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ZŠ Pacov/zadání/zadání/Vysvětlení ZD/č. 3/"/>
    </mc:Choice>
  </mc:AlternateContent>
  <xr:revisionPtr revIDLastSave="8" documentId="8_{2ECF5F97-DA1F-4B84-A442-E23F5E62FEB2}" xr6:coauthVersionLast="45" xr6:coauthVersionMax="45" xr10:uidLastSave="{CB6E3752-C947-45D7-A0FA-7BA372B9B894}"/>
  <bookViews>
    <workbookView xWindow="-120" yWindow="-120" windowWidth="29040" windowHeight="15840" tabRatio="921" activeTab="4" xr2:uid="{00000000-000D-0000-FFFF-FFFF00000000}"/>
  </bookViews>
  <sheets>
    <sheet name="Stavba" sheetId="1" r:id="rId1"/>
    <sheet name="VzorPolozky" sheetId="10" state="hidden" r:id="rId2"/>
    <sheet name="VRN 01 Naklady" sheetId="12" r:id="rId3"/>
    <sheet name="SO 01 01 Pol" sheetId="13" r:id="rId4"/>
    <sheet name="SO 02 01 Pol" sheetId="14" r:id="rId5"/>
    <sheet name="SO 03 01 Pol" sheetId="15" r:id="rId6"/>
    <sheet name="SO 04 - ZTI 01 Pol" sheetId="16" r:id="rId7"/>
    <sheet name="SO 05 - ÚT 01 Pol" sheetId="17" r:id="rId8"/>
    <sheet name="SO 05 - ÚT 02 Pol" sheetId="18" r:id="rId9"/>
    <sheet name="SO 05 - ÚT 03 Pol" sheetId="19" r:id="rId10"/>
    <sheet name="SO 06 - VZT 01 Pol" sheetId="20" r:id="rId11"/>
    <sheet name="SO 06 - VZT 02 Pol" sheetId="21" r:id="rId12"/>
    <sheet name="SO 07 - EI 01 Pol" sheetId="22" r:id="rId13"/>
    <sheet name="SO 07 - EI 02 Pol" sheetId="23" r:id="rId14"/>
    <sheet name="SO 07 - EI 03 Pol" sheetId="24" r:id="rId15"/>
    <sheet name="SO 08 - EI 01 Pol" sheetId="25" r:id="rId16"/>
    <sheet name="SO 08 - EI 02 Pol" sheetId="26" r:id="rId17"/>
    <sheet name="SO 08 - EI 03a Pol" sheetId="27" r:id="rId18"/>
    <sheet name="SO 08 - EI 03b Pol" sheetId="28" r:id="rId19"/>
    <sheet name="SO 08 - EI 03c Pol" sheetId="29" r:id="rId20"/>
    <sheet name="SO 08 - EI 04a Pol" sheetId="30" r:id="rId21"/>
    <sheet name="SO 08 - EI 04b Pol" sheetId="31" r:id="rId22"/>
    <sheet name="SO 08 - EI 04c Pol" sheetId="32" r:id="rId23"/>
    <sheet name="SO 09 - MaR 01 Pol" sheetId="33" r:id="rId24"/>
  </sheets>
  <externalReferences>
    <externalReference r:id="rId25"/>
    <externalReference r:id="rId26"/>
  </externalReferences>
  <definedNames>
    <definedName name="CelkemDPHVypocet" localSheetId="0">Stavba!$H$73</definedName>
    <definedName name="CenaCelkem">Stavba!$G$29</definedName>
    <definedName name="CenaCelkemBezDPH">Stavba!$G$28</definedName>
    <definedName name="CenaCelkemVypocet" localSheetId="0">Stavba!$I$73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04 - ZTI 01 Pol'!$1:$7</definedName>
    <definedName name="_xlnm.Print_Titles" localSheetId="7">'SO 05 - ÚT 01 Pol'!$1:$7</definedName>
    <definedName name="_xlnm.Print_Titles" localSheetId="8">'SO 05 - ÚT 02 Pol'!$1:$7</definedName>
    <definedName name="_xlnm.Print_Titles" localSheetId="9">'SO 05 - ÚT 03 Pol'!$1:$7</definedName>
    <definedName name="_xlnm.Print_Titles" localSheetId="10">'SO 06 - VZT 01 Pol'!$1:$7</definedName>
    <definedName name="_xlnm.Print_Titles" localSheetId="11">'SO 06 - VZT 02 Pol'!$1:$7</definedName>
    <definedName name="_xlnm.Print_Titles" localSheetId="12">'SO 07 - EI 01 Pol'!$1:$7</definedName>
    <definedName name="_xlnm.Print_Titles" localSheetId="13">'SO 07 - EI 02 Pol'!$1:$7</definedName>
    <definedName name="_xlnm.Print_Titles" localSheetId="14">'SO 07 - EI 03 Pol'!$1:$7</definedName>
    <definedName name="_xlnm.Print_Titles" localSheetId="15">'SO 08 - EI 01 Pol'!$1:$7</definedName>
    <definedName name="_xlnm.Print_Titles" localSheetId="16">'SO 08 - EI 02 Pol'!$1:$7</definedName>
    <definedName name="_xlnm.Print_Titles" localSheetId="17">'SO 08 - EI 03a Pol'!$1:$7</definedName>
    <definedName name="_xlnm.Print_Titles" localSheetId="18">'SO 08 - EI 03b Pol'!$1:$7</definedName>
    <definedName name="_xlnm.Print_Titles" localSheetId="19">'SO 08 - EI 03c Pol'!$1:$7</definedName>
    <definedName name="_xlnm.Print_Titles" localSheetId="20">'SO 08 - EI 04a Pol'!$1:$7</definedName>
    <definedName name="_xlnm.Print_Titles" localSheetId="21">'SO 08 - EI 04b Pol'!$1:$7</definedName>
    <definedName name="_xlnm.Print_Titles" localSheetId="22">'SO 08 - EI 04c Pol'!$1:$7</definedName>
    <definedName name="_xlnm.Print_Titles" localSheetId="23">'SO 09 - MaR 01 Pol'!$1:$7</definedName>
    <definedName name="_xlnm.Print_Titles" localSheetId="2">'VRN 01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'SO 01 01 Pol'!$A$1:$X$567</definedName>
    <definedName name="_xlnm.Print_Area" localSheetId="4">'SO 02 01 Pol'!$A$1:$X$291</definedName>
    <definedName name="_xlnm.Print_Area" localSheetId="6">'SO 04 - ZTI 01 Pol'!$A$1:$X$229</definedName>
    <definedName name="_xlnm.Print_Area" localSheetId="7">'SO 05 - ÚT 01 Pol'!$A$1:$X$151</definedName>
    <definedName name="_xlnm.Print_Area" localSheetId="8">'SO 05 - ÚT 02 Pol'!$A$1:$X$105</definedName>
    <definedName name="_xlnm.Print_Area" localSheetId="9">'SO 05 - ÚT 03 Pol'!$A$1:$X$56</definedName>
    <definedName name="_xlnm.Print_Area" localSheetId="10">'SO 06 - VZT 01 Pol'!$A$1:$X$193</definedName>
    <definedName name="_xlnm.Print_Area" localSheetId="11">'SO 06 - VZT 02 Pol'!$A$1:$X$168</definedName>
    <definedName name="_xlnm.Print_Area" localSheetId="12">'SO 07 - EI 01 Pol'!$A$1:$X$124</definedName>
    <definedName name="_xlnm.Print_Area" localSheetId="13">'SO 07 - EI 02 Pol'!$A$1:$X$144</definedName>
    <definedName name="_xlnm.Print_Area" localSheetId="14">'SO 07 - EI 03 Pol'!$A$1:$X$107</definedName>
    <definedName name="_xlnm.Print_Area" localSheetId="15">'SO 08 - EI 01 Pol'!$A$1:$X$64</definedName>
    <definedName name="_xlnm.Print_Area" localSheetId="16">'SO 08 - EI 02 Pol'!$A$1:$X$74</definedName>
    <definedName name="_xlnm.Print_Area" localSheetId="17">'SO 08 - EI 03a Pol'!$A$1:$X$42</definedName>
    <definedName name="_xlnm.Print_Area" localSheetId="18">'SO 08 - EI 03b Pol'!$A$1:$X$44</definedName>
    <definedName name="_xlnm.Print_Area" localSheetId="19">'SO 08 - EI 03c Pol'!$A$1:$X$36</definedName>
    <definedName name="_xlnm.Print_Area" localSheetId="20">'SO 08 - EI 04a Pol'!$A$1:$X$16</definedName>
    <definedName name="_xlnm.Print_Area" localSheetId="21">'SO 08 - EI 04b Pol'!$A$1:$X$16</definedName>
    <definedName name="_xlnm.Print_Area" localSheetId="22">'SO 08 - EI 04c Pol'!$A$1:$X$16</definedName>
    <definedName name="_xlnm.Print_Area" localSheetId="23">'SO 09 - MaR 01 Pol'!$A$1:$X$114</definedName>
    <definedName name="_xlnm.Print_Area" localSheetId="0">Stavba!$A$1:$J$177</definedName>
    <definedName name="_xlnm.Print_Area" localSheetId="2">'VRN 01 Naklady'!$A$1:$X$31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Stavba!$F$73</definedName>
    <definedName name="ZakladDPHZakl">Stavba!$G$25</definedName>
    <definedName name="ZakladDPHZaklVypocet" localSheetId="0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2" l="1"/>
  <c r="G476" i="13" l="1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96" i="15"/>
  <c r="G242" i="15"/>
  <c r="G241" i="15" s="1"/>
  <c r="G238" i="15"/>
  <c r="I238" i="15" s="1"/>
  <c r="G232" i="15"/>
  <c r="I232" i="15" s="1"/>
  <c r="G225" i="15"/>
  <c r="I225" i="15" s="1"/>
  <c r="G222" i="15"/>
  <c r="I222" i="15" s="1"/>
  <c r="G220" i="15"/>
  <c r="I220" i="15" s="1"/>
  <c r="G218" i="15"/>
  <c r="I218" i="15" s="1"/>
  <c r="G216" i="15"/>
  <c r="G211" i="15"/>
  <c r="I211" i="15" s="1"/>
  <c r="G210" i="15"/>
  <c r="I210" i="15" s="1"/>
  <c r="G207" i="15"/>
  <c r="I207" i="15" s="1"/>
  <c r="G204" i="15"/>
  <c r="I204" i="15" s="1"/>
  <c r="G201" i="15"/>
  <c r="I201" i="15" s="1"/>
  <c r="G197" i="15"/>
  <c r="I197" i="15" s="1"/>
  <c r="G195" i="15"/>
  <c r="I195" i="15" s="1"/>
  <c r="G193" i="15"/>
  <c r="I193" i="15" s="1"/>
  <c r="G191" i="15"/>
  <c r="I191" i="15" s="1"/>
  <c r="G185" i="15"/>
  <c r="I185" i="15" s="1"/>
  <c r="G179" i="15"/>
  <c r="I179" i="15" s="1"/>
  <c r="G178" i="15"/>
  <c r="I178" i="15" s="1"/>
  <c r="G176" i="15"/>
  <c r="I176" i="15" s="1"/>
  <c r="G173" i="15"/>
  <c r="I173" i="15" s="1"/>
  <c r="G169" i="15"/>
  <c r="I169" i="15" s="1"/>
  <c r="G167" i="15"/>
  <c r="I167" i="15" s="1"/>
  <c r="G165" i="15"/>
  <c r="I165" i="15" s="1"/>
  <c r="G164" i="15"/>
  <c r="I164" i="15" s="1"/>
  <c r="G158" i="15"/>
  <c r="G155" i="15"/>
  <c r="I155" i="15" s="1"/>
  <c r="G154" i="15"/>
  <c r="I154" i="15" s="1"/>
  <c r="G153" i="15"/>
  <c r="I153" i="15" s="1"/>
  <c r="G152" i="15"/>
  <c r="I152" i="15" s="1"/>
  <c r="G150" i="15"/>
  <c r="I150" i="15" s="1"/>
  <c r="G148" i="15"/>
  <c r="I148" i="15" s="1"/>
  <c r="G146" i="15"/>
  <c r="I146" i="15" s="1"/>
  <c r="G144" i="15"/>
  <c r="I144" i="15" s="1"/>
  <c r="G143" i="15"/>
  <c r="G139" i="15"/>
  <c r="I139" i="15" s="1"/>
  <c r="G137" i="15"/>
  <c r="I137" i="15" s="1"/>
  <c r="G131" i="15"/>
  <c r="I131" i="15" s="1"/>
  <c r="G127" i="15"/>
  <c r="I127" i="15" s="1"/>
  <c r="G125" i="15"/>
  <c r="I125" i="15" s="1"/>
  <c r="G122" i="15"/>
  <c r="I122" i="15" s="1"/>
  <c r="G119" i="15"/>
  <c r="I119" i="15" s="1"/>
  <c r="G115" i="15"/>
  <c r="G114" i="15" s="1"/>
  <c r="G93" i="15"/>
  <c r="I93" i="15" s="1"/>
  <c r="G91" i="15"/>
  <c r="I91" i="15" s="1"/>
  <c r="G88" i="15"/>
  <c r="I88" i="15" s="1"/>
  <c r="G87" i="15"/>
  <c r="G83" i="15"/>
  <c r="I83" i="15" s="1"/>
  <c r="G81" i="15"/>
  <c r="I81" i="15" s="1"/>
  <c r="G77" i="15"/>
  <c r="I77" i="15" s="1"/>
  <c r="G75" i="15"/>
  <c r="I75" i="15" s="1"/>
  <c r="G72" i="15"/>
  <c r="I72" i="15" s="1"/>
  <c r="G70" i="15"/>
  <c r="I70" i="15" s="1"/>
  <c r="G66" i="15"/>
  <c r="G64" i="15"/>
  <c r="I64" i="15" s="1"/>
  <c r="G61" i="15"/>
  <c r="I61" i="15" s="1"/>
  <c r="G59" i="15"/>
  <c r="I59" i="15" s="1"/>
  <c r="G56" i="15"/>
  <c r="I56" i="15" s="1"/>
  <c r="G54" i="15"/>
  <c r="I54" i="15" s="1"/>
  <c r="G51" i="15"/>
  <c r="I51" i="15" s="1"/>
  <c r="G49" i="15"/>
  <c r="I49" i="15" s="1"/>
  <c r="G46" i="15"/>
  <c r="I46" i="15" s="1"/>
  <c r="G43" i="15"/>
  <c r="I43" i="15" s="1"/>
  <c r="G40" i="15"/>
  <c r="I40" i="15" s="1"/>
  <c r="G37" i="15"/>
  <c r="I37" i="15" s="1"/>
  <c r="G34" i="15"/>
  <c r="I34" i="15" s="1"/>
  <c r="G32" i="15"/>
  <c r="I32" i="15" s="1"/>
  <c r="G29" i="15"/>
  <c r="I29" i="15" s="1"/>
  <c r="G27" i="15"/>
  <c r="G24" i="15"/>
  <c r="I24" i="15" s="1"/>
  <c r="G22" i="15"/>
  <c r="I22" i="15" s="1"/>
  <c r="G19" i="15"/>
  <c r="I19" i="15" s="1"/>
  <c r="G16" i="15"/>
  <c r="I16" i="15" s="1"/>
  <c r="G13" i="15"/>
  <c r="I13" i="15" s="1"/>
  <c r="G10" i="15"/>
  <c r="I10" i="15" s="1"/>
  <c r="I143" i="15"/>
  <c r="H95" i="15"/>
  <c r="I66" i="15"/>
  <c r="B235" i="15"/>
  <c r="B236" i="15" s="1"/>
  <c r="B237" i="15" s="1"/>
  <c r="B228" i="15"/>
  <c r="B229" i="15" s="1"/>
  <c r="B230" i="15" s="1"/>
  <c r="B231" i="15" s="1"/>
  <c r="B203" i="15"/>
  <c r="B200" i="15"/>
  <c r="B182" i="15"/>
  <c r="B183" i="15" s="1"/>
  <c r="B184" i="15" s="1"/>
  <c r="B161" i="15"/>
  <c r="B162" i="15" s="1"/>
  <c r="B163" i="15" s="1"/>
  <c r="B134" i="15"/>
  <c r="B135" i="15" s="1"/>
  <c r="B136" i="15" s="1"/>
  <c r="B80" i="15"/>
  <c r="I115" i="15" l="1"/>
  <c r="I114" i="15" s="1"/>
  <c r="G86" i="15"/>
  <c r="G142" i="15"/>
  <c r="G215" i="15"/>
  <c r="G95" i="15"/>
  <c r="I95" i="15" s="1"/>
  <c r="I86" i="15" s="1"/>
  <c r="I87" i="15"/>
  <c r="I216" i="15"/>
  <c r="I215" i="15" s="1"/>
  <c r="G157" i="15"/>
  <c r="I158" i="15"/>
  <c r="I157" i="15" s="1"/>
  <c r="G69" i="15"/>
  <c r="G206" i="15"/>
  <c r="G130" i="15"/>
  <c r="G45" i="15"/>
  <c r="G172" i="15"/>
  <c r="G118" i="15"/>
  <c r="G9" i="15"/>
  <c r="I242" i="15"/>
  <c r="I241" i="15" s="1"/>
  <c r="I142" i="15"/>
  <c r="I27" i="15"/>
  <c r="I206" i="15"/>
  <c r="I69" i="15"/>
  <c r="I118" i="15"/>
  <c r="I172" i="15"/>
  <c r="I130" i="15"/>
  <c r="I45" i="15"/>
  <c r="G244" i="15" l="1"/>
  <c r="G28" i="13"/>
  <c r="G48" i="1" l="1"/>
  <c r="I164" i="1"/>
  <c r="C27" i="25"/>
  <c r="G47" i="1" l="1"/>
  <c r="I48" i="1"/>
  <c r="I47" i="1" s="1"/>
  <c r="H48" i="1"/>
  <c r="H47" i="1" s="1"/>
  <c r="V549" i="13"/>
  <c r="E469" i="13" l="1"/>
  <c r="AZ74" i="1" l="1"/>
  <c r="BA69" i="33"/>
  <c r="BA65" i="33"/>
  <c r="BA61" i="33"/>
  <c r="G9" i="33"/>
  <c r="M9" i="33" s="1"/>
  <c r="I9" i="33"/>
  <c r="K9" i="33"/>
  <c r="O9" i="33"/>
  <c r="Q9" i="33"/>
  <c r="V9" i="33"/>
  <c r="G10" i="33"/>
  <c r="M10" i="33" s="1"/>
  <c r="I10" i="33"/>
  <c r="K10" i="33"/>
  <c r="O10" i="33"/>
  <c r="Q10" i="33"/>
  <c r="V10" i="33"/>
  <c r="G11" i="33"/>
  <c r="M11" i="33" s="1"/>
  <c r="I11" i="33"/>
  <c r="K11" i="33"/>
  <c r="O11" i="33"/>
  <c r="Q11" i="33"/>
  <c r="V11" i="33"/>
  <c r="G12" i="33"/>
  <c r="I12" i="33"/>
  <c r="K12" i="33"/>
  <c r="O12" i="33"/>
  <c r="Q12" i="33"/>
  <c r="V12" i="33"/>
  <c r="G13" i="33"/>
  <c r="M13" i="33" s="1"/>
  <c r="I13" i="33"/>
  <c r="K13" i="33"/>
  <c r="O13" i="33"/>
  <c r="Q13" i="33"/>
  <c r="V13" i="33"/>
  <c r="G14" i="33"/>
  <c r="M14" i="33" s="1"/>
  <c r="I14" i="33"/>
  <c r="K14" i="33"/>
  <c r="O14" i="33"/>
  <c r="Q14" i="33"/>
  <c r="V14" i="33"/>
  <c r="G15" i="33"/>
  <c r="M15" i="33" s="1"/>
  <c r="I15" i="33"/>
  <c r="K15" i="33"/>
  <c r="O15" i="33"/>
  <c r="Q15" i="33"/>
  <c r="V15" i="33"/>
  <c r="G16" i="33"/>
  <c r="M16" i="33" s="1"/>
  <c r="I16" i="33"/>
  <c r="K16" i="33"/>
  <c r="O16" i="33"/>
  <c r="Q16" i="33"/>
  <c r="V16" i="33"/>
  <c r="G18" i="33"/>
  <c r="M18" i="33" s="1"/>
  <c r="I18" i="33"/>
  <c r="K18" i="33"/>
  <c r="O18" i="33"/>
  <c r="Q18" i="33"/>
  <c r="V18" i="33"/>
  <c r="G20" i="33"/>
  <c r="M20" i="33" s="1"/>
  <c r="I20" i="33"/>
  <c r="K20" i="33"/>
  <c r="O20" i="33"/>
  <c r="Q20" i="33"/>
  <c r="V20" i="33"/>
  <c r="G22" i="33"/>
  <c r="M22" i="33" s="1"/>
  <c r="I22" i="33"/>
  <c r="K22" i="33"/>
  <c r="O22" i="33"/>
  <c r="Q22" i="33"/>
  <c r="V22" i="33"/>
  <c r="G24" i="33"/>
  <c r="M24" i="33" s="1"/>
  <c r="I24" i="33"/>
  <c r="K24" i="33"/>
  <c r="O24" i="33"/>
  <c r="Q24" i="33"/>
  <c r="V24" i="33"/>
  <c r="G26" i="33"/>
  <c r="M26" i="33" s="1"/>
  <c r="I26" i="33"/>
  <c r="K26" i="33"/>
  <c r="O26" i="33"/>
  <c r="Q26" i="33"/>
  <c r="V26" i="33"/>
  <c r="G28" i="33"/>
  <c r="M28" i="33" s="1"/>
  <c r="I28" i="33"/>
  <c r="K28" i="33"/>
  <c r="O28" i="33"/>
  <c r="Q28" i="33"/>
  <c r="V28" i="33"/>
  <c r="G30" i="33"/>
  <c r="M30" i="33" s="1"/>
  <c r="I30" i="33"/>
  <c r="K30" i="33"/>
  <c r="O30" i="33"/>
  <c r="Q30" i="33"/>
  <c r="V30" i="33"/>
  <c r="G32" i="33"/>
  <c r="M32" i="33" s="1"/>
  <c r="I32" i="33"/>
  <c r="K32" i="33"/>
  <c r="O32" i="33"/>
  <c r="Q32" i="33"/>
  <c r="V32" i="33"/>
  <c r="G34" i="33"/>
  <c r="M34" i="33" s="1"/>
  <c r="I34" i="33"/>
  <c r="K34" i="33"/>
  <c r="O34" i="33"/>
  <c r="Q34" i="33"/>
  <c r="V34" i="33"/>
  <c r="G36" i="33"/>
  <c r="M36" i="33" s="1"/>
  <c r="I36" i="33"/>
  <c r="K36" i="33"/>
  <c r="O36" i="33"/>
  <c r="Q36" i="33"/>
  <c r="V36" i="33"/>
  <c r="G37" i="33"/>
  <c r="M37" i="33" s="1"/>
  <c r="I37" i="33"/>
  <c r="K37" i="33"/>
  <c r="O37" i="33"/>
  <c r="Q37" i="33"/>
  <c r="V37" i="33"/>
  <c r="G39" i="33"/>
  <c r="M39" i="33" s="1"/>
  <c r="I39" i="33"/>
  <c r="K39" i="33"/>
  <c r="O39" i="33"/>
  <c r="Q39" i="33"/>
  <c r="V39" i="33"/>
  <c r="G41" i="33"/>
  <c r="M41" i="33" s="1"/>
  <c r="I41" i="33"/>
  <c r="K41" i="33"/>
  <c r="O41" i="33"/>
  <c r="Q41" i="33"/>
  <c r="V41" i="33"/>
  <c r="G42" i="33"/>
  <c r="M42" i="33" s="1"/>
  <c r="I42" i="33"/>
  <c r="K42" i="33"/>
  <c r="O42" i="33"/>
  <c r="Q42" i="33"/>
  <c r="V42" i="33"/>
  <c r="G43" i="33"/>
  <c r="I43" i="33"/>
  <c r="K43" i="33"/>
  <c r="O43" i="33"/>
  <c r="Q43" i="33"/>
  <c r="V43" i="33"/>
  <c r="G44" i="33"/>
  <c r="M44" i="33" s="1"/>
  <c r="I44" i="33"/>
  <c r="K44" i="33"/>
  <c r="O44" i="33"/>
  <c r="Q44" i="33"/>
  <c r="V44" i="33"/>
  <c r="G45" i="33"/>
  <c r="M45" i="33" s="1"/>
  <c r="I45" i="33"/>
  <c r="K45" i="33"/>
  <c r="O45" i="33"/>
  <c r="Q45" i="33"/>
  <c r="V45" i="33"/>
  <c r="G47" i="33"/>
  <c r="M47" i="33" s="1"/>
  <c r="I47" i="33"/>
  <c r="K47" i="33"/>
  <c r="O47" i="33"/>
  <c r="Q47" i="33"/>
  <c r="V47" i="33"/>
  <c r="G49" i="33"/>
  <c r="M49" i="33" s="1"/>
  <c r="I49" i="33"/>
  <c r="K49" i="33"/>
  <c r="O49" i="33"/>
  <c r="Q49" i="33"/>
  <c r="V49" i="33"/>
  <c r="G51" i="33"/>
  <c r="M51" i="33" s="1"/>
  <c r="I51" i="33"/>
  <c r="K51" i="33"/>
  <c r="O51" i="33"/>
  <c r="Q51" i="33"/>
  <c r="V51" i="33"/>
  <c r="G53" i="33"/>
  <c r="M53" i="33" s="1"/>
  <c r="I53" i="33"/>
  <c r="K53" i="33"/>
  <c r="O53" i="33"/>
  <c r="Q53" i="33"/>
  <c r="V53" i="33"/>
  <c r="G55" i="33"/>
  <c r="M55" i="33" s="1"/>
  <c r="I55" i="33"/>
  <c r="K55" i="33"/>
  <c r="O55" i="33"/>
  <c r="Q55" i="33"/>
  <c r="V55" i="33"/>
  <c r="G56" i="33"/>
  <c r="M56" i="33" s="1"/>
  <c r="I56" i="33"/>
  <c r="K56" i="33"/>
  <c r="O56" i="33"/>
  <c r="Q56" i="33"/>
  <c r="V56" i="33"/>
  <c r="G58" i="33"/>
  <c r="M58" i="33" s="1"/>
  <c r="I58" i="33"/>
  <c r="K58" i="33"/>
  <c r="O58" i="33"/>
  <c r="Q58" i="33"/>
  <c r="V58" i="33"/>
  <c r="G60" i="33"/>
  <c r="M60" i="33" s="1"/>
  <c r="I60" i="33"/>
  <c r="K60" i="33"/>
  <c r="O60" i="33"/>
  <c r="Q60" i="33"/>
  <c r="V60" i="33"/>
  <c r="G62" i="33"/>
  <c r="M62" i="33" s="1"/>
  <c r="I62" i="33"/>
  <c r="K62" i="33"/>
  <c r="O62" i="33"/>
  <c r="Q62" i="33"/>
  <c r="V62" i="33"/>
  <c r="G63" i="33"/>
  <c r="M63" i="33" s="1"/>
  <c r="I63" i="33"/>
  <c r="K63" i="33"/>
  <c r="O63" i="33"/>
  <c r="Q63" i="33"/>
  <c r="V63" i="33"/>
  <c r="G66" i="33"/>
  <c r="M66" i="33" s="1"/>
  <c r="I66" i="33"/>
  <c r="K66" i="33"/>
  <c r="O66" i="33"/>
  <c r="Q66" i="33"/>
  <c r="V66" i="33"/>
  <c r="G68" i="33"/>
  <c r="M68" i="33" s="1"/>
  <c r="I68" i="33"/>
  <c r="K68" i="33"/>
  <c r="O68" i="33"/>
  <c r="Q68" i="33"/>
  <c r="V68" i="33"/>
  <c r="G70" i="33"/>
  <c r="M70" i="33" s="1"/>
  <c r="I70" i="33"/>
  <c r="K70" i="33"/>
  <c r="O70" i="33"/>
  <c r="Q70" i="33"/>
  <c r="V70" i="33"/>
  <c r="G71" i="33"/>
  <c r="M71" i="33" s="1"/>
  <c r="I71" i="33"/>
  <c r="K71" i="33"/>
  <c r="O71" i="33"/>
  <c r="Q71" i="33"/>
  <c r="V71" i="33"/>
  <c r="G73" i="33"/>
  <c r="M73" i="33" s="1"/>
  <c r="I73" i="33"/>
  <c r="K73" i="33"/>
  <c r="O73" i="33"/>
  <c r="Q73" i="33"/>
  <c r="V73" i="33"/>
  <c r="G74" i="33"/>
  <c r="M74" i="33" s="1"/>
  <c r="I74" i="33"/>
  <c r="K74" i="33"/>
  <c r="O74" i="33"/>
  <c r="Q74" i="33"/>
  <c r="V74" i="33"/>
  <c r="G75" i="33"/>
  <c r="M75" i="33" s="1"/>
  <c r="I75" i="33"/>
  <c r="K75" i="33"/>
  <c r="O75" i="33"/>
  <c r="Q75" i="33"/>
  <c r="V75" i="33"/>
  <c r="G77" i="33"/>
  <c r="M77" i="33" s="1"/>
  <c r="I77" i="33"/>
  <c r="K77" i="33"/>
  <c r="O77" i="33"/>
  <c r="Q77" i="33"/>
  <c r="V77" i="33"/>
  <c r="G79" i="33"/>
  <c r="M79" i="33" s="1"/>
  <c r="I79" i="33"/>
  <c r="K79" i="33"/>
  <c r="O79" i="33"/>
  <c r="Q79" i="33"/>
  <c r="V79" i="33"/>
  <c r="G80" i="33"/>
  <c r="M80" i="33" s="1"/>
  <c r="I80" i="33"/>
  <c r="K80" i="33"/>
  <c r="O80" i="33"/>
  <c r="Q80" i="33"/>
  <c r="V80" i="33"/>
  <c r="G81" i="33"/>
  <c r="M81" i="33" s="1"/>
  <c r="I81" i="33"/>
  <c r="K81" i="33"/>
  <c r="O81" i="33"/>
  <c r="Q81" i="33"/>
  <c r="V81" i="33"/>
  <c r="G82" i="33"/>
  <c r="M82" i="33" s="1"/>
  <c r="I82" i="33"/>
  <c r="K82" i="33"/>
  <c r="O82" i="33"/>
  <c r="Q82" i="33"/>
  <c r="V82" i="33"/>
  <c r="G83" i="33"/>
  <c r="M83" i="33" s="1"/>
  <c r="I83" i="33"/>
  <c r="K83" i="33"/>
  <c r="O83" i="33"/>
  <c r="Q83" i="33"/>
  <c r="V83" i="33"/>
  <c r="G84" i="33"/>
  <c r="M84" i="33" s="1"/>
  <c r="I84" i="33"/>
  <c r="K84" i="33"/>
  <c r="O84" i="33"/>
  <c r="Q84" i="33"/>
  <c r="V84" i="33"/>
  <c r="G85" i="33"/>
  <c r="M85" i="33" s="1"/>
  <c r="I85" i="33"/>
  <c r="K85" i="33"/>
  <c r="O85" i="33"/>
  <c r="Q85" i="33"/>
  <c r="V85" i="33"/>
  <c r="G86" i="33"/>
  <c r="M86" i="33" s="1"/>
  <c r="I86" i="33"/>
  <c r="K86" i="33"/>
  <c r="O86" i="33"/>
  <c r="Q86" i="33"/>
  <c r="V86" i="33"/>
  <c r="G87" i="33"/>
  <c r="M87" i="33" s="1"/>
  <c r="I87" i="33"/>
  <c r="K87" i="33"/>
  <c r="O87" i="33"/>
  <c r="Q87" i="33"/>
  <c r="V87" i="33"/>
  <c r="G88" i="33"/>
  <c r="M88" i="33" s="1"/>
  <c r="I88" i="33"/>
  <c r="K88" i="33"/>
  <c r="O88" i="33"/>
  <c r="Q88" i="33"/>
  <c r="V88" i="33"/>
  <c r="G89" i="33"/>
  <c r="M89" i="33" s="1"/>
  <c r="I89" i="33"/>
  <c r="K89" i="33"/>
  <c r="O89" i="33"/>
  <c r="Q89" i="33"/>
  <c r="V89" i="33"/>
  <c r="G90" i="33"/>
  <c r="M90" i="33" s="1"/>
  <c r="I90" i="33"/>
  <c r="K90" i="33"/>
  <c r="O90" i="33"/>
  <c r="Q90" i="33"/>
  <c r="V90" i="33"/>
  <c r="G91" i="33"/>
  <c r="M91" i="33" s="1"/>
  <c r="I91" i="33"/>
  <c r="K91" i="33"/>
  <c r="O91" i="33"/>
  <c r="Q91" i="33"/>
  <c r="V91" i="33"/>
  <c r="G92" i="33"/>
  <c r="M92" i="33" s="1"/>
  <c r="I92" i="33"/>
  <c r="K92" i="33"/>
  <c r="O92" i="33"/>
  <c r="Q92" i="33"/>
  <c r="V92" i="33"/>
  <c r="G93" i="33"/>
  <c r="M93" i="33" s="1"/>
  <c r="I93" i="33"/>
  <c r="K93" i="33"/>
  <c r="O93" i="33"/>
  <c r="Q93" i="33"/>
  <c r="V93" i="33"/>
  <c r="G94" i="33"/>
  <c r="M94" i="33" s="1"/>
  <c r="I94" i="33"/>
  <c r="K94" i="33"/>
  <c r="O94" i="33"/>
  <c r="Q94" i="33"/>
  <c r="V94" i="33"/>
  <c r="G95" i="33"/>
  <c r="M95" i="33" s="1"/>
  <c r="I95" i="33"/>
  <c r="K95" i="33"/>
  <c r="O95" i="33"/>
  <c r="Q95" i="33"/>
  <c r="V95" i="33"/>
  <c r="G96" i="33"/>
  <c r="M96" i="33" s="1"/>
  <c r="I96" i="33"/>
  <c r="K96" i="33"/>
  <c r="O96" i="33"/>
  <c r="Q96" i="33"/>
  <c r="V96" i="33"/>
  <c r="G97" i="33"/>
  <c r="M97" i="33" s="1"/>
  <c r="I97" i="33"/>
  <c r="K97" i="33"/>
  <c r="O97" i="33"/>
  <c r="Q97" i="33"/>
  <c r="V97" i="33"/>
  <c r="G98" i="33"/>
  <c r="M98" i="33" s="1"/>
  <c r="I98" i="33"/>
  <c r="K98" i="33"/>
  <c r="O98" i="33"/>
  <c r="Q98" i="33"/>
  <c r="V98" i="33"/>
  <c r="G99" i="33"/>
  <c r="M99" i="33" s="1"/>
  <c r="I99" i="33"/>
  <c r="K99" i="33"/>
  <c r="O99" i="33"/>
  <c r="Q99" i="33"/>
  <c r="V99" i="33"/>
  <c r="G102" i="33"/>
  <c r="M102" i="33" s="1"/>
  <c r="I102" i="33"/>
  <c r="K102" i="33"/>
  <c r="O102" i="33"/>
  <c r="Q102" i="33"/>
  <c r="V102" i="33"/>
  <c r="G103" i="33"/>
  <c r="M103" i="33" s="1"/>
  <c r="I103" i="33"/>
  <c r="K103" i="33"/>
  <c r="O103" i="33"/>
  <c r="Q103" i="33"/>
  <c r="V103" i="33"/>
  <c r="G104" i="33"/>
  <c r="M104" i="33" s="1"/>
  <c r="I104" i="33"/>
  <c r="K104" i="33"/>
  <c r="O104" i="33"/>
  <c r="Q104" i="33"/>
  <c r="V104" i="33"/>
  <c r="G105" i="33"/>
  <c r="M105" i="33" s="1"/>
  <c r="I105" i="33"/>
  <c r="K105" i="33"/>
  <c r="O105" i="33"/>
  <c r="Q105" i="33"/>
  <c r="V105" i="33"/>
  <c r="G107" i="33"/>
  <c r="M107" i="33" s="1"/>
  <c r="I107" i="33"/>
  <c r="K107" i="33"/>
  <c r="O107" i="33"/>
  <c r="Q107" i="33"/>
  <c r="V107" i="33"/>
  <c r="G108" i="33"/>
  <c r="M108" i="33" s="1"/>
  <c r="I108" i="33"/>
  <c r="K108" i="33"/>
  <c r="O108" i="33"/>
  <c r="Q108" i="33"/>
  <c r="V108" i="33"/>
  <c r="G109" i="33"/>
  <c r="M109" i="33" s="1"/>
  <c r="I109" i="33"/>
  <c r="K109" i="33"/>
  <c r="O109" i="33"/>
  <c r="Q109" i="33"/>
  <c r="V109" i="33"/>
  <c r="G110" i="33"/>
  <c r="M110" i="33" s="1"/>
  <c r="I110" i="33"/>
  <c r="K110" i="33"/>
  <c r="O110" i="33"/>
  <c r="Q110" i="33"/>
  <c r="V110" i="33"/>
  <c r="G111" i="33"/>
  <c r="M111" i="33" s="1"/>
  <c r="I111" i="33"/>
  <c r="K111" i="33"/>
  <c r="O111" i="33"/>
  <c r="Q111" i="33"/>
  <c r="V111" i="33"/>
  <c r="AE113" i="33"/>
  <c r="F71" i="1" s="1"/>
  <c r="G9" i="32"/>
  <c r="M9" i="32" s="1"/>
  <c r="I9" i="32"/>
  <c r="K9" i="32"/>
  <c r="O9" i="32"/>
  <c r="Q9" i="32"/>
  <c r="V9" i="32"/>
  <c r="G10" i="32"/>
  <c r="M10" i="32" s="1"/>
  <c r="I10" i="32"/>
  <c r="K10" i="32"/>
  <c r="O10" i="32"/>
  <c r="Q10" i="32"/>
  <c r="V10" i="32"/>
  <c r="G11" i="32"/>
  <c r="M11" i="32" s="1"/>
  <c r="I11" i="32"/>
  <c r="K11" i="32"/>
  <c r="O11" i="32"/>
  <c r="Q11" i="32"/>
  <c r="V11" i="32"/>
  <c r="G12" i="32"/>
  <c r="M12" i="32" s="1"/>
  <c r="I12" i="32"/>
  <c r="K12" i="32"/>
  <c r="O12" i="32"/>
  <c r="Q12" i="32"/>
  <c r="V12" i="32"/>
  <c r="G13" i="32"/>
  <c r="M13" i="32" s="1"/>
  <c r="I13" i="32"/>
  <c r="K13" i="32"/>
  <c r="O13" i="32"/>
  <c r="Q13" i="32"/>
  <c r="V13" i="32"/>
  <c r="AE15" i="32"/>
  <c r="F70" i="1" s="1"/>
  <c r="G9" i="31"/>
  <c r="M9" i="31" s="1"/>
  <c r="I9" i="31"/>
  <c r="K9" i="31"/>
  <c r="O9" i="31"/>
  <c r="Q9" i="31"/>
  <c r="V9" i="31"/>
  <c r="G10" i="31"/>
  <c r="M10" i="31" s="1"/>
  <c r="I10" i="31"/>
  <c r="K10" i="31"/>
  <c r="O10" i="31"/>
  <c r="Q10" i="31"/>
  <c r="V10" i="31"/>
  <c r="G11" i="31"/>
  <c r="M11" i="31" s="1"/>
  <c r="I11" i="31"/>
  <c r="K11" i="31"/>
  <c r="O11" i="31"/>
  <c r="Q11" i="31"/>
  <c r="V11" i="31"/>
  <c r="G12" i="31"/>
  <c r="M12" i="31" s="1"/>
  <c r="I12" i="31"/>
  <c r="K12" i="31"/>
  <c r="O12" i="31"/>
  <c r="Q12" i="31"/>
  <c r="V12" i="31"/>
  <c r="G13" i="31"/>
  <c r="M13" i="31" s="1"/>
  <c r="I13" i="31"/>
  <c r="K13" i="31"/>
  <c r="O13" i="31"/>
  <c r="Q13" i="31"/>
  <c r="V13" i="31"/>
  <c r="AE15" i="31"/>
  <c r="F69" i="1" s="1"/>
  <c r="G9" i="30"/>
  <c r="M9" i="30" s="1"/>
  <c r="I9" i="30"/>
  <c r="K9" i="30"/>
  <c r="O9" i="30"/>
  <c r="Q9" i="30"/>
  <c r="V9" i="30"/>
  <c r="G10" i="30"/>
  <c r="M10" i="30" s="1"/>
  <c r="I10" i="30"/>
  <c r="K10" i="30"/>
  <c r="O10" i="30"/>
  <c r="Q10" i="30"/>
  <c r="V10" i="30"/>
  <c r="G11" i="30"/>
  <c r="M11" i="30" s="1"/>
  <c r="I11" i="30"/>
  <c r="K11" i="30"/>
  <c r="O11" i="30"/>
  <c r="Q11" i="30"/>
  <c r="V11" i="30"/>
  <c r="G12" i="30"/>
  <c r="M12" i="30" s="1"/>
  <c r="I12" i="30"/>
  <c r="K12" i="30"/>
  <c r="O12" i="30"/>
  <c r="Q12" i="30"/>
  <c r="V12" i="30"/>
  <c r="G13" i="30"/>
  <c r="M13" i="30" s="1"/>
  <c r="I13" i="30"/>
  <c r="K13" i="30"/>
  <c r="O13" i="30"/>
  <c r="Q13" i="30"/>
  <c r="V13" i="30"/>
  <c r="AE15" i="30"/>
  <c r="F68" i="1" s="1"/>
  <c r="G9" i="29"/>
  <c r="M9" i="29" s="1"/>
  <c r="I9" i="29"/>
  <c r="K9" i="29"/>
  <c r="O9" i="29"/>
  <c r="Q9" i="29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G13" i="29"/>
  <c r="M13" i="29" s="1"/>
  <c r="I13" i="29"/>
  <c r="K13" i="29"/>
  <c r="O13" i="29"/>
  <c r="Q13" i="29"/>
  <c r="V13" i="29"/>
  <c r="G14" i="29"/>
  <c r="M14" i="29" s="1"/>
  <c r="I14" i="29"/>
  <c r="K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19" i="29"/>
  <c r="M19" i="29" s="1"/>
  <c r="I19" i="29"/>
  <c r="K19" i="29"/>
  <c r="O19" i="29"/>
  <c r="Q19" i="29"/>
  <c r="V19" i="29"/>
  <c r="G20" i="29"/>
  <c r="M20" i="29" s="1"/>
  <c r="I20" i="29"/>
  <c r="K20" i="29"/>
  <c r="O20" i="29"/>
  <c r="Q20" i="29"/>
  <c r="V20" i="29"/>
  <c r="G21" i="29"/>
  <c r="M21" i="29" s="1"/>
  <c r="I21" i="29"/>
  <c r="K21" i="29"/>
  <c r="O21" i="29"/>
  <c r="Q21" i="29"/>
  <c r="V21" i="29"/>
  <c r="G22" i="29"/>
  <c r="M22" i="29" s="1"/>
  <c r="I22" i="29"/>
  <c r="K22" i="29"/>
  <c r="O22" i="29"/>
  <c r="Q22" i="29"/>
  <c r="V22" i="29"/>
  <c r="G24" i="29"/>
  <c r="M24" i="29" s="1"/>
  <c r="I24" i="29"/>
  <c r="K24" i="29"/>
  <c r="O24" i="29"/>
  <c r="Q24" i="29"/>
  <c r="V24" i="29"/>
  <c r="G25" i="29"/>
  <c r="M25" i="29" s="1"/>
  <c r="I25" i="29"/>
  <c r="K25" i="29"/>
  <c r="O25" i="29"/>
  <c r="Q25" i="29"/>
  <c r="V25" i="29"/>
  <c r="G26" i="29"/>
  <c r="M26" i="29" s="1"/>
  <c r="I26" i="29"/>
  <c r="K26" i="29"/>
  <c r="O26" i="29"/>
  <c r="Q26" i="29"/>
  <c r="V26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O30" i="29"/>
  <c r="Q30" i="29"/>
  <c r="V30" i="29"/>
  <c r="G32" i="29"/>
  <c r="M32" i="29" s="1"/>
  <c r="I32" i="29"/>
  <c r="K32" i="29"/>
  <c r="K31" i="29" s="1"/>
  <c r="O32" i="29"/>
  <c r="Q32" i="29"/>
  <c r="V32" i="29"/>
  <c r="G33" i="29"/>
  <c r="I33" i="29"/>
  <c r="K33" i="29"/>
  <c r="O33" i="29"/>
  <c r="O31" i="29" s="1"/>
  <c r="Q33" i="29"/>
  <c r="V33" i="29"/>
  <c r="AE35" i="29"/>
  <c r="F67" i="1" s="1"/>
  <c r="G9" i="28"/>
  <c r="M9" i="28" s="1"/>
  <c r="I9" i="28"/>
  <c r="K9" i="28"/>
  <c r="O9" i="28"/>
  <c r="Q9" i="28"/>
  <c r="V9" i="28"/>
  <c r="G10" i="28"/>
  <c r="M10" i="28" s="1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M16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M20" i="28" s="1"/>
  <c r="I20" i="28"/>
  <c r="K20" i="28"/>
  <c r="O20" i="28"/>
  <c r="Q20" i="28"/>
  <c r="V20" i="28"/>
  <c r="G21" i="28"/>
  <c r="M21" i="28" s="1"/>
  <c r="I21" i="28"/>
  <c r="K21" i="28"/>
  <c r="O21" i="28"/>
  <c r="Q21" i="28"/>
  <c r="V21" i="28"/>
  <c r="G22" i="28"/>
  <c r="M22" i="28" s="1"/>
  <c r="I22" i="28"/>
  <c r="K22" i="28"/>
  <c r="O22" i="28"/>
  <c r="Q22" i="28"/>
  <c r="V22" i="28"/>
  <c r="G23" i="28"/>
  <c r="M23" i="28" s="1"/>
  <c r="I23" i="28"/>
  <c r="K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M28" i="28" s="1"/>
  <c r="I28" i="28"/>
  <c r="K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2" i="28"/>
  <c r="M32" i="28" s="1"/>
  <c r="I32" i="28"/>
  <c r="K32" i="28"/>
  <c r="O32" i="28"/>
  <c r="Q32" i="28"/>
  <c r="V32" i="28"/>
  <c r="G33" i="28"/>
  <c r="M33" i="28" s="1"/>
  <c r="I33" i="28"/>
  <c r="K33" i="28"/>
  <c r="O33" i="28"/>
  <c r="Q33" i="28"/>
  <c r="V33" i="28"/>
  <c r="G34" i="28"/>
  <c r="M34" i="28" s="1"/>
  <c r="I34" i="28"/>
  <c r="K34" i="28"/>
  <c r="O34" i="28"/>
  <c r="Q34" i="28"/>
  <c r="V34" i="28"/>
  <c r="G36" i="28"/>
  <c r="M36" i="28" s="1"/>
  <c r="I36" i="28"/>
  <c r="K36" i="28"/>
  <c r="O36" i="28"/>
  <c r="Q36" i="28"/>
  <c r="V36" i="28"/>
  <c r="G37" i="28"/>
  <c r="I37" i="28"/>
  <c r="K37" i="28"/>
  <c r="O37" i="28"/>
  <c r="Q37" i="28"/>
  <c r="V37" i="28"/>
  <c r="G38" i="28"/>
  <c r="M38" i="28" s="1"/>
  <c r="I38" i="28"/>
  <c r="K38" i="28"/>
  <c r="O38" i="28"/>
  <c r="Q38" i="28"/>
  <c r="V38" i="28"/>
  <c r="G40" i="28"/>
  <c r="I40" i="28"/>
  <c r="K40" i="28"/>
  <c r="O40" i="28"/>
  <c r="O39" i="28" s="1"/>
  <c r="Q40" i="28"/>
  <c r="V40" i="28"/>
  <c r="G41" i="28"/>
  <c r="M41" i="28" s="1"/>
  <c r="I41" i="28"/>
  <c r="K41" i="28"/>
  <c r="O41" i="28"/>
  <c r="Q41" i="28"/>
  <c r="V41" i="28"/>
  <c r="AE43" i="28"/>
  <c r="F66" i="1" s="1"/>
  <c r="G9" i="27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3" i="27"/>
  <c r="M23" i="27" s="1"/>
  <c r="I23" i="27"/>
  <c r="K23" i="27"/>
  <c r="O23" i="27"/>
  <c r="Q23" i="27"/>
  <c r="V23" i="27"/>
  <c r="G24" i="27"/>
  <c r="M24" i="27" s="1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6" i="27"/>
  <c r="M26" i="27" s="1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G32" i="27"/>
  <c r="I32" i="27"/>
  <c r="K32" i="27"/>
  <c r="O32" i="27"/>
  <c r="Q32" i="27"/>
  <c r="V32" i="27"/>
  <c r="G34" i="27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G38" i="27"/>
  <c r="M38" i="27" s="1"/>
  <c r="I38" i="27"/>
  <c r="K38" i="27"/>
  <c r="O38" i="27"/>
  <c r="Q38" i="27"/>
  <c r="V38" i="27"/>
  <c r="G39" i="27"/>
  <c r="M39" i="27" s="1"/>
  <c r="I39" i="27"/>
  <c r="K39" i="27"/>
  <c r="O39" i="27"/>
  <c r="Q39" i="27"/>
  <c r="V39" i="27"/>
  <c r="AE41" i="27"/>
  <c r="F65" i="1" s="1"/>
  <c r="G9" i="26"/>
  <c r="M9" i="26" s="1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M12" i="26" s="1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7" i="26"/>
  <c r="M17" i="26" s="1"/>
  <c r="I17" i="26"/>
  <c r="K17" i="26"/>
  <c r="O17" i="26"/>
  <c r="Q17" i="26"/>
  <c r="V17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4" i="26"/>
  <c r="M34" i="26" s="1"/>
  <c r="I34" i="26"/>
  <c r="K34" i="26"/>
  <c r="O34" i="26"/>
  <c r="Q34" i="26"/>
  <c r="V34" i="26"/>
  <c r="G35" i="26"/>
  <c r="M35" i="26" s="1"/>
  <c r="I35" i="26"/>
  <c r="K35" i="26"/>
  <c r="O35" i="26"/>
  <c r="Q35" i="26"/>
  <c r="V35" i="26"/>
  <c r="G36" i="26"/>
  <c r="M36" i="26" s="1"/>
  <c r="I36" i="26"/>
  <c r="K36" i="26"/>
  <c r="O36" i="26"/>
  <c r="Q36" i="26"/>
  <c r="V36" i="26"/>
  <c r="G37" i="26"/>
  <c r="M37" i="26" s="1"/>
  <c r="I37" i="26"/>
  <c r="K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M43" i="26" s="1"/>
  <c r="I43" i="26"/>
  <c r="K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M53" i="26" s="1"/>
  <c r="I53" i="26"/>
  <c r="K53" i="26"/>
  <c r="O53" i="26"/>
  <c r="Q53" i="26"/>
  <c r="V53" i="26"/>
  <c r="G54" i="26"/>
  <c r="M54" i="26" s="1"/>
  <c r="I54" i="26"/>
  <c r="K54" i="26"/>
  <c r="O54" i="26"/>
  <c r="Q54" i="26"/>
  <c r="V54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70" i="26"/>
  <c r="M70" i="26" s="1"/>
  <c r="I70" i="26"/>
  <c r="K70" i="26"/>
  <c r="O70" i="26"/>
  <c r="Q70" i="26"/>
  <c r="Q69" i="26" s="1"/>
  <c r="V70" i="26"/>
  <c r="G71" i="26"/>
  <c r="M71" i="26" s="1"/>
  <c r="I71" i="26"/>
  <c r="K71" i="26"/>
  <c r="O71" i="26"/>
  <c r="Q71" i="26"/>
  <c r="V71" i="26"/>
  <c r="AE73" i="26"/>
  <c r="F64" i="1" s="1"/>
  <c r="G9" i="25"/>
  <c r="M9" i="25" s="1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I11" i="25"/>
  <c r="K11" i="25"/>
  <c r="O11" i="25"/>
  <c r="Q11" i="25"/>
  <c r="V11" i="25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M14" i="25" s="1"/>
  <c r="I14" i="25"/>
  <c r="K14" i="25"/>
  <c r="O14" i="25"/>
  <c r="Q14" i="25"/>
  <c r="V14" i="25"/>
  <c r="G15" i="25"/>
  <c r="M15" i="25" s="1"/>
  <c r="I15" i="25"/>
  <c r="K15" i="25"/>
  <c r="O15" i="25"/>
  <c r="Q15" i="25"/>
  <c r="V15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M23" i="25" s="1"/>
  <c r="I23" i="25"/>
  <c r="K23" i="25"/>
  <c r="O23" i="25"/>
  <c r="Q23" i="25"/>
  <c r="V23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1" i="25"/>
  <c r="M31" i="25" s="1"/>
  <c r="I31" i="25"/>
  <c r="K31" i="25"/>
  <c r="O31" i="25"/>
  <c r="Q31" i="25"/>
  <c r="V31" i="25"/>
  <c r="G32" i="25"/>
  <c r="M32" i="25" s="1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M43" i="25" s="1"/>
  <c r="I43" i="25"/>
  <c r="K43" i="25"/>
  <c r="O43" i="25"/>
  <c r="Q43" i="25"/>
  <c r="V43" i="25"/>
  <c r="G44" i="25"/>
  <c r="M44" i="25" s="1"/>
  <c r="I44" i="25"/>
  <c r="K44" i="25"/>
  <c r="O44" i="25"/>
  <c r="Q44" i="25"/>
  <c r="V44" i="25"/>
  <c r="G45" i="25"/>
  <c r="M45" i="25" s="1"/>
  <c r="I45" i="25"/>
  <c r="K45" i="25"/>
  <c r="O45" i="25"/>
  <c r="Q45" i="25"/>
  <c r="V45" i="25"/>
  <c r="G47" i="25"/>
  <c r="M47" i="25" s="1"/>
  <c r="I47" i="25"/>
  <c r="K47" i="25"/>
  <c r="O47" i="25"/>
  <c r="Q47" i="25"/>
  <c r="V47" i="25"/>
  <c r="G48" i="25"/>
  <c r="M48" i="25" s="1"/>
  <c r="I48" i="25"/>
  <c r="K48" i="25"/>
  <c r="O48" i="25"/>
  <c r="Q48" i="25"/>
  <c r="V48" i="25"/>
  <c r="G49" i="25"/>
  <c r="M49" i="25" s="1"/>
  <c r="I49" i="25"/>
  <c r="K49" i="25"/>
  <c r="O49" i="25"/>
  <c r="Q49" i="25"/>
  <c r="V49" i="25"/>
  <c r="G50" i="25"/>
  <c r="M50" i="25" s="1"/>
  <c r="I50" i="25"/>
  <c r="K50" i="25"/>
  <c r="O50" i="25"/>
  <c r="Q50" i="25"/>
  <c r="V50" i="25"/>
  <c r="G51" i="25"/>
  <c r="M51" i="25" s="1"/>
  <c r="I51" i="25"/>
  <c r="K51" i="25"/>
  <c r="O51" i="25"/>
  <c r="Q51" i="25"/>
  <c r="V51" i="25"/>
  <c r="G52" i="25"/>
  <c r="M52" i="25" s="1"/>
  <c r="I52" i="25"/>
  <c r="K52" i="25"/>
  <c r="O52" i="25"/>
  <c r="Q52" i="25"/>
  <c r="V52" i="25"/>
  <c r="G54" i="25"/>
  <c r="M54" i="25" s="1"/>
  <c r="I54" i="25"/>
  <c r="K54" i="25"/>
  <c r="O54" i="25"/>
  <c r="Q54" i="25"/>
  <c r="V54" i="25"/>
  <c r="G55" i="25"/>
  <c r="M55" i="25" s="1"/>
  <c r="I55" i="25"/>
  <c r="K55" i="25"/>
  <c r="O55" i="25"/>
  <c r="Q55" i="25"/>
  <c r="V55" i="25"/>
  <c r="G56" i="25"/>
  <c r="M56" i="25" s="1"/>
  <c r="I56" i="25"/>
  <c r="K56" i="25"/>
  <c r="O56" i="25"/>
  <c r="Q56" i="25"/>
  <c r="V56" i="25"/>
  <c r="G58" i="25"/>
  <c r="M58" i="25" s="1"/>
  <c r="I58" i="25"/>
  <c r="K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AE63" i="25"/>
  <c r="G9" i="24"/>
  <c r="M9" i="24" s="1"/>
  <c r="M8" i="24" s="1"/>
  <c r="I9" i="24"/>
  <c r="I8" i="24" s="1"/>
  <c r="K9" i="24"/>
  <c r="K8" i="24" s="1"/>
  <c r="O9" i="24"/>
  <c r="O8" i="24" s="1"/>
  <c r="Q9" i="24"/>
  <c r="Q8" i="24" s="1"/>
  <c r="V9" i="24"/>
  <c r="V8" i="24" s="1"/>
  <c r="G11" i="24"/>
  <c r="M11" i="24" s="1"/>
  <c r="I11" i="24"/>
  <c r="K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18" i="24"/>
  <c r="M18" i="24" s="1"/>
  <c r="I18" i="24"/>
  <c r="K18" i="24"/>
  <c r="O18" i="24"/>
  <c r="Q18" i="24"/>
  <c r="V18" i="24"/>
  <c r="G19" i="24"/>
  <c r="M19" i="24" s="1"/>
  <c r="I19" i="24"/>
  <c r="K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M22" i="24" s="1"/>
  <c r="I22" i="24"/>
  <c r="K22" i="24"/>
  <c r="O22" i="24"/>
  <c r="Q22" i="24"/>
  <c r="V22" i="24"/>
  <c r="G23" i="24"/>
  <c r="M23" i="24" s="1"/>
  <c r="I23" i="24"/>
  <c r="K23" i="24"/>
  <c r="O23" i="24"/>
  <c r="Q23" i="24"/>
  <c r="V23" i="24"/>
  <c r="G24" i="24"/>
  <c r="M24" i="24" s="1"/>
  <c r="I24" i="24"/>
  <c r="K24" i="24"/>
  <c r="O24" i="24"/>
  <c r="Q24" i="24"/>
  <c r="V24" i="24"/>
  <c r="G25" i="24"/>
  <c r="M25" i="24" s="1"/>
  <c r="I25" i="24"/>
  <c r="K25" i="24"/>
  <c r="O25" i="24"/>
  <c r="Q25" i="24"/>
  <c r="V25" i="24"/>
  <c r="G26" i="24"/>
  <c r="I26" i="24"/>
  <c r="K26" i="24"/>
  <c r="O26" i="24"/>
  <c r="Q26" i="24"/>
  <c r="V26" i="24"/>
  <c r="G27" i="24"/>
  <c r="M27" i="24" s="1"/>
  <c r="I27" i="24"/>
  <c r="K27" i="24"/>
  <c r="O27" i="24"/>
  <c r="Q27" i="24"/>
  <c r="V27" i="24"/>
  <c r="G28" i="24"/>
  <c r="M28" i="24" s="1"/>
  <c r="I28" i="24"/>
  <c r="K28" i="24"/>
  <c r="O28" i="24"/>
  <c r="Q28" i="24"/>
  <c r="V28" i="24"/>
  <c r="G29" i="24"/>
  <c r="M29" i="24" s="1"/>
  <c r="I29" i="24"/>
  <c r="K29" i="24"/>
  <c r="O29" i="24"/>
  <c r="Q29" i="24"/>
  <c r="V29" i="24"/>
  <c r="G30" i="24"/>
  <c r="M30" i="24" s="1"/>
  <c r="I30" i="24"/>
  <c r="K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Q45" i="24"/>
  <c r="V45" i="24"/>
  <c r="G46" i="24"/>
  <c r="M46" i="24" s="1"/>
  <c r="I46" i="24"/>
  <c r="K46" i="24"/>
  <c r="O46" i="24"/>
  <c r="Q46" i="24"/>
  <c r="V46" i="24"/>
  <c r="G47" i="24"/>
  <c r="M47" i="24" s="1"/>
  <c r="I47" i="24"/>
  <c r="K47" i="24"/>
  <c r="O47" i="24"/>
  <c r="Q47" i="24"/>
  <c r="V47" i="24"/>
  <c r="G48" i="24"/>
  <c r="M48" i="24" s="1"/>
  <c r="I48" i="24"/>
  <c r="K48" i="24"/>
  <c r="O48" i="24"/>
  <c r="Q48" i="24"/>
  <c r="V48" i="24"/>
  <c r="G49" i="24"/>
  <c r="M49" i="24" s="1"/>
  <c r="I49" i="24"/>
  <c r="K49" i="24"/>
  <c r="O49" i="24"/>
  <c r="Q49" i="24"/>
  <c r="V49" i="24"/>
  <c r="G50" i="24"/>
  <c r="M50" i="24" s="1"/>
  <c r="I50" i="24"/>
  <c r="K50" i="24"/>
  <c r="O50" i="24"/>
  <c r="Q50" i="24"/>
  <c r="V50" i="24"/>
  <c r="G51" i="24"/>
  <c r="M51" i="24" s="1"/>
  <c r="I51" i="24"/>
  <c r="K51" i="24"/>
  <c r="O51" i="24"/>
  <c r="Q51" i="24"/>
  <c r="V51" i="24"/>
  <c r="G52" i="24"/>
  <c r="M52" i="24" s="1"/>
  <c r="I52" i="24"/>
  <c r="K52" i="24"/>
  <c r="O52" i="24"/>
  <c r="Q52" i="24"/>
  <c r="V52" i="24"/>
  <c r="G53" i="24"/>
  <c r="M53" i="24" s="1"/>
  <c r="I53" i="24"/>
  <c r="K53" i="24"/>
  <c r="O53" i="24"/>
  <c r="Q53" i="24"/>
  <c r="V53" i="24"/>
  <c r="G54" i="24"/>
  <c r="M54" i="24" s="1"/>
  <c r="I54" i="24"/>
  <c r="K54" i="24"/>
  <c r="O54" i="24"/>
  <c r="Q54" i="24"/>
  <c r="V54" i="24"/>
  <c r="G55" i="24"/>
  <c r="M55" i="24" s="1"/>
  <c r="I55" i="24"/>
  <c r="K55" i="24"/>
  <c r="O55" i="24"/>
  <c r="Q55" i="24"/>
  <c r="V55" i="24"/>
  <c r="G57" i="24"/>
  <c r="M57" i="24" s="1"/>
  <c r="I57" i="24"/>
  <c r="K57" i="24"/>
  <c r="O57" i="24"/>
  <c r="Q57" i="24"/>
  <c r="V57" i="24"/>
  <c r="G58" i="24"/>
  <c r="M58" i="24" s="1"/>
  <c r="I58" i="24"/>
  <c r="K58" i="24"/>
  <c r="O58" i="24"/>
  <c r="Q58" i="24"/>
  <c r="V58" i="24"/>
  <c r="G59" i="24"/>
  <c r="M59" i="24" s="1"/>
  <c r="I59" i="24"/>
  <c r="K59" i="24"/>
  <c r="O59" i="24"/>
  <c r="Q59" i="24"/>
  <c r="V59" i="24"/>
  <c r="G60" i="24"/>
  <c r="M60" i="24" s="1"/>
  <c r="I60" i="24"/>
  <c r="K60" i="24"/>
  <c r="O60" i="24"/>
  <c r="Q60" i="24"/>
  <c r="V60" i="24"/>
  <c r="G61" i="24"/>
  <c r="M61" i="24" s="1"/>
  <c r="I61" i="24"/>
  <c r="K61" i="24"/>
  <c r="O61" i="24"/>
  <c r="Q61" i="24"/>
  <c r="V61" i="24"/>
  <c r="G62" i="24"/>
  <c r="M62" i="24" s="1"/>
  <c r="I62" i="24"/>
  <c r="K62" i="24"/>
  <c r="O62" i="24"/>
  <c r="Q62" i="24"/>
  <c r="V62" i="24"/>
  <c r="G64" i="24"/>
  <c r="I64" i="24"/>
  <c r="K64" i="24"/>
  <c r="M64" i="24"/>
  <c r="O64" i="24"/>
  <c r="Q64" i="24"/>
  <c r="V64" i="24"/>
  <c r="G65" i="24"/>
  <c r="M65" i="24" s="1"/>
  <c r="I65" i="24"/>
  <c r="K65" i="24"/>
  <c r="O65" i="24"/>
  <c r="Q65" i="24"/>
  <c r="V65" i="24"/>
  <c r="G66" i="24"/>
  <c r="M66" i="24" s="1"/>
  <c r="I66" i="24"/>
  <c r="K66" i="24"/>
  <c r="O66" i="24"/>
  <c r="Q66" i="24"/>
  <c r="V66" i="24"/>
  <c r="G67" i="24"/>
  <c r="I67" i="24"/>
  <c r="K67" i="24"/>
  <c r="O67" i="24"/>
  <c r="Q67" i="24"/>
  <c r="V67" i="24"/>
  <c r="G68" i="24"/>
  <c r="M68" i="24" s="1"/>
  <c r="I68" i="24"/>
  <c r="K68" i="24"/>
  <c r="O68" i="24"/>
  <c r="Q68" i="24"/>
  <c r="V68" i="24"/>
  <c r="G69" i="24"/>
  <c r="M69" i="24" s="1"/>
  <c r="I69" i="24"/>
  <c r="K69" i="24"/>
  <c r="O69" i="24"/>
  <c r="Q69" i="24"/>
  <c r="V69" i="24"/>
  <c r="G70" i="24"/>
  <c r="M70" i="24" s="1"/>
  <c r="I70" i="24"/>
  <c r="K70" i="24"/>
  <c r="O70" i="24"/>
  <c r="Q70" i="24"/>
  <c r="V70" i="24"/>
  <c r="G72" i="24"/>
  <c r="M72" i="24" s="1"/>
  <c r="I72" i="24"/>
  <c r="K72" i="24"/>
  <c r="O72" i="24"/>
  <c r="Q72" i="24"/>
  <c r="V72" i="24"/>
  <c r="G73" i="24"/>
  <c r="M73" i="24" s="1"/>
  <c r="I73" i="24"/>
  <c r="K73" i="24"/>
  <c r="O73" i="24"/>
  <c r="Q73" i="24"/>
  <c r="V73" i="24"/>
  <c r="G74" i="24"/>
  <c r="M74" i="24" s="1"/>
  <c r="I74" i="24"/>
  <c r="K74" i="24"/>
  <c r="O74" i="24"/>
  <c r="Q74" i="24"/>
  <c r="V74" i="24"/>
  <c r="G75" i="24"/>
  <c r="I75" i="24"/>
  <c r="K75" i="24"/>
  <c r="O75" i="24"/>
  <c r="Q75" i="24"/>
  <c r="V75" i="24"/>
  <c r="G76" i="24"/>
  <c r="M76" i="24" s="1"/>
  <c r="I76" i="24"/>
  <c r="K76" i="24"/>
  <c r="O76" i="24"/>
  <c r="Q76" i="24"/>
  <c r="V76" i="24"/>
  <c r="G77" i="24"/>
  <c r="M77" i="24" s="1"/>
  <c r="I77" i="24"/>
  <c r="K77" i="24"/>
  <c r="O77" i="24"/>
  <c r="Q77" i="24"/>
  <c r="V77" i="24"/>
  <c r="G79" i="24"/>
  <c r="I79" i="24"/>
  <c r="K79" i="24"/>
  <c r="O79" i="24"/>
  <c r="Q79" i="24"/>
  <c r="V79" i="24"/>
  <c r="G80" i="24"/>
  <c r="M80" i="24" s="1"/>
  <c r="I80" i="24"/>
  <c r="K80" i="24"/>
  <c r="O80" i="24"/>
  <c r="Q80" i="24"/>
  <c r="V80" i="24"/>
  <c r="G81" i="24"/>
  <c r="M81" i="24" s="1"/>
  <c r="I81" i="24"/>
  <c r="K81" i="24"/>
  <c r="O81" i="24"/>
  <c r="Q81" i="24"/>
  <c r="V81" i="24"/>
  <c r="G82" i="24"/>
  <c r="M82" i="24" s="1"/>
  <c r="I82" i="24"/>
  <c r="K82" i="24"/>
  <c r="O82" i="24"/>
  <c r="Q82" i="24"/>
  <c r="V82" i="24"/>
  <c r="G84" i="24"/>
  <c r="M84" i="24" s="1"/>
  <c r="I84" i="24"/>
  <c r="K84" i="24"/>
  <c r="O84" i="24"/>
  <c r="Q84" i="24"/>
  <c r="V84" i="24"/>
  <c r="G85" i="24"/>
  <c r="M85" i="24" s="1"/>
  <c r="I85" i="24"/>
  <c r="K85" i="24"/>
  <c r="O85" i="24"/>
  <c r="Q85" i="24"/>
  <c r="V85" i="24"/>
  <c r="G87" i="24"/>
  <c r="G86" i="24" s="1"/>
  <c r="I157" i="1" s="1"/>
  <c r="I87" i="24"/>
  <c r="I86" i="24" s="1"/>
  <c r="K87" i="24"/>
  <c r="K86" i="24" s="1"/>
  <c r="O87" i="24"/>
  <c r="O86" i="24" s="1"/>
  <c r="Q87" i="24"/>
  <c r="Q86" i="24" s="1"/>
  <c r="V87" i="24"/>
  <c r="V86" i="24" s="1"/>
  <c r="G89" i="24"/>
  <c r="M89" i="24" s="1"/>
  <c r="I89" i="24"/>
  <c r="K89" i="24"/>
  <c r="O89" i="24"/>
  <c r="Q89" i="24"/>
  <c r="V89" i="24"/>
  <c r="G90" i="24"/>
  <c r="M90" i="24" s="1"/>
  <c r="I90" i="24"/>
  <c r="K90" i="24"/>
  <c r="O90" i="24"/>
  <c r="Q90" i="24"/>
  <c r="V90" i="24"/>
  <c r="G91" i="24"/>
  <c r="M91" i="24" s="1"/>
  <c r="I91" i="24"/>
  <c r="K91" i="24"/>
  <c r="O91" i="24"/>
  <c r="Q91" i="24"/>
  <c r="V91" i="24"/>
  <c r="G92" i="24"/>
  <c r="M92" i="24" s="1"/>
  <c r="I92" i="24"/>
  <c r="K92" i="24"/>
  <c r="O92" i="24"/>
  <c r="Q92" i="24"/>
  <c r="V92" i="24"/>
  <c r="G93" i="24"/>
  <c r="M93" i="24" s="1"/>
  <c r="I93" i="24"/>
  <c r="K93" i="24"/>
  <c r="O93" i="24"/>
  <c r="Q93" i="24"/>
  <c r="V93" i="24"/>
  <c r="G94" i="24"/>
  <c r="M94" i="24" s="1"/>
  <c r="I94" i="24"/>
  <c r="K94" i="24"/>
  <c r="O94" i="24"/>
  <c r="Q94" i="24"/>
  <c r="V94" i="24"/>
  <c r="G96" i="24"/>
  <c r="M96" i="24" s="1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G98" i="24"/>
  <c r="I98" i="24"/>
  <c r="K98" i="24"/>
  <c r="O98" i="24"/>
  <c r="Q98" i="24"/>
  <c r="V98" i="24"/>
  <c r="G99" i="24"/>
  <c r="M99" i="24" s="1"/>
  <c r="I99" i="24"/>
  <c r="K99" i="24"/>
  <c r="O99" i="24"/>
  <c r="Q99" i="24"/>
  <c r="V99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4" i="24"/>
  <c r="M104" i="24" s="1"/>
  <c r="I104" i="24"/>
  <c r="K104" i="24"/>
  <c r="O104" i="24"/>
  <c r="Q104" i="24"/>
  <c r="V104" i="24"/>
  <c r="AE106" i="24"/>
  <c r="F61" i="1" s="1"/>
  <c r="G9" i="23"/>
  <c r="M9" i="23" s="1"/>
  <c r="M8" i="23" s="1"/>
  <c r="I9" i="23"/>
  <c r="I8" i="23" s="1"/>
  <c r="K9" i="23"/>
  <c r="K8" i="23" s="1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M30" i="23" s="1"/>
  <c r="I30" i="23"/>
  <c r="K30" i="23"/>
  <c r="O30" i="23"/>
  <c r="Q30" i="23"/>
  <c r="V30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M51" i="23" s="1"/>
  <c r="I51" i="23"/>
  <c r="K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9" i="23"/>
  <c r="I69" i="23"/>
  <c r="K69" i="23"/>
  <c r="O69" i="23"/>
  <c r="Q69" i="23"/>
  <c r="V69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9" i="23"/>
  <c r="M79" i="23" s="1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M93" i="23" s="1"/>
  <c r="I93" i="23"/>
  <c r="K93" i="23"/>
  <c r="O93" i="23"/>
  <c r="Q93" i="23"/>
  <c r="V93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2" i="23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M106" i="23" s="1"/>
  <c r="I106" i="23"/>
  <c r="K106" i="23"/>
  <c r="O106" i="23"/>
  <c r="Q106" i="23"/>
  <c r="V106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M110" i="23" s="1"/>
  <c r="I110" i="23"/>
  <c r="K110" i="23"/>
  <c r="O110" i="23"/>
  <c r="Q110" i="23"/>
  <c r="V110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M114" i="23" s="1"/>
  <c r="I114" i="23"/>
  <c r="K114" i="23"/>
  <c r="O114" i="23"/>
  <c r="Q114" i="23"/>
  <c r="V114" i="23"/>
  <c r="G115" i="23"/>
  <c r="M115" i="23" s="1"/>
  <c r="I115" i="23"/>
  <c r="K115" i="23"/>
  <c r="O115" i="23"/>
  <c r="Q115" i="23"/>
  <c r="V115" i="23"/>
  <c r="G117" i="23"/>
  <c r="M117" i="23" s="1"/>
  <c r="I117" i="23"/>
  <c r="K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2" i="23"/>
  <c r="G121" i="23" s="1"/>
  <c r="I150" i="1" s="1"/>
  <c r="I122" i="23"/>
  <c r="I121" i="23" s="1"/>
  <c r="K122" i="23"/>
  <c r="K121" i="23" s="1"/>
  <c r="O122" i="23"/>
  <c r="O121" i="23" s="1"/>
  <c r="Q122" i="23"/>
  <c r="Q121" i="23" s="1"/>
  <c r="V122" i="23"/>
  <c r="V121" i="23" s="1"/>
  <c r="G124" i="23"/>
  <c r="M124" i="23" s="1"/>
  <c r="M123" i="23" s="1"/>
  <c r="I124" i="23"/>
  <c r="I123" i="23" s="1"/>
  <c r="K124" i="23"/>
  <c r="K123" i="23" s="1"/>
  <c r="O124" i="23"/>
  <c r="O123" i="23" s="1"/>
  <c r="Q124" i="23"/>
  <c r="Q123" i="23" s="1"/>
  <c r="V124" i="23"/>
  <c r="V123" i="23" s="1"/>
  <c r="G126" i="23"/>
  <c r="I126" i="23"/>
  <c r="K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3" i="23"/>
  <c r="I133" i="23"/>
  <c r="K133" i="23"/>
  <c r="O133" i="23"/>
  <c r="Q133" i="23"/>
  <c r="V133" i="23"/>
  <c r="G134" i="23"/>
  <c r="M134" i="23" s="1"/>
  <c r="I134" i="23"/>
  <c r="K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I141" i="23"/>
  <c r="K141" i="23"/>
  <c r="O141" i="23"/>
  <c r="Q141" i="23"/>
  <c r="V141" i="23"/>
  <c r="AE143" i="23"/>
  <c r="F60" i="1" s="1"/>
  <c r="G9" i="22"/>
  <c r="I9" i="22"/>
  <c r="I8" i="22" s="1"/>
  <c r="K9" i="22"/>
  <c r="K8" i="22" s="1"/>
  <c r="O9" i="22"/>
  <c r="O8" i="22" s="1"/>
  <c r="Q9" i="22"/>
  <c r="Q8" i="22" s="1"/>
  <c r="V9" i="22"/>
  <c r="V8" i="22" s="1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M38" i="22" s="1"/>
  <c r="I38" i="22"/>
  <c r="K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3" i="22"/>
  <c r="M63" i="22" s="1"/>
  <c r="I63" i="22"/>
  <c r="K63" i="22"/>
  <c r="O63" i="22"/>
  <c r="Q63" i="22"/>
  <c r="V63" i="22"/>
  <c r="M64" i="22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M70" i="22" s="1"/>
  <c r="I70" i="22"/>
  <c r="K70" i="22"/>
  <c r="O70" i="22"/>
  <c r="Q70" i="22"/>
  <c r="V70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M80" i="22" s="1"/>
  <c r="I80" i="22"/>
  <c r="K80" i="22"/>
  <c r="O80" i="22"/>
  <c r="Q80" i="22"/>
  <c r="V80" i="22"/>
  <c r="G81" i="22"/>
  <c r="M81" i="22" s="1"/>
  <c r="I81" i="22"/>
  <c r="K81" i="22"/>
  <c r="O81" i="22"/>
  <c r="Q81" i="22"/>
  <c r="V81" i="22"/>
  <c r="G82" i="22"/>
  <c r="M82" i="22" s="1"/>
  <c r="I82" i="22"/>
  <c r="K82" i="22"/>
  <c r="O82" i="22"/>
  <c r="Q82" i="22"/>
  <c r="V82" i="22"/>
  <c r="G83" i="22"/>
  <c r="M83" i="22" s="1"/>
  <c r="I83" i="22"/>
  <c r="K83" i="22"/>
  <c r="O83" i="22"/>
  <c r="Q83" i="22"/>
  <c r="V83" i="22"/>
  <c r="G84" i="22"/>
  <c r="M84" i="22" s="1"/>
  <c r="I84" i="22"/>
  <c r="K84" i="22"/>
  <c r="O84" i="22"/>
  <c r="Q84" i="22"/>
  <c r="V84" i="22"/>
  <c r="G86" i="22"/>
  <c r="I86" i="22"/>
  <c r="K86" i="22"/>
  <c r="O86" i="22"/>
  <c r="Q86" i="22"/>
  <c r="V86" i="22"/>
  <c r="G87" i="22"/>
  <c r="M87" i="22" s="1"/>
  <c r="I87" i="22"/>
  <c r="K87" i="22"/>
  <c r="O87" i="22"/>
  <c r="Q87" i="22"/>
  <c r="V87" i="22"/>
  <c r="G88" i="22"/>
  <c r="M88" i="22" s="1"/>
  <c r="I88" i="22"/>
  <c r="K88" i="22"/>
  <c r="O88" i="22"/>
  <c r="Q88" i="22"/>
  <c r="V88" i="22"/>
  <c r="G89" i="22"/>
  <c r="M89" i="22" s="1"/>
  <c r="I89" i="22"/>
  <c r="K89" i="22"/>
  <c r="O89" i="22"/>
  <c r="Q89" i="22"/>
  <c r="V89" i="22"/>
  <c r="G90" i="22"/>
  <c r="M90" i="22" s="1"/>
  <c r="I90" i="22"/>
  <c r="K90" i="22"/>
  <c r="O90" i="22"/>
  <c r="Q90" i="22"/>
  <c r="V90" i="22"/>
  <c r="G91" i="22"/>
  <c r="M91" i="22" s="1"/>
  <c r="I91" i="22"/>
  <c r="K91" i="22"/>
  <c r="O91" i="22"/>
  <c r="Q91" i="22"/>
  <c r="V91" i="22"/>
  <c r="G93" i="22"/>
  <c r="M93" i="22" s="1"/>
  <c r="I93" i="22"/>
  <c r="K93" i="22"/>
  <c r="O93" i="22"/>
  <c r="Q93" i="22"/>
  <c r="V93" i="22"/>
  <c r="G94" i="22"/>
  <c r="M94" i="22" s="1"/>
  <c r="I94" i="22"/>
  <c r="K94" i="22"/>
  <c r="O94" i="22"/>
  <c r="Q94" i="22"/>
  <c r="V94" i="22"/>
  <c r="G95" i="22"/>
  <c r="M95" i="22" s="1"/>
  <c r="I95" i="22"/>
  <c r="K95" i="22"/>
  <c r="O95" i="22"/>
  <c r="Q95" i="22"/>
  <c r="V95" i="22"/>
  <c r="G96" i="22"/>
  <c r="M96" i="22" s="1"/>
  <c r="I96" i="22"/>
  <c r="K96" i="22"/>
  <c r="O96" i="22"/>
  <c r="Q96" i="22"/>
  <c r="V96" i="22"/>
  <c r="G98" i="22"/>
  <c r="I98" i="22"/>
  <c r="K98" i="22"/>
  <c r="O98" i="22"/>
  <c r="Q98" i="22"/>
  <c r="V98" i="22"/>
  <c r="G99" i="22"/>
  <c r="M99" i="22" s="1"/>
  <c r="I99" i="22"/>
  <c r="K99" i="22"/>
  <c r="O99" i="22"/>
  <c r="Q99" i="22"/>
  <c r="V99" i="22"/>
  <c r="G100" i="22"/>
  <c r="M100" i="22" s="1"/>
  <c r="I100" i="22"/>
  <c r="K100" i="22"/>
  <c r="O100" i="22"/>
  <c r="Q100" i="22"/>
  <c r="V100" i="22"/>
  <c r="G102" i="22"/>
  <c r="G101" i="22" s="1"/>
  <c r="I147" i="1" s="1"/>
  <c r="I102" i="22"/>
  <c r="I101" i="22" s="1"/>
  <c r="K102" i="22"/>
  <c r="K101" i="22" s="1"/>
  <c r="O102" i="22"/>
  <c r="O101" i="22" s="1"/>
  <c r="Q102" i="22"/>
  <c r="Q101" i="22" s="1"/>
  <c r="V102" i="22"/>
  <c r="V101" i="22" s="1"/>
  <c r="Q103" i="22"/>
  <c r="G104" i="22"/>
  <c r="M104" i="22" s="1"/>
  <c r="M103" i="22" s="1"/>
  <c r="I104" i="22"/>
  <c r="I103" i="22" s="1"/>
  <c r="K104" i="22"/>
  <c r="K103" i="22" s="1"/>
  <c r="O104" i="22"/>
  <c r="O103" i="22" s="1"/>
  <c r="Q104" i="22"/>
  <c r="V104" i="22"/>
  <c r="V103" i="22" s="1"/>
  <c r="G106" i="22"/>
  <c r="I106" i="22"/>
  <c r="K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I108" i="22"/>
  <c r="K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M110" i="22" s="1"/>
  <c r="I110" i="22"/>
  <c r="K110" i="22"/>
  <c r="O110" i="22"/>
  <c r="Q110" i="22"/>
  <c r="V110" i="22"/>
  <c r="G111" i="22"/>
  <c r="M111" i="22" s="1"/>
  <c r="I111" i="22"/>
  <c r="K111" i="22"/>
  <c r="O111" i="22"/>
  <c r="Q111" i="22"/>
  <c r="V111" i="22"/>
  <c r="G113" i="22"/>
  <c r="M113" i="22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O115" i="22"/>
  <c r="Q115" i="22"/>
  <c r="V115" i="22"/>
  <c r="G116" i="22"/>
  <c r="M116" i="22" s="1"/>
  <c r="I116" i="22"/>
  <c r="K116" i="22"/>
  <c r="O116" i="22"/>
  <c r="Q116" i="22"/>
  <c r="V116" i="22"/>
  <c r="G118" i="22"/>
  <c r="M118" i="22" s="1"/>
  <c r="I118" i="22"/>
  <c r="K118" i="22"/>
  <c r="O118" i="22"/>
  <c r="Q118" i="22"/>
  <c r="V118" i="22"/>
  <c r="G119" i="22"/>
  <c r="M119" i="22" s="1"/>
  <c r="I119" i="22"/>
  <c r="K119" i="22"/>
  <c r="O119" i="22"/>
  <c r="Q119" i="22"/>
  <c r="V119" i="22"/>
  <c r="G120" i="22"/>
  <c r="M120" i="22" s="1"/>
  <c r="I120" i="22"/>
  <c r="K120" i="22"/>
  <c r="O120" i="22"/>
  <c r="Q120" i="22"/>
  <c r="V120" i="22"/>
  <c r="G121" i="22"/>
  <c r="M121" i="22" s="1"/>
  <c r="I121" i="22"/>
  <c r="K121" i="22"/>
  <c r="O121" i="22"/>
  <c r="Q121" i="22"/>
  <c r="V121" i="22"/>
  <c r="AE123" i="22"/>
  <c r="BA164" i="21"/>
  <c r="BA161" i="21"/>
  <c r="BA159" i="21"/>
  <c r="BA135" i="21"/>
  <c r="BA133" i="21"/>
  <c r="BA131" i="21"/>
  <c r="BA129" i="21"/>
  <c r="BA127" i="21"/>
  <c r="BA125" i="21"/>
  <c r="BA123" i="21"/>
  <c r="BA108" i="21"/>
  <c r="BA105" i="21"/>
  <c r="BA102" i="21"/>
  <c r="BA99" i="21"/>
  <c r="BA96" i="21"/>
  <c r="BA93" i="21"/>
  <c r="BA90" i="21"/>
  <c r="BA87" i="21"/>
  <c r="BA67" i="21"/>
  <c r="BA65" i="21"/>
  <c r="BA63" i="21"/>
  <c r="BA61" i="21"/>
  <c r="BA59" i="21"/>
  <c r="BA57" i="21"/>
  <c r="BA55" i="21"/>
  <c r="BA53" i="21"/>
  <c r="BA51" i="21"/>
  <c r="BA49" i="21"/>
  <c r="BA47" i="21"/>
  <c r="BA45" i="21"/>
  <c r="BA43" i="21"/>
  <c r="BA41" i="21"/>
  <c r="BA39" i="21"/>
  <c r="BA36" i="21"/>
  <c r="BA34" i="21"/>
  <c r="BA32" i="21"/>
  <c r="BA30" i="21"/>
  <c r="BA28" i="21"/>
  <c r="BA26" i="21"/>
  <c r="BA23" i="21"/>
  <c r="BA20" i="21"/>
  <c r="BA17" i="21"/>
  <c r="BA15" i="21"/>
  <c r="BA13" i="21"/>
  <c r="BA10" i="21"/>
  <c r="G9" i="21"/>
  <c r="M9" i="21" s="1"/>
  <c r="I9" i="21"/>
  <c r="K9" i="21"/>
  <c r="O9" i="21"/>
  <c r="Q9" i="21"/>
  <c r="V9" i="21"/>
  <c r="G16" i="21"/>
  <c r="M16" i="21" s="1"/>
  <c r="I16" i="21"/>
  <c r="K16" i="21"/>
  <c r="O16" i="21"/>
  <c r="Q16" i="21"/>
  <c r="V16" i="21"/>
  <c r="G19" i="21"/>
  <c r="M19" i="21" s="1"/>
  <c r="I19" i="21"/>
  <c r="K19" i="21"/>
  <c r="O19" i="21"/>
  <c r="Q19" i="21"/>
  <c r="V19" i="21"/>
  <c r="G22" i="21"/>
  <c r="I22" i="21"/>
  <c r="K22" i="21"/>
  <c r="O22" i="21"/>
  <c r="Q22" i="21"/>
  <c r="V22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M29" i="21" s="1"/>
  <c r="I29" i="21"/>
  <c r="K29" i="21"/>
  <c r="O29" i="21"/>
  <c r="Q29" i="21"/>
  <c r="V29" i="21"/>
  <c r="G31" i="21"/>
  <c r="M31" i="21" s="1"/>
  <c r="I31" i="21"/>
  <c r="K31" i="21"/>
  <c r="O31" i="21"/>
  <c r="Q31" i="21"/>
  <c r="V31" i="21"/>
  <c r="G33" i="21"/>
  <c r="M33" i="21" s="1"/>
  <c r="I33" i="21"/>
  <c r="K33" i="21"/>
  <c r="O33" i="21"/>
  <c r="Q33" i="21"/>
  <c r="V33" i="21"/>
  <c r="G35" i="21"/>
  <c r="M35" i="21" s="1"/>
  <c r="I35" i="21"/>
  <c r="K35" i="21"/>
  <c r="O35" i="21"/>
  <c r="Q35" i="21"/>
  <c r="V35" i="21"/>
  <c r="G38" i="21"/>
  <c r="M38" i="21" s="1"/>
  <c r="I38" i="21"/>
  <c r="K38" i="21"/>
  <c r="O38" i="21"/>
  <c r="Q38" i="21"/>
  <c r="V38" i="21"/>
  <c r="G40" i="21"/>
  <c r="M40" i="21" s="1"/>
  <c r="I40" i="21"/>
  <c r="K40" i="21"/>
  <c r="O40" i="21"/>
  <c r="Q40" i="21"/>
  <c r="V40" i="21"/>
  <c r="G42" i="21"/>
  <c r="M42" i="21" s="1"/>
  <c r="I42" i="21"/>
  <c r="K42" i="21"/>
  <c r="O42" i="21"/>
  <c r="Q42" i="21"/>
  <c r="V42" i="21"/>
  <c r="G44" i="21"/>
  <c r="M44" i="21" s="1"/>
  <c r="I44" i="21"/>
  <c r="K44" i="21"/>
  <c r="O44" i="21"/>
  <c r="Q44" i="21"/>
  <c r="V44" i="21"/>
  <c r="G46" i="21"/>
  <c r="M46" i="21" s="1"/>
  <c r="I46" i="21"/>
  <c r="K46" i="21"/>
  <c r="O46" i="21"/>
  <c r="Q46" i="21"/>
  <c r="V46" i="21"/>
  <c r="G48" i="21"/>
  <c r="M48" i="21" s="1"/>
  <c r="I48" i="21"/>
  <c r="K48" i="21"/>
  <c r="O48" i="21"/>
  <c r="Q48" i="21"/>
  <c r="V48" i="21"/>
  <c r="G50" i="21"/>
  <c r="M50" i="21" s="1"/>
  <c r="I50" i="21"/>
  <c r="K50" i="21"/>
  <c r="O50" i="21"/>
  <c r="Q50" i="21"/>
  <c r="V50" i="21"/>
  <c r="G52" i="21"/>
  <c r="M52" i="21" s="1"/>
  <c r="I52" i="21"/>
  <c r="K52" i="21"/>
  <c r="O52" i="21"/>
  <c r="Q52" i="21"/>
  <c r="V52" i="21"/>
  <c r="G54" i="21"/>
  <c r="M54" i="21" s="1"/>
  <c r="I54" i="21"/>
  <c r="K54" i="21"/>
  <c r="O54" i="21"/>
  <c r="Q54" i="21"/>
  <c r="V54" i="21"/>
  <c r="G56" i="21"/>
  <c r="M56" i="21" s="1"/>
  <c r="I56" i="21"/>
  <c r="K56" i="21"/>
  <c r="O56" i="21"/>
  <c r="Q56" i="21"/>
  <c r="V56" i="21"/>
  <c r="G58" i="21"/>
  <c r="M58" i="21" s="1"/>
  <c r="I58" i="21"/>
  <c r="K58" i="21"/>
  <c r="O58" i="21"/>
  <c r="Q58" i="21"/>
  <c r="V58" i="21"/>
  <c r="G60" i="21"/>
  <c r="M60" i="21" s="1"/>
  <c r="I60" i="21"/>
  <c r="K60" i="21"/>
  <c r="O60" i="21"/>
  <c r="Q60" i="21"/>
  <c r="V60" i="21"/>
  <c r="G62" i="21"/>
  <c r="M62" i="21" s="1"/>
  <c r="I62" i="21"/>
  <c r="K62" i="21"/>
  <c r="O62" i="21"/>
  <c r="Q62" i="21"/>
  <c r="V62" i="21"/>
  <c r="G64" i="21"/>
  <c r="M64" i="21" s="1"/>
  <c r="I64" i="21"/>
  <c r="K64" i="21"/>
  <c r="O64" i="21"/>
  <c r="Q64" i="21"/>
  <c r="V64" i="21"/>
  <c r="G66" i="21"/>
  <c r="M66" i="21" s="1"/>
  <c r="I66" i="21"/>
  <c r="K66" i="21"/>
  <c r="O66" i="21"/>
  <c r="Q66" i="21"/>
  <c r="V66" i="21"/>
  <c r="G68" i="21"/>
  <c r="M68" i="21" s="1"/>
  <c r="I68" i="21"/>
  <c r="K68" i="21"/>
  <c r="O68" i="21"/>
  <c r="Q68" i="21"/>
  <c r="V68" i="21"/>
  <c r="G69" i="21"/>
  <c r="M69" i="21" s="1"/>
  <c r="I69" i="21"/>
  <c r="K69" i="21"/>
  <c r="O69" i="21"/>
  <c r="Q69" i="21"/>
  <c r="V69" i="21"/>
  <c r="G70" i="21"/>
  <c r="M70" i="21" s="1"/>
  <c r="I70" i="21"/>
  <c r="K70" i="21"/>
  <c r="O70" i="21"/>
  <c r="Q70" i="21"/>
  <c r="V70" i="21"/>
  <c r="G72" i="21"/>
  <c r="M72" i="21" s="1"/>
  <c r="I72" i="21"/>
  <c r="K72" i="21"/>
  <c r="O72" i="21"/>
  <c r="Q72" i="21"/>
  <c r="V72" i="21"/>
  <c r="G74" i="21"/>
  <c r="M74" i="21" s="1"/>
  <c r="I74" i="21"/>
  <c r="K74" i="21"/>
  <c r="O74" i="21"/>
  <c r="Q74" i="21"/>
  <c r="V74" i="21"/>
  <c r="G76" i="21"/>
  <c r="M76" i="21" s="1"/>
  <c r="I76" i="21"/>
  <c r="K76" i="21"/>
  <c r="O76" i="21"/>
  <c r="Q76" i="21"/>
  <c r="V76" i="21"/>
  <c r="G78" i="21"/>
  <c r="M78" i="21" s="1"/>
  <c r="I78" i="21"/>
  <c r="K78" i="21"/>
  <c r="O78" i="21"/>
  <c r="Q78" i="21"/>
  <c r="V78" i="21"/>
  <c r="G80" i="21"/>
  <c r="M80" i="21" s="1"/>
  <c r="I80" i="21"/>
  <c r="K80" i="21"/>
  <c r="O80" i="21"/>
  <c r="Q80" i="21"/>
  <c r="V80" i="21"/>
  <c r="G82" i="21"/>
  <c r="M82" i="21" s="1"/>
  <c r="I82" i="21"/>
  <c r="K82" i="21"/>
  <c r="O82" i="21"/>
  <c r="Q82" i="21"/>
  <c r="V82" i="21"/>
  <c r="G84" i="21"/>
  <c r="M84" i="21" s="1"/>
  <c r="I84" i="21"/>
  <c r="K84" i="21"/>
  <c r="O84" i="21"/>
  <c r="Q84" i="21"/>
  <c r="V84" i="21"/>
  <c r="G86" i="21"/>
  <c r="M86" i="21" s="1"/>
  <c r="I86" i="21"/>
  <c r="K86" i="21"/>
  <c r="O86" i="21"/>
  <c r="Q86" i="21"/>
  <c r="V86" i="21"/>
  <c r="G89" i="21"/>
  <c r="M89" i="21" s="1"/>
  <c r="I89" i="21"/>
  <c r="K89" i="21"/>
  <c r="O89" i="21"/>
  <c r="Q89" i="21"/>
  <c r="V89" i="21"/>
  <c r="G92" i="21"/>
  <c r="M92" i="21" s="1"/>
  <c r="I92" i="21"/>
  <c r="K92" i="21"/>
  <c r="O92" i="21"/>
  <c r="Q92" i="21"/>
  <c r="V92" i="21"/>
  <c r="G95" i="21"/>
  <c r="M95" i="21" s="1"/>
  <c r="I95" i="21"/>
  <c r="K95" i="21"/>
  <c r="O95" i="21"/>
  <c r="Q95" i="21"/>
  <c r="V95" i="21"/>
  <c r="G98" i="21"/>
  <c r="M98" i="21" s="1"/>
  <c r="I98" i="21"/>
  <c r="K98" i="21"/>
  <c r="O98" i="21"/>
  <c r="Q98" i="21"/>
  <c r="V98" i="21"/>
  <c r="G101" i="21"/>
  <c r="M101" i="21" s="1"/>
  <c r="I101" i="21"/>
  <c r="K101" i="21"/>
  <c r="O101" i="21"/>
  <c r="Q101" i="21"/>
  <c r="V101" i="21"/>
  <c r="G104" i="21"/>
  <c r="M104" i="21" s="1"/>
  <c r="I104" i="21"/>
  <c r="K104" i="21"/>
  <c r="O104" i="21"/>
  <c r="Q104" i="21"/>
  <c r="V104" i="21"/>
  <c r="G107" i="21"/>
  <c r="M107" i="21" s="1"/>
  <c r="I107" i="21"/>
  <c r="K107" i="21"/>
  <c r="O107" i="21"/>
  <c r="Q107" i="21"/>
  <c r="V107" i="21"/>
  <c r="G110" i="21"/>
  <c r="M110" i="21" s="1"/>
  <c r="I110" i="21"/>
  <c r="K110" i="21"/>
  <c r="O110" i="21"/>
  <c r="Q110" i="21"/>
  <c r="V110" i="21"/>
  <c r="G112" i="21"/>
  <c r="M112" i="21" s="1"/>
  <c r="I112" i="21"/>
  <c r="K112" i="21"/>
  <c r="O112" i="21"/>
  <c r="Q112" i="21"/>
  <c r="V112" i="21"/>
  <c r="G114" i="21"/>
  <c r="M114" i="21" s="1"/>
  <c r="I114" i="21"/>
  <c r="K114" i="21"/>
  <c r="O114" i="21"/>
  <c r="Q114" i="21"/>
  <c r="V114" i="21"/>
  <c r="G116" i="21"/>
  <c r="M116" i="21" s="1"/>
  <c r="I116" i="21"/>
  <c r="K116" i="21"/>
  <c r="O116" i="21"/>
  <c r="Q116" i="21"/>
  <c r="V116" i="21"/>
  <c r="G118" i="21"/>
  <c r="M118" i="21" s="1"/>
  <c r="I118" i="21"/>
  <c r="K118" i="21"/>
  <c r="O118" i="21"/>
  <c r="Q118" i="21"/>
  <c r="V118" i="21"/>
  <c r="G120" i="21"/>
  <c r="M120" i="21" s="1"/>
  <c r="I120" i="21"/>
  <c r="K120" i="21"/>
  <c r="O120" i="21"/>
  <c r="Q120" i="21"/>
  <c r="V120" i="21"/>
  <c r="G122" i="21"/>
  <c r="M122" i="21" s="1"/>
  <c r="I122" i="21"/>
  <c r="K122" i="21"/>
  <c r="O122" i="21"/>
  <c r="Q122" i="21"/>
  <c r="V122" i="21"/>
  <c r="G124" i="21"/>
  <c r="M124" i="21" s="1"/>
  <c r="I124" i="21"/>
  <c r="K124" i="21"/>
  <c r="O124" i="21"/>
  <c r="Q124" i="21"/>
  <c r="V124" i="21"/>
  <c r="G126" i="21"/>
  <c r="M126" i="21" s="1"/>
  <c r="I126" i="21"/>
  <c r="K126" i="21"/>
  <c r="O126" i="21"/>
  <c r="Q126" i="21"/>
  <c r="V126" i="21"/>
  <c r="G128" i="21"/>
  <c r="M128" i="21" s="1"/>
  <c r="I128" i="21"/>
  <c r="K128" i="21"/>
  <c r="O128" i="21"/>
  <c r="Q128" i="21"/>
  <c r="V128" i="21"/>
  <c r="G130" i="21"/>
  <c r="M130" i="21" s="1"/>
  <c r="I130" i="21"/>
  <c r="K130" i="21"/>
  <c r="O130" i="21"/>
  <c r="Q130" i="21"/>
  <c r="V130" i="21"/>
  <c r="G132" i="21"/>
  <c r="M132" i="21" s="1"/>
  <c r="I132" i="21"/>
  <c r="K132" i="21"/>
  <c r="O132" i="21"/>
  <c r="Q132" i="21"/>
  <c r="V132" i="21"/>
  <c r="G134" i="21"/>
  <c r="M134" i="21" s="1"/>
  <c r="I134" i="21"/>
  <c r="K134" i="21"/>
  <c r="O134" i="21"/>
  <c r="Q134" i="21"/>
  <c r="V134" i="21"/>
  <c r="G136" i="21"/>
  <c r="M136" i="21" s="1"/>
  <c r="I136" i="21"/>
  <c r="K136" i="21"/>
  <c r="O136" i="21"/>
  <c r="Q136" i="21"/>
  <c r="V136" i="21"/>
  <c r="G137" i="21"/>
  <c r="M137" i="21" s="1"/>
  <c r="I137" i="21"/>
  <c r="K137" i="21"/>
  <c r="O137" i="21"/>
  <c r="Q137" i="21"/>
  <c r="V137" i="21"/>
  <c r="G138" i="21"/>
  <c r="M138" i="21" s="1"/>
  <c r="I138" i="21"/>
  <c r="K138" i="21"/>
  <c r="O138" i="21"/>
  <c r="Q138" i="21"/>
  <c r="V138" i="21"/>
  <c r="G139" i="21"/>
  <c r="M139" i="21" s="1"/>
  <c r="I139" i="21"/>
  <c r="K139" i="21"/>
  <c r="O139" i="21"/>
  <c r="Q139" i="21"/>
  <c r="V139" i="21"/>
  <c r="G142" i="21"/>
  <c r="M142" i="21" s="1"/>
  <c r="I142" i="21"/>
  <c r="K142" i="21"/>
  <c r="O142" i="21"/>
  <c r="Q142" i="21"/>
  <c r="V142" i="21"/>
  <c r="G144" i="21"/>
  <c r="M144" i="21" s="1"/>
  <c r="I144" i="21"/>
  <c r="K144" i="21"/>
  <c r="O144" i="21"/>
  <c r="Q144" i="21"/>
  <c r="V144" i="21"/>
  <c r="G146" i="21"/>
  <c r="I146" i="21"/>
  <c r="K146" i="21"/>
  <c r="O146" i="21"/>
  <c r="Q146" i="21"/>
  <c r="V146" i="21"/>
  <c r="G148" i="21"/>
  <c r="M148" i="21" s="1"/>
  <c r="I148" i="21"/>
  <c r="K148" i="21"/>
  <c r="O148" i="21"/>
  <c r="Q148" i="21"/>
  <c r="V148" i="21"/>
  <c r="G150" i="21"/>
  <c r="M150" i="21" s="1"/>
  <c r="I150" i="21"/>
  <c r="K150" i="21"/>
  <c r="O150" i="21"/>
  <c r="Q150" i="21"/>
  <c r="V150" i="21"/>
  <c r="G152" i="21"/>
  <c r="M152" i="21" s="1"/>
  <c r="I152" i="21"/>
  <c r="K152" i="21"/>
  <c r="O152" i="21"/>
  <c r="Q152" i="21"/>
  <c r="V152" i="21"/>
  <c r="G154" i="21"/>
  <c r="I154" i="21"/>
  <c r="K154" i="21"/>
  <c r="O154" i="21"/>
  <c r="Q154" i="21"/>
  <c r="V154" i="21"/>
  <c r="G156" i="21"/>
  <c r="M156" i="21" s="1"/>
  <c r="I156" i="21"/>
  <c r="K156" i="21"/>
  <c r="O156" i="21"/>
  <c r="Q156" i="21"/>
  <c r="V156" i="21"/>
  <c r="G158" i="21"/>
  <c r="M158" i="21" s="1"/>
  <c r="I158" i="21"/>
  <c r="K158" i="21"/>
  <c r="O158" i="21"/>
  <c r="Q158" i="21"/>
  <c r="V158" i="21"/>
  <c r="G160" i="21"/>
  <c r="M160" i="21" s="1"/>
  <c r="I160" i="21"/>
  <c r="K160" i="21"/>
  <c r="O160" i="21"/>
  <c r="Q160" i="21"/>
  <c r="V160" i="21"/>
  <c r="G162" i="21"/>
  <c r="M162" i="21" s="1"/>
  <c r="I162" i="21"/>
  <c r="K162" i="21"/>
  <c r="O162" i="21"/>
  <c r="Q162" i="21"/>
  <c r="V162" i="21"/>
  <c r="G163" i="21"/>
  <c r="M163" i="21" s="1"/>
  <c r="I163" i="21"/>
  <c r="K163" i="21"/>
  <c r="O163" i="21"/>
  <c r="Q163" i="21"/>
  <c r="V163" i="21"/>
  <c r="G165" i="21"/>
  <c r="M165" i="21" s="1"/>
  <c r="I165" i="21"/>
  <c r="K165" i="21"/>
  <c r="O165" i="21"/>
  <c r="Q165" i="21"/>
  <c r="V165" i="21"/>
  <c r="AE167" i="21"/>
  <c r="F57" i="1" s="1"/>
  <c r="BA183" i="20"/>
  <c r="BA134" i="20"/>
  <c r="BA132" i="20"/>
  <c r="BA130" i="20"/>
  <c r="BA128" i="20"/>
  <c r="BA126" i="20"/>
  <c r="BA124" i="20"/>
  <c r="BA101" i="20"/>
  <c r="BA98" i="20"/>
  <c r="BA95" i="20"/>
  <c r="BA92" i="20"/>
  <c r="BA89" i="20"/>
  <c r="BA86" i="20"/>
  <c r="BA83" i="20"/>
  <c r="BA65" i="20"/>
  <c r="BA63" i="20"/>
  <c r="BA61" i="20"/>
  <c r="BA59" i="20"/>
  <c r="BA57" i="20"/>
  <c r="BA55" i="20"/>
  <c r="BA53" i="20"/>
  <c r="BA51" i="20"/>
  <c r="BA49" i="20"/>
  <c r="BA47" i="20"/>
  <c r="BA45" i="20"/>
  <c r="BA43" i="20"/>
  <c r="BA41" i="20"/>
  <c r="BA39" i="20"/>
  <c r="BA37" i="20"/>
  <c r="BA35" i="20"/>
  <c r="BA33" i="20"/>
  <c r="BA31" i="20"/>
  <c r="BA29" i="20"/>
  <c r="BA27" i="20"/>
  <c r="BA24" i="20"/>
  <c r="BA21" i="20"/>
  <c r="BA19" i="20"/>
  <c r="BA17" i="20"/>
  <c r="BA15" i="20"/>
  <c r="BA13" i="20"/>
  <c r="BA10" i="20"/>
  <c r="G9" i="20"/>
  <c r="M9" i="20" s="1"/>
  <c r="I9" i="20"/>
  <c r="K9" i="20"/>
  <c r="O9" i="20"/>
  <c r="Q9" i="20"/>
  <c r="V9" i="20"/>
  <c r="G16" i="20"/>
  <c r="M16" i="20" s="1"/>
  <c r="I16" i="20"/>
  <c r="K16" i="20"/>
  <c r="O16" i="20"/>
  <c r="Q16" i="20"/>
  <c r="V16" i="20"/>
  <c r="G18" i="20"/>
  <c r="M18" i="20" s="1"/>
  <c r="I18" i="20"/>
  <c r="K18" i="20"/>
  <c r="O18" i="20"/>
  <c r="Q18" i="20"/>
  <c r="V18" i="20"/>
  <c r="G20" i="20"/>
  <c r="I20" i="20"/>
  <c r="K20" i="20"/>
  <c r="O20" i="20"/>
  <c r="Q20" i="20"/>
  <c r="V20" i="20"/>
  <c r="G23" i="20"/>
  <c r="M23" i="20" s="1"/>
  <c r="I23" i="20"/>
  <c r="K23" i="20"/>
  <c r="O23" i="20"/>
  <c r="Q23" i="20"/>
  <c r="V23" i="20"/>
  <c r="G26" i="20"/>
  <c r="M26" i="20" s="1"/>
  <c r="I26" i="20"/>
  <c r="K26" i="20"/>
  <c r="O26" i="20"/>
  <c r="Q26" i="20"/>
  <c r="V26" i="20"/>
  <c r="G28" i="20"/>
  <c r="M28" i="20" s="1"/>
  <c r="I28" i="20"/>
  <c r="K28" i="20"/>
  <c r="O28" i="20"/>
  <c r="Q28" i="20"/>
  <c r="V28" i="20"/>
  <c r="G30" i="20"/>
  <c r="M30" i="20" s="1"/>
  <c r="I30" i="20"/>
  <c r="K30" i="20"/>
  <c r="O30" i="20"/>
  <c r="Q30" i="20"/>
  <c r="V30" i="20"/>
  <c r="G32" i="20"/>
  <c r="M32" i="20" s="1"/>
  <c r="I32" i="20"/>
  <c r="K32" i="20"/>
  <c r="O32" i="20"/>
  <c r="Q32" i="20"/>
  <c r="V32" i="20"/>
  <c r="G34" i="20"/>
  <c r="M34" i="20" s="1"/>
  <c r="I34" i="20"/>
  <c r="K34" i="20"/>
  <c r="O34" i="20"/>
  <c r="Q34" i="20"/>
  <c r="V34" i="20"/>
  <c r="G36" i="20"/>
  <c r="M36" i="20" s="1"/>
  <c r="I36" i="20"/>
  <c r="K36" i="20"/>
  <c r="O36" i="20"/>
  <c r="Q36" i="20"/>
  <c r="V36" i="20"/>
  <c r="G38" i="20"/>
  <c r="M38" i="20" s="1"/>
  <c r="I38" i="20"/>
  <c r="K38" i="20"/>
  <c r="O38" i="20"/>
  <c r="Q38" i="20"/>
  <c r="V38" i="20"/>
  <c r="G40" i="20"/>
  <c r="M40" i="20" s="1"/>
  <c r="I40" i="20"/>
  <c r="K40" i="20"/>
  <c r="O40" i="20"/>
  <c r="Q40" i="20"/>
  <c r="V40" i="20"/>
  <c r="G42" i="20"/>
  <c r="M42" i="20" s="1"/>
  <c r="I42" i="20"/>
  <c r="K42" i="20"/>
  <c r="O42" i="20"/>
  <c r="Q42" i="20"/>
  <c r="V42" i="20"/>
  <c r="G44" i="20"/>
  <c r="M44" i="20" s="1"/>
  <c r="I44" i="20"/>
  <c r="K44" i="20"/>
  <c r="O44" i="20"/>
  <c r="Q44" i="20"/>
  <c r="V44" i="20"/>
  <c r="G46" i="20"/>
  <c r="M46" i="20" s="1"/>
  <c r="I46" i="20"/>
  <c r="K46" i="20"/>
  <c r="O46" i="20"/>
  <c r="Q46" i="20"/>
  <c r="V46" i="20"/>
  <c r="G48" i="20"/>
  <c r="M48" i="20" s="1"/>
  <c r="I48" i="20"/>
  <c r="K48" i="20"/>
  <c r="O48" i="20"/>
  <c r="Q48" i="20"/>
  <c r="V48" i="20"/>
  <c r="G50" i="20"/>
  <c r="M50" i="20" s="1"/>
  <c r="I50" i="20"/>
  <c r="K50" i="20"/>
  <c r="O50" i="20"/>
  <c r="Q50" i="20"/>
  <c r="V50" i="20"/>
  <c r="G52" i="20"/>
  <c r="M52" i="20" s="1"/>
  <c r="I52" i="20"/>
  <c r="K52" i="20"/>
  <c r="O52" i="20"/>
  <c r="Q52" i="20"/>
  <c r="V52" i="20"/>
  <c r="G54" i="20"/>
  <c r="M54" i="20" s="1"/>
  <c r="I54" i="20"/>
  <c r="K54" i="20"/>
  <c r="O54" i="20"/>
  <c r="Q54" i="20"/>
  <c r="V54" i="20"/>
  <c r="G56" i="20"/>
  <c r="M56" i="20" s="1"/>
  <c r="I56" i="20"/>
  <c r="K56" i="20"/>
  <c r="O56" i="20"/>
  <c r="Q56" i="20"/>
  <c r="V56" i="20"/>
  <c r="G58" i="20"/>
  <c r="M58" i="20" s="1"/>
  <c r="I58" i="20"/>
  <c r="K58" i="20"/>
  <c r="O58" i="20"/>
  <c r="Q58" i="20"/>
  <c r="V58" i="20"/>
  <c r="G60" i="20"/>
  <c r="M60" i="20" s="1"/>
  <c r="I60" i="20"/>
  <c r="K60" i="20"/>
  <c r="O60" i="20"/>
  <c r="Q60" i="20"/>
  <c r="V60" i="20"/>
  <c r="G62" i="20"/>
  <c r="M62" i="20" s="1"/>
  <c r="I62" i="20"/>
  <c r="K62" i="20"/>
  <c r="O62" i="20"/>
  <c r="Q62" i="20"/>
  <c r="V62" i="20"/>
  <c r="G64" i="20"/>
  <c r="M64" i="20" s="1"/>
  <c r="I64" i="20"/>
  <c r="K64" i="20"/>
  <c r="O64" i="20"/>
  <c r="Q64" i="20"/>
  <c r="V64" i="20"/>
  <c r="G66" i="20"/>
  <c r="M66" i="20" s="1"/>
  <c r="I66" i="20"/>
  <c r="K66" i="20"/>
  <c r="O66" i="20"/>
  <c r="Q66" i="20"/>
  <c r="V66" i="20"/>
  <c r="G68" i="20"/>
  <c r="M68" i="20" s="1"/>
  <c r="I68" i="20"/>
  <c r="K68" i="20"/>
  <c r="O68" i="20"/>
  <c r="Q68" i="20"/>
  <c r="V68" i="20"/>
  <c r="G70" i="20"/>
  <c r="M70" i="20" s="1"/>
  <c r="I70" i="20"/>
  <c r="K70" i="20"/>
  <c r="O70" i="20"/>
  <c r="Q70" i="20"/>
  <c r="V70" i="20"/>
  <c r="G72" i="20"/>
  <c r="M72" i="20" s="1"/>
  <c r="I72" i="20"/>
  <c r="K72" i="20"/>
  <c r="O72" i="20"/>
  <c r="Q72" i="20"/>
  <c r="V72" i="20"/>
  <c r="G74" i="20"/>
  <c r="M74" i="20" s="1"/>
  <c r="I74" i="20"/>
  <c r="K74" i="20"/>
  <c r="O74" i="20"/>
  <c r="Q74" i="20"/>
  <c r="V74" i="20"/>
  <c r="G76" i="20"/>
  <c r="M76" i="20" s="1"/>
  <c r="I76" i="20"/>
  <c r="K76" i="20"/>
  <c r="O76" i="20"/>
  <c r="Q76" i="20"/>
  <c r="V76" i="20"/>
  <c r="G78" i="20"/>
  <c r="M78" i="20" s="1"/>
  <c r="I78" i="20"/>
  <c r="K78" i="20"/>
  <c r="O78" i="20"/>
  <c r="Q78" i="20"/>
  <c r="V78" i="20"/>
  <c r="G80" i="20"/>
  <c r="M80" i="20" s="1"/>
  <c r="I80" i="20"/>
  <c r="K80" i="20"/>
  <c r="O80" i="20"/>
  <c r="Q80" i="20"/>
  <c r="V80" i="20"/>
  <c r="G82" i="20"/>
  <c r="M82" i="20" s="1"/>
  <c r="I82" i="20"/>
  <c r="K82" i="20"/>
  <c r="O82" i="20"/>
  <c r="Q82" i="20"/>
  <c r="V82" i="20"/>
  <c r="G85" i="20"/>
  <c r="M85" i="20" s="1"/>
  <c r="I85" i="20"/>
  <c r="K85" i="20"/>
  <c r="O85" i="20"/>
  <c r="Q85" i="20"/>
  <c r="V85" i="20"/>
  <c r="G88" i="20"/>
  <c r="M88" i="20" s="1"/>
  <c r="I88" i="20"/>
  <c r="K88" i="20"/>
  <c r="O88" i="20"/>
  <c r="Q88" i="20"/>
  <c r="V88" i="20"/>
  <c r="G91" i="20"/>
  <c r="M91" i="20" s="1"/>
  <c r="I91" i="20"/>
  <c r="K91" i="20"/>
  <c r="O91" i="20"/>
  <c r="Q91" i="20"/>
  <c r="V91" i="20"/>
  <c r="G94" i="20"/>
  <c r="M94" i="20" s="1"/>
  <c r="I94" i="20"/>
  <c r="K94" i="20"/>
  <c r="O94" i="20"/>
  <c r="Q94" i="20"/>
  <c r="V94" i="20"/>
  <c r="G97" i="20"/>
  <c r="M97" i="20" s="1"/>
  <c r="I97" i="20"/>
  <c r="K97" i="20"/>
  <c r="O97" i="20"/>
  <c r="Q97" i="20"/>
  <c r="V97" i="20"/>
  <c r="G100" i="20"/>
  <c r="M100" i="20" s="1"/>
  <c r="I100" i="20"/>
  <c r="K100" i="20"/>
  <c r="O100" i="20"/>
  <c r="Q100" i="20"/>
  <c r="V100" i="20"/>
  <c r="G103" i="20"/>
  <c r="M103" i="20" s="1"/>
  <c r="I103" i="20"/>
  <c r="K103" i="20"/>
  <c r="O103" i="20"/>
  <c r="Q103" i="20"/>
  <c r="V103" i="20"/>
  <c r="G105" i="20"/>
  <c r="M105" i="20" s="1"/>
  <c r="I105" i="20"/>
  <c r="K105" i="20"/>
  <c r="O105" i="20"/>
  <c r="Q105" i="20"/>
  <c r="V105" i="20"/>
  <c r="G107" i="20"/>
  <c r="M107" i="20" s="1"/>
  <c r="I107" i="20"/>
  <c r="K107" i="20"/>
  <c r="O107" i="20"/>
  <c r="Q107" i="20"/>
  <c r="V107" i="20"/>
  <c r="G109" i="20"/>
  <c r="M109" i="20" s="1"/>
  <c r="I109" i="20"/>
  <c r="K109" i="20"/>
  <c r="O109" i="20"/>
  <c r="Q109" i="20"/>
  <c r="V109" i="20"/>
  <c r="G111" i="20"/>
  <c r="M111" i="20" s="1"/>
  <c r="I111" i="20"/>
  <c r="K111" i="20"/>
  <c r="O111" i="20"/>
  <c r="Q111" i="20"/>
  <c r="V111" i="20"/>
  <c r="G113" i="20"/>
  <c r="M113" i="20" s="1"/>
  <c r="I113" i="20"/>
  <c r="K113" i="20"/>
  <c r="O113" i="20"/>
  <c r="Q113" i="20"/>
  <c r="V113" i="20"/>
  <c r="G115" i="20"/>
  <c r="M115" i="20" s="1"/>
  <c r="I115" i="20"/>
  <c r="K115" i="20"/>
  <c r="O115" i="20"/>
  <c r="Q115" i="20"/>
  <c r="V115" i="20"/>
  <c r="G117" i="20"/>
  <c r="M117" i="20" s="1"/>
  <c r="I117" i="20"/>
  <c r="K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M121" i="20" s="1"/>
  <c r="I121" i="20"/>
  <c r="K121" i="20"/>
  <c r="O121" i="20"/>
  <c r="Q121" i="20"/>
  <c r="V121" i="20"/>
  <c r="G123" i="20"/>
  <c r="M123" i="20" s="1"/>
  <c r="I123" i="20"/>
  <c r="K123" i="20"/>
  <c r="O123" i="20"/>
  <c r="Q123" i="20"/>
  <c r="V123" i="20"/>
  <c r="G125" i="20"/>
  <c r="M125" i="20" s="1"/>
  <c r="I125" i="20"/>
  <c r="K125" i="20"/>
  <c r="O125" i="20"/>
  <c r="Q125" i="20"/>
  <c r="V125" i="20"/>
  <c r="G127" i="20"/>
  <c r="M127" i="20" s="1"/>
  <c r="I127" i="20"/>
  <c r="K127" i="20"/>
  <c r="O127" i="20"/>
  <c r="Q127" i="20"/>
  <c r="V127" i="20"/>
  <c r="G129" i="20"/>
  <c r="M129" i="20" s="1"/>
  <c r="I129" i="20"/>
  <c r="K129" i="20"/>
  <c r="O129" i="20"/>
  <c r="Q129" i="20"/>
  <c r="V129" i="20"/>
  <c r="G131" i="20"/>
  <c r="M131" i="20" s="1"/>
  <c r="I131" i="20"/>
  <c r="K131" i="20"/>
  <c r="O131" i="20"/>
  <c r="Q131" i="20"/>
  <c r="V131" i="20"/>
  <c r="G133" i="20"/>
  <c r="M133" i="20" s="1"/>
  <c r="I133" i="20"/>
  <c r="K133" i="20"/>
  <c r="O133" i="20"/>
  <c r="Q133" i="20"/>
  <c r="V133" i="20"/>
  <c r="G135" i="20"/>
  <c r="M135" i="20" s="1"/>
  <c r="I135" i="20"/>
  <c r="K135" i="20"/>
  <c r="O135" i="20"/>
  <c r="Q135" i="20"/>
  <c r="V135" i="20"/>
  <c r="G136" i="20"/>
  <c r="M136" i="20" s="1"/>
  <c r="I136" i="20"/>
  <c r="K136" i="20"/>
  <c r="O136" i="20"/>
  <c r="Q136" i="20"/>
  <c r="V136" i="20"/>
  <c r="G137" i="20"/>
  <c r="M137" i="20" s="1"/>
  <c r="I137" i="20"/>
  <c r="K137" i="20"/>
  <c r="O137" i="20"/>
  <c r="Q137" i="20"/>
  <c r="V137" i="20"/>
  <c r="G138" i="20"/>
  <c r="M138" i="20" s="1"/>
  <c r="I138" i="20"/>
  <c r="K138" i="20"/>
  <c r="O138" i="20"/>
  <c r="Q138" i="20"/>
  <c r="V138" i="20"/>
  <c r="G141" i="20"/>
  <c r="M141" i="20" s="1"/>
  <c r="I141" i="20"/>
  <c r="K141" i="20"/>
  <c r="O141" i="20"/>
  <c r="Q141" i="20"/>
  <c r="V141" i="20"/>
  <c r="G143" i="20"/>
  <c r="M143" i="20" s="1"/>
  <c r="I143" i="20"/>
  <c r="K143" i="20"/>
  <c r="O143" i="20"/>
  <c r="Q143" i="20"/>
  <c r="V143" i="20"/>
  <c r="G145" i="20"/>
  <c r="I145" i="20"/>
  <c r="K145" i="20"/>
  <c r="O145" i="20"/>
  <c r="Q145" i="20"/>
  <c r="V145" i="20"/>
  <c r="G147" i="20"/>
  <c r="M147" i="20" s="1"/>
  <c r="I147" i="20"/>
  <c r="K147" i="20"/>
  <c r="O147" i="20"/>
  <c r="Q147" i="20"/>
  <c r="V147" i="20"/>
  <c r="G149" i="20"/>
  <c r="M149" i="20" s="1"/>
  <c r="I149" i="20"/>
  <c r="K149" i="20"/>
  <c r="O149" i="20"/>
  <c r="Q149" i="20"/>
  <c r="V149" i="20"/>
  <c r="G151" i="20"/>
  <c r="M151" i="20" s="1"/>
  <c r="I151" i="20"/>
  <c r="K151" i="20"/>
  <c r="O151" i="20"/>
  <c r="Q151" i="20"/>
  <c r="V151" i="20"/>
  <c r="G153" i="20"/>
  <c r="M153" i="20" s="1"/>
  <c r="I153" i="20"/>
  <c r="K153" i="20"/>
  <c r="O153" i="20"/>
  <c r="Q153" i="20"/>
  <c r="V153" i="20"/>
  <c r="G155" i="20"/>
  <c r="M155" i="20" s="1"/>
  <c r="I155" i="20"/>
  <c r="K155" i="20"/>
  <c r="O155" i="20"/>
  <c r="Q155" i="20"/>
  <c r="V155" i="20"/>
  <c r="G157" i="20"/>
  <c r="M157" i="20" s="1"/>
  <c r="I157" i="20"/>
  <c r="K157" i="20"/>
  <c r="O157" i="20"/>
  <c r="Q157" i="20"/>
  <c r="V157" i="20"/>
  <c r="G159" i="20"/>
  <c r="M159" i="20" s="1"/>
  <c r="I159" i="20"/>
  <c r="K159" i="20"/>
  <c r="O159" i="20"/>
  <c r="Q159" i="20"/>
  <c r="V159" i="20"/>
  <c r="G161" i="20"/>
  <c r="M161" i="20" s="1"/>
  <c r="I161" i="20"/>
  <c r="K161" i="20"/>
  <c r="O161" i="20"/>
  <c r="Q161" i="20"/>
  <c r="V161" i="20"/>
  <c r="G162" i="20"/>
  <c r="M162" i="20" s="1"/>
  <c r="I162" i="20"/>
  <c r="K162" i="20"/>
  <c r="O162" i="20"/>
  <c r="Q162" i="20"/>
  <c r="V162" i="20"/>
  <c r="G164" i="20"/>
  <c r="M164" i="20" s="1"/>
  <c r="I164" i="20"/>
  <c r="K164" i="20"/>
  <c r="O164" i="20"/>
  <c r="Q164" i="20"/>
  <c r="V164" i="20"/>
  <c r="G166" i="20"/>
  <c r="I166" i="20"/>
  <c r="K166" i="20"/>
  <c r="O166" i="20"/>
  <c r="Q166" i="20"/>
  <c r="V166" i="20"/>
  <c r="G168" i="20"/>
  <c r="M168" i="20" s="1"/>
  <c r="I168" i="20"/>
  <c r="K168" i="20"/>
  <c r="O168" i="20"/>
  <c r="Q168" i="20"/>
  <c r="V168" i="20"/>
  <c r="G170" i="20"/>
  <c r="M170" i="20" s="1"/>
  <c r="I170" i="20"/>
  <c r="K170" i="20"/>
  <c r="O170" i="20"/>
  <c r="Q170" i="20"/>
  <c r="V170" i="20"/>
  <c r="G172" i="20"/>
  <c r="M172" i="20" s="1"/>
  <c r="I172" i="20"/>
  <c r="K172" i="20"/>
  <c r="O172" i="20"/>
  <c r="Q172" i="20"/>
  <c r="V172" i="20"/>
  <c r="G174" i="20"/>
  <c r="M174" i="20" s="1"/>
  <c r="I174" i="20"/>
  <c r="K174" i="20"/>
  <c r="O174" i="20"/>
  <c r="Q174" i="20"/>
  <c r="V174" i="20"/>
  <c r="G175" i="20"/>
  <c r="M175" i="20" s="1"/>
  <c r="I175" i="20"/>
  <c r="K175" i="20"/>
  <c r="O175" i="20"/>
  <c r="Q175" i="20"/>
  <c r="V175" i="20"/>
  <c r="G176" i="20"/>
  <c r="M176" i="20" s="1"/>
  <c r="I176" i="20"/>
  <c r="K176" i="20"/>
  <c r="O176" i="20"/>
  <c r="Q176" i="20"/>
  <c r="V176" i="20"/>
  <c r="G179" i="20"/>
  <c r="I179" i="20"/>
  <c r="K179" i="20"/>
  <c r="O179" i="20"/>
  <c r="Q179" i="20"/>
  <c r="V179" i="20"/>
  <c r="G182" i="20"/>
  <c r="M182" i="20" s="1"/>
  <c r="I182" i="20"/>
  <c r="K182" i="20"/>
  <c r="O182" i="20"/>
  <c r="Q182" i="20"/>
  <c r="V182" i="20"/>
  <c r="G185" i="20"/>
  <c r="M185" i="20" s="1"/>
  <c r="I185" i="20"/>
  <c r="K185" i="20"/>
  <c r="O185" i="20"/>
  <c r="Q185" i="20"/>
  <c r="V185" i="20"/>
  <c r="G187" i="20"/>
  <c r="M187" i="20" s="1"/>
  <c r="I187" i="20"/>
  <c r="K187" i="20"/>
  <c r="O187" i="20"/>
  <c r="Q187" i="20"/>
  <c r="V187" i="20"/>
  <c r="G189" i="20"/>
  <c r="M189" i="20" s="1"/>
  <c r="I189" i="20"/>
  <c r="K189" i="20"/>
  <c r="O189" i="20"/>
  <c r="Q189" i="20"/>
  <c r="V189" i="20"/>
  <c r="AE192" i="20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2" i="19"/>
  <c r="M12" i="19" s="1"/>
  <c r="I12" i="19"/>
  <c r="K12" i="19"/>
  <c r="O12" i="19"/>
  <c r="Q12" i="19"/>
  <c r="V12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V46" i="19"/>
  <c r="G47" i="19"/>
  <c r="M47" i="19" s="1"/>
  <c r="M46" i="19" s="1"/>
  <c r="I47" i="19"/>
  <c r="I46" i="19" s="1"/>
  <c r="K47" i="19"/>
  <c r="K46" i="19" s="1"/>
  <c r="O47" i="19"/>
  <c r="O46" i="19" s="1"/>
  <c r="Q47" i="19"/>
  <c r="Q46" i="19" s="1"/>
  <c r="V47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AE55" i="19"/>
  <c r="F54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G14" i="18"/>
  <c r="M14" i="18" s="1"/>
  <c r="I14" i="18"/>
  <c r="K14" i="18"/>
  <c r="O14" i="18"/>
  <c r="Q14" i="18"/>
  <c r="V14" i="18"/>
  <c r="G17" i="18"/>
  <c r="M17" i="18" s="1"/>
  <c r="I17" i="18"/>
  <c r="K17" i="18"/>
  <c r="O17" i="18"/>
  <c r="Q17" i="18"/>
  <c r="V17" i="18"/>
  <c r="G20" i="18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5" i="18"/>
  <c r="M35" i="18" s="1"/>
  <c r="I35" i="18"/>
  <c r="K35" i="18"/>
  <c r="O35" i="18"/>
  <c r="Q35" i="18"/>
  <c r="V35" i="18"/>
  <c r="G37" i="18"/>
  <c r="M37" i="18" s="1"/>
  <c r="I37" i="18"/>
  <c r="K37" i="18"/>
  <c r="O37" i="18"/>
  <c r="Q37" i="18"/>
  <c r="V37" i="18"/>
  <c r="G39" i="18"/>
  <c r="M39" i="18" s="1"/>
  <c r="I39" i="18"/>
  <c r="K39" i="18"/>
  <c r="O39" i="18"/>
  <c r="Q39" i="18"/>
  <c r="V39" i="18"/>
  <c r="G41" i="18"/>
  <c r="M41" i="18" s="1"/>
  <c r="I41" i="18"/>
  <c r="K41" i="18"/>
  <c r="O41" i="18"/>
  <c r="Q41" i="18"/>
  <c r="V41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80" i="18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AE104" i="18"/>
  <c r="F53" i="1" s="1"/>
  <c r="BA18" i="17"/>
  <c r="BA10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60" i="17"/>
  <c r="M60" i="17" s="1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G64" i="17"/>
  <c r="M64" i="17" s="1"/>
  <c r="I64" i="17"/>
  <c r="K64" i="17"/>
  <c r="O64" i="17"/>
  <c r="Q64" i="17"/>
  <c r="V64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6" i="17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M143" i="17" s="1"/>
  <c r="I143" i="17"/>
  <c r="K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7" i="17"/>
  <c r="M147" i="17" s="1"/>
  <c r="I147" i="17"/>
  <c r="K147" i="17"/>
  <c r="O147" i="17"/>
  <c r="Q147" i="17"/>
  <c r="V147" i="17"/>
  <c r="G148" i="17"/>
  <c r="M148" i="17" s="1"/>
  <c r="I148" i="17"/>
  <c r="K148" i="17"/>
  <c r="O148" i="17"/>
  <c r="Q148" i="17"/>
  <c r="V148" i="17"/>
  <c r="AE150" i="17"/>
  <c r="BA63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M78" i="16" s="1"/>
  <c r="I78" i="16"/>
  <c r="K78" i="16"/>
  <c r="O78" i="16"/>
  <c r="Q78" i="16"/>
  <c r="V78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M131" i="16" s="1"/>
  <c r="I131" i="16"/>
  <c r="K131" i="16"/>
  <c r="O131" i="16"/>
  <c r="Q131" i="16"/>
  <c r="V131" i="16"/>
  <c r="G132" i="16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M153" i="16" s="1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8" i="16"/>
  <c r="M158" i="16" s="1"/>
  <c r="I158" i="16"/>
  <c r="K158" i="16"/>
  <c r="O158" i="16"/>
  <c r="Q158" i="16"/>
  <c r="V158" i="16"/>
  <c r="G159" i="16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M161" i="16" s="1"/>
  <c r="I161" i="16"/>
  <c r="K161" i="16"/>
  <c r="O161" i="16"/>
  <c r="Q161" i="16"/>
  <c r="V161" i="16"/>
  <c r="G162" i="16"/>
  <c r="M162" i="16" s="1"/>
  <c r="I162" i="16"/>
  <c r="K162" i="16"/>
  <c r="O162" i="16"/>
  <c r="Q162" i="16"/>
  <c r="V162" i="16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M174" i="16" s="1"/>
  <c r="I174" i="16"/>
  <c r="K174" i="16"/>
  <c r="O174" i="16"/>
  <c r="Q174" i="16"/>
  <c r="V174" i="16"/>
  <c r="G175" i="16"/>
  <c r="M175" i="16" s="1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9" i="16"/>
  <c r="M179" i="16" s="1"/>
  <c r="I179" i="16"/>
  <c r="K179" i="16"/>
  <c r="O179" i="16"/>
  <c r="Q179" i="16"/>
  <c r="V179" i="16"/>
  <c r="G181" i="16"/>
  <c r="M181" i="16" s="1"/>
  <c r="I181" i="16"/>
  <c r="K181" i="16"/>
  <c r="O181" i="16"/>
  <c r="Q181" i="16"/>
  <c r="V181" i="16"/>
  <c r="G183" i="16"/>
  <c r="M183" i="16" s="1"/>
  <c r="I183" i="16"/>
  <c r="K183" i="16"/>
  <c r="O183" i="16"/>
  <c r="Q183" i="16"/>
  <c r="V183" i="16"/>
  <c r="G185" i="16"/>
  <c r="I185" i="16"/>
  <c r="K185" i="16"/>
  <c r="O185" i="16"/>
  <c r="Q185" i="16"/>
  <c r="V185" i="16"/>
  <c r="G187" i="16"/>
  <c r="M187" i="16" s="1"/>
  <c r="I187" i="16"/>
  <c r="K187" i="16"/>
  <c r="O187" i="16"/>
  <c r="Q187" i="16"/>
  <c r="V187" i="16"/>
  <c r="G189" i="16"/>
  <c r="M189" i="16" s="1"/>
  <c r="I189" i="16"/>
  <c r="K189" i="16"/>
  <c r="O189" i="16"/>
  <c r="Q189" i="16"/>
  <c r="V189" i="16"/>
  <c r="G191" i="16"/>
  <c r="M191" i="16" s="1"/>
  <c r="I191" i="16"/>
  <c r="K191" i="16"/>
  <c r="O191" i="16"/>
  <c r="Q191" i="16"/>
  <c r="V191" i="16"/>
  <c r="G193" i="16"/>
  <c r="M193" i="16" s="1"/>
  <c r="I193" i="16"/>
  <c r="K193" i="16"/>
  <c r="O193" i="16"/>
  <c r="Q193" i="16"/>
  <c r="V193" i="16"/>
  <c r="G195" i="16"/>
  <c r="M195" i="16" s="1"/>
  <c r="I195" i="16"/>
  <c r="K195" i="16"/>
  <c r="O195" i="16"/>
  <c r="Q195" i="16"/>
  <c r="V195" i="16"/>
  <c r="G197" i="16"/>
  <c r="M197" i="16" s="1"/>
  <c r="I197" i="16"/>
  <c r="K197" i="16"/>
  <c r="O197" i="16"/>
  <c r="Q197" i="16"/>
  <c r="V197" i="16"/>
  <c r="G199" i="16"/>
  <c r="M199" i="16" s="1"/>
  <c r="I199" i="16"/>
  <c r="K199" i="16"/>
  <c r="O199" i="16"/>
  <c r="Q199" i="16"/>
  <c r="V199" i="16"/>
  <c r="G201" i="16"/>
  <c r="M201" i="16" s="1"/>
  <c r="I201" i="16"/>
  <c r="K201" i="16"/>
  <c r="O201" i="16"/>
  <c r="Q201" i="16"/>
  <c r="V201" i="16"/>
  <c r="G203" i="16"/>
  <c r="M203" i="16" s="1"/>
  <c r="I203" i="16"/>
  <c r="K203" i="16"/>
  <c r="O203" i="16"/>
  <c r="Q203" i="16"/>
  <c r="V203" i="16"/>
  <c r="G205" i="16"/>
  <c r="M205" i="16" s="1"/>
  <c r="I205" i="16"/>
  <c r="K205" i="16"/>
  <c r="O205" i="16"/>
  <c r="Q205" i="16"/>
  <c r="V205" i="16"/>
  <c r="G207" i="16"/>
  <c r="M207" i="16" s="1"/>
  <c r="I207" i="16"/>
  <c r="K207" i="16"/>
  <c r="O207" i="16"/>
  <c r="Q207" i="16"/>
  <c r="V207" i="16"/>
  <c r="G209" i="16"/>
  <c r="M209" i="16" s="1"/>
  <c r="I209" i="16"/>
  <c r="K209" i="16"/>
  <c r="O209" i="16"/>
  <c r="Q209" i="16"/>
  <c r="V209" i="16"/>
  <c r="G211" i="16"/>
  <c r="M211" i="16" s="1"/>
  <c r="I211" i="16"/>
  <c r="K211" i="16"/>
  <c r="O211" i="16"/>
  <c r="Q211" i="16"/>
  <c r="V211" i="16"/>
  <c r="G213" i="16"/>
  <c r="M213" i="16" s="1"/>
  <c r="I213" i="16"/>
  <c r="K213" i="16"/>
  <c r="O213" i="16"/>
  <c r="Q213" i="16"/>
  <c r="V213" i="16"/>
  <c r="G215" i="16"/>
  <c r="M215" i="16" s="1"/>
  <c r="I215" i="16"/>
  <c r="K215" i="16"/>
  <c r="O215" i="16"/>
  <c r="Q215" i="16"/>
  <c r="V215" i="16"/>
  <c r="G218" i="16"/>
  <c r="M218" i="16" s="1"/>
  <c r="I218" i="16"/>
  <c r="K218" i="16"/>
  <c r="O218" i="16"/>
  <c r="Q218" i="16"/>
  <c r="V218" i="16"/>
  <c r="G219" i="16"/>
  <c r="M219" i="16" s="1"/>
  <c r="I219" i="16"/>
  <c r="K219" i="16"/>
  <c r="O219" i="16"/>
  <c r="Q219" i="16"/>
  <c r="V219" i="16"/>
  <c r="G220" i="16"/>
  <c r="M220" i="16" s="1"/>
  <c r="I220" i="16"/>
  <c r="K220" i="16"/>
  <c r="O220" i="16"/>
  <c r="Q220" i="16"/>
  <c r="V220" i="16"/>
  <c r="G222" i="16"/>
  <c r="I222" i="16"/>
  <c r="K222" i="16"/>
  <c r="O222" i="16"/>
  <c r="Q222" i="16"/>
  <c r="V222" i="16"/>
  <c r="G224" i="16"/>
  <c r="M224" i="16" s="1"/>
  <c r="I224" i="16"/>
  <c r="K224" i="16"/>
  <c r="O224" i="16"/>
  <c r="Q224" i="16"/>
  <c r="V224" i="16"/>
  <c r="G225" i="16"/>
  <c r="M225" i="16" s="1"/>
  <c r="I225" i="16"/>
  <c r="K225" i="16"/>
  <c r="O225" i="16"/>
  <c r="Q225" i="16"/>
  <c r="V225" i="16"/>
  <c r="G226" i="16"/>
  <c r="M226" i="16" s="1"/>
  <c r="I226" i="16"/>
  <c r="K226" i="16"/>
  <c r="O226" i="16"/>
  <c r="Q226" i="16"/>
  <c r="V226" i="16"/>
  <c r="AE228" i="16"/>
  <c r="BA124" i="14"/>
  <c r="BA120" i="14"/>
  <c r="BA74" i="14"/>
  <c r="BA70" i="14"/>
  <c r="BA66" i="14"/>
  <c r="BA63" i="14"/>
  <c r="BA48" i="14"/>
  <c r="BA40" i="14"/>
  <c r="BA28" i="14"/>
  <c r="BA19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4" i="14"/>
  <c r="I14" i="14"/>
  <c r="K14" i="14"/>
  <c r="O14" i="14"/>
  <c r="Q14" i="14"/>
  <c r="V14" i="14"/>
  <c r="G16" i="14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7" i="14"/>
  <c r="M27" i="14" s="1"/>
  <c r="I27" i="14"/>
  <c r="K27" i="14"/>
  <c r="O27" i="14"/>
  <c r="Q27" i="14"/>
  <c r="V27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9" i="14"/>
  <c r="M39" i="14" s="1"/>
  <c r="I39" i="14"/>
  <c r="K39" i="14"/>
  <c r="O39" i="14"/>
  <c r="Q39" i="14"/>
  <c r="V39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7" i="14"/>
  <c r="I47" i="14"/>
  <c r="K47" i="14"/>
  <c r="O47" i="14"/>
  <c r="Q47" i="14"/>
  <c r="V47" i="14"/>
  <c r="G52" i="14"/>
  <c r="M52" i="14" s="1"/>
  <c r="I52" i="14"/>
  <c r="K52" i="14"/>
  <c r="O52" i="14"/>
  <c r="Q52" i="14"/>
  <c r="V52" i="14"/>
  <c r="G57" i="14"/>
  <c r="G56" i="14" s="1"/>
  <c r="I57" i="14"/>
  <c r="I56" i="14" s="1"/>
  <c r="K57" i="14"/>
  <c r="K56" i="14" s="1"/>
  <c r="O57" i="14"/>
  <c r="O56" i="14" s="1"/>
  <c r="Q57" i="14"/>
  <c r="Q56" i="14" s="1"/>
  <c r="V57" i="14"/>
  <c r="V56" i="14" s="1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G73" i="14"/>
  <c r="M73" i="14" s="1"/>
  <c r="I73" i="14"/>
  <c r="K73" i="14"/>
  <c r="O73" i="14"/>
  <c r="Q73" i="14"/>
  <c r="V73" i="14"/>
  <c r="G77" i="14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G110" i="14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29" i="14"/>
  <c r="I129" i="14"/>
  <c r="K129" i="14"/>
  <c r="O129" i="14"/>
  <c r="Q129" i="14"/>
  <c r="V129" i="14"/>
  <c r="G132" i="14"/>
  <c r="M132" i="14" s="1"/>
  <c r="I132" i="14"/>
  <c r="K132" i="14"/>
  <c r="O132" i="14"/>
  <c r="Q132" i="14"/>
  <c r="V132" i="14"/>
  <c r="G134" i="14"/>
  <c r="M134" i="14" s="1"/>
  <c r="I134" i="14"/>
  <c r="K134" i="14"/>
  <c r="O134" i="14"/>
  <c r="Q134" i="14"/>
  <c r="V134" i="14"/>
  <c r="G136" i="14"/>
  <c r="M136" i="14" s="1"/>
  <c r="I136" i="14"/>
  <c r="K136" i="14"/>
  <c r="O136" i="14"/>
  <c r="Q136" i="14"/>
  <c r="V136" i="14"/>
  <c r="G139" i="14"/>
  <c r="M139" i="14" s="1"/>
  <c r="I139" i="14"/>
  <c r="K139" i="14"/>
  <c r="O139" i="14"/>
  <c r="Q139" i="14"/>
  <c r="V139" i="14"/>
  <c r="G142" i="14"/>
  <c r="M142" i="14" s="1"/>
  <c r="I142" i="14"/>
  <c r="K142" i="14"/>
  <c r="O142" i="14"/>
  <c r="Q142" i="14"/>
  <c r="V142" i="14"/>
  <c r="G144" i="14"/>
  <c r="M144" i="14" s="1"/>
  <c r="I144" i="14"/>
  <c r="K144" i="14"/>
  <c r="O144" i="14"/>
  <c r="Q144" i="14"/>
  <c r="V144" i="14"/>
  <c r="G146" i="14"/>
  <c r="M146" i="14" s="1"/>
  <c r="I146" i="14"/>
  <c r="K146" i="14"/>
  <c r="O146" i="14"/>
  <c r="Q146" i="14"/>
  <c r="V146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M157" i="14" s="1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2" i="14"/>
  <c r="M162" i="14" s="1"/>
  <c r="I162" i="14"/>
  <c r="K162" i="14"/>
  <c r="O162" i="14"/>
  <c r="Q162" i="14"/>
  <c r="V162" i="14"/>
  <c r="G164" i="14"/>
  <c r="M164" i="14" s="1"/>
  <c r="I164" i="14"/>
  <c r="K164" i="14"/>
  <c r="O164" i="14"/>
  <c r="Q164" i="14"/>
  <c r="V164" i="14"/>
  <c r="G167" i="14"/>
  <c r="M167" i="14" s="1"/>
  <c r="I167" i="14"/>
  <c r="K167" i="14"/>
  <c r="O167" i="14"/>
  <c r="Q167" i="14"/>
  <c r="V167" i="14"/>
  <c r="G169" i="14"/>
  <c r="M169" i="14" s="1"/>
  <c r="I169" i="14"/>
  <c r="K169" i="14"/>
  <c r="O169" i="14"/>
  <c r="Q169" i="14"/>
  <c r="V169" i="14"/>
  <c r="G172" i="14"/>
  <c r="M172" i="14" s="1"/>
  <c r="I172" i="14"/>
  <c r="K172" i="14"/>
  <c r="O172" i="14"/>
  <c r="Q172" i="14"/>
  <c r="V172" i="14"/>
  <c r="G174" i="14"/>
  <c r="G173" i="14" s="1"/>
  <c r="I174" i="14"/>
  <c r="I173" i="14" s="1"/>
  <c r="K174" i="14"/>
  <c r="K173" i="14" s="1"/>
  <c r="O174" i="14"/>
  <c r="O173" i="14" s="1"/>
  <c r="Q174" i="14"/>
  <c r="Q173" i="14" s="1"/>
  <c r="V174" i="14"/>
  <c r="V173" i="14" s="1"/>
  <c r="G177" i="14"/>
  <c r="M177" i="14" s="1"/>
  <c r="I177" i="14"/>
  <c r="K177" i="14"/>
  <c r="O177" i="14"/>
  <c r="Q177" i="14"/>
  <c r="V177" i="14"/>
  <c r="G182" i="14"/>
  <c r="M182" i="14" s="1"/>
  <c r="I182" i="14"/>
  <c r="K182" i="14"/>
  <c r="O182" i="14"/>
  <c r="Q182" i="14"/>
  <c r="V182" i="14"/>
  <c r="G184" i="14"/>
  <c r="I184" i="14"/>
  <c r="K184" i="14"/>
  <c r="O184" i="14"/>
  <c r="Q184" i="14"/>
  <c r="V184" i="14"/>
  <c r="G187" i="14"/>
  <c r="M187" i="14" s="1"/>
  <c r="I187" i="14"/>
  <c r="K187" i="14"/>
  <c r="O187" i="14"/>
  <c r="Q187" i="14"/>
  <c r="V187" i="14"/>
  <c r="G189" i="14"/>
  <c r="M189" i="14" s="1"/>
  <c r="I189" i="14"/>
  <c r="K189" i="14"/>
  <c r="O189" i="14"/>
  <c r="Q189" i="14"/>
  <c r="V189" i="14"/>
  <c r="G192" i="14"/>
  <c r="I192" i="14"/>
  <c r="K192" i="14"/>
  <c r="O192" i="14"/>
  <c r="Q192" i="14"/>
  <c r="V192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2" i="14"/>
  <c r="M202" i="14" s="1"/>
  <c r="I202" i="14"/>
  <c r="K202" i="14"/>
  <c r="O202" i="14"/>
  <c r="Q202" i="14"/>
  <c r="V202" i="14"/>
  <c r="G204" i="14"/>
  <c r="M204" i="14" s="1"/>
  <c r="I204" i="14"/>
  <c r="K204" i="14"/>
  <c r="O204" i="14"/>
  <c r="Q204" i="14"/>
  <c r="V204" i="14"/>
  <c r="G207" i="14"/>
  <c r="M207" i="14" s="1"/>
  <c r="I207" i="14"/>
  <c r="K207" i="14"/>
  <c r="O207" i="14"/>
  <c r="Q207" i="14"/>
  <c r="V207" i="14"/>
  <c r="G213" i="14"/>
  <c r="M213" i="14" s="1"/>
  <c r="I213" i="14"/>
  <c r="K213" i="14"/>
  <c r="O213" i="14"/>
  <c r="Q213" i="14"/>
  <c r="V213" i="14"/>
  <c r="G215" i="14"/>
  <c r="M215" i="14" s="1"/>
  <c r="I215" i="14"/>
  <c r="K215" i="14"/>
  <c r="O215" i="14"/>
  <c r="Q215" i="14"/>
  <c r="V215" i="14"/>
  <c r="G216" i="14"/>
  <c r="I216" i="14"/>
  <c r="K216" i="14"/>
  <c r="O216" i="14"/>
  <c r="Q216" i="14"/>
  <c r="V216" i="14"/>
  <c r="G220" i="14"/>
  <c r="M220" i="14" s="1"/>
  <c r="I220" i="14"/>
  <c r="K220" i="14"/>
  <c r="O220" i="14"/>
  <c r="Q220" i="14"/>
  <c r="V220" i="14"/>
  <c r="G223" i="14"/>
  <c r="M223" i="14" s="1"/>
  <c r="I223" i="14"/>
  <c r="K223" i="14"/>
  <c r="O223" i="14"/>
  <c r="Q223" i="14"/>
  <c r="V223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48" i="14"/>
  <c r="I248" i="14"/>
  <c r="K248" i="14"/>
  <c r="O248" i="14"/>
  <c r="Q248" i="14"/>
  <c r="V248" i="14"/>
  <c r="G251" i="14"/>
  <c r="M251" i="14" s="1"/>
  <c r="I251" i="14"/>
  <c r="K251" i="14"/>
  <c r="O251" i="14"/>
  <c r="Q251" i="14"/>
  <c r="V251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M258" i="14" s="1"/>
  <c r="I258" i="14"/>
  <c r="K258" i="14"/>
  <c r="O258" i="14"/>
  <c r="Q258" i="14"/>
  <c r="V258" i="14"/>
  <c r="G261" i="14"/>
  <c r="I261" i="14"/>
  <c r="K261" i="14"/>
  <c r="O261" i="14"/>
  <c r="Q261" i="14"/>
  <c r="V261" i="14"/>
  <c r="G264" i="14"/>
  <c r="M264" i="14" s="1"/>
  <c r="I264" i="14"/>
  <c r="K264" i="14"/>
  <c r="O264" i="14"/>
  <c r="Q264" i="14"/>
  <c r="V264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4" i="14"/>
  <c r="I274" i="14"/>
  <c r="K274" i="14"/>
  <c r="O274" i="14"/>
  <c r="Q274" i="14"/>
  <c r="V274" i="14"/>
  <c r="G279" i="14"/>
  <c r="I279" i="14"/>
  <c r="K279" i="14"/>
  <c r="O279" i="14"/>
  <c r="Q279" i="14"/>
  <c r="V279" i="14"/>
  <c r="G280" i="14"/>
  <c r="M280" i="14" s="1"/>
  <c r="I280" i="14"/>
  <c r="K280" i="14"/>
  <c r="O280" i="14"/>
  <c r="Q280" i="14"/>
  <c r="V280" i="14"/>
  <c r="G281" i="14"/>
  <c r="M281" i="14" s="1"/>
  <c r="I281" i="14"/>
  <c r="K281" i="14"/>
  <c r="O281" i="14"/>
  <c r="Q281" i="14"/>
  <c r="V281" i="14"/>
  <c r="G283" i="14"/>
  <c r="M283" i="14" s="1"/>
  <c r="I283" i="14"/>
  <c r="K283" i="14"/>
  <c r="O283" i="14"/>
  <c r="Q283" i="14"/>
  <c r="V283" i="14"/>
  <c r="G285" i="14"/>
  <c r="M285" i="14" s="1"/>
  <c r="I285" i="14"/>
  <c r="K285" i="14"/>
  <c r="O285" i="14"/>
  <c r="Q285" i="14"/>
  <c r="V285" i="14"/>
  <c r="G286" i="14"/>
  <c r="M286" i="14" s="1"/>
  <c r="I286" i="14"/>
  <c r="K286" i="14"/>
  <c r="O286" i="14"/>
  <c r="Q286" i="14"/>
  <c r="V286" i="14"/>
  <c r="G287" i="14"/>
  <c r="M287" i="14" s="1"/>
  <c r="I287" i="14"/>
  <c r="K287" i="14"/>
  <c r="O287" i="14"/>
  <c r="Q287" i="14"/>
  <c r="V287" i="14"/>
  <c r="G288" i="14"/>
  <c r="M288" i="14" s="1"/>
  <c r="I288" i="14"/>
  <c r="K288" i="14"/>
  <c r="O288" i="14"/>
  <c r="Q288" i="14"/>
  <c r="V288" i="14"/>
  <c r="AE290" i="14"/>
  <c r="BA378" i="13"/>
  <c r="BA274" i="13"/>
  <c r="BA264" i="13"/>
  <c r="BA254" i="13"/>
  <c r="BA244" i="13"/>
  <c r="BA240" i="13"/>
  <c r="BA239" i="13"/>
  <c r="BA183" i="13"/>
  <c r="BA177" i="13"/>
  <c r="BA174" i="13"/>
  <c r="BA171" i="13"/>
  <c r="BA168" i="13"/>
  <c r="BA156" i="13"/>
  <c r="BA84" i="13"/>
  <c r="BA71" i="13"/>
  <c r="BA63" i="13"/>
  <c r="BA48" i="13"/>
  <c r="BA38" i="13"/>
  <c r="BA22" i="13"/>
  <c r="G9" i="13"/>
  <c r="M9" i="13" s="1"/>
  <c r="I9" i="13"/>
  <c r="K9" i="13"/>
  <c r="O9" i="13"/>
  <c r="Q9" i="13"/>
  <c r="V9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21" i="13"/>
  <c r="I21" i="13"/>
  <c r="K21" i="13"/>
  <c r="O21" i="13"/>
  <c r="Q21" i="13"/>
  <c r="V21" i="13"/>
  <c r="M28" i="13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G47" i="13"/>
  <c r="M47" i="13" s="1"/>
  <c r="M46" i="13" s="1"/>
  <c r="I47" i="13"/>
  <c r="I46" i="13" s="1"/>
  <c r="K47" i="13"/>
  <c r="K46" i="13" s="1"/>
  <c r="O47" i="13"/>
  <c r="O46" i="13" s="1"/>
  <c r="Q47" i="13"/>
  <c r="Q46" i="13" s="1"/>
  <c r="V47" i="13"/>
  <c r="V46" i="13" s="1"/>
  <c r="G54" i="13"/>
  <c r="M54" i="13" s="1"/>
  <c r="I54" i="13"/>
  <c r="K54" i="13"/>
  <c r="O54" i="13"/>
  <c r="Q54" i="13"/>
  <c r="V54" i="13"/>
  <c r="G57" i="13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83" i="13"/>
  <c r="M83" i="13" s="1"/>
  <c r="I83" i="13"/>
  <c r="K83" i="13"/>
  <c r="O83" i="13"/>
  <c r="Q83" i="13"/>
  <c r="V83" i="13"/>
  <c r="G94" i="13"/>
  <c r="M94" i="13" s="1"/>
  <c r="I94" i="13"/>
  <c r="K94" i="13"/>
  <c r="O94" i="13"/>
  <c r="Q94" i="13"/>
  <c r="V94" i="13"/>
  <c r="G104" i="13"/>
  <c r="M104" i="13" s="1"/>
  <c r="I104" i="13"/>
  <c r="K104" i="13"/>
  <c r="O104" i="13"/>
  <c r="Q104" i="13"/>
  <c r="V104" i="13"/>
  <c r="G109" i="13"/>
  <c r="M109" i="13" s="1"/>
  <c r="I109" i="13"/>
  <c r="K109" i="13"/>
  <c r="O109" i="13"/>
  <c r="Q109" i="13"/>
  <c r="V109" i="13"/>
  <c r="G115" i="13"/>
  <c r="M115" i="13" s="1"/>
  <c r="I115" i="13"/>
  <c r="K115" i="13"/>
  <c r="O115" i="13"/>
  <c r="Q115" i="13"/>
  <c r="V115" i="13"/>
  <c r="G128" i="13"/>
  <c r="M128" i="13" s="1"/>
  <c r="I128" i="13"/>
  <c r="K128" i="13"/>
  <c r="O128" i="13"/>
  <c r="Q128" i="13"/>
  <c r="V128" i="13"/>
  <c r="G144" i="13"/>
  <c r="M144" i="13" s="1"/>
  <c r="I144" i="13"/>
  <c r="K144" i="13"/>
  <c r="O144" i="13"/>
  <c r="Q144" i="13"/>
  <c r="V144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5" i="13"/>
  <c r="M155" i="13" s="1"/>
  <c r="M154" i="13" s="1"/>
  <c r="I155" i="13"/>
  <c r="I154" i="13" s="1"/>
  <c r="K155" i="13"/>
  <c r="K154" i="13" s="1"/>
  <c r="O155" i="13"/>
  <c r="O154" i="13" s="1"/>
  <c r="Q155" i="13"/>
  <c r="Q154" i="13" s="1"/>
  <c r="V155" i="13"/>
  <c r="V154" i="13" s="1"/>
  <c r="G161" i="13"/>
  <c r="M161" i="13" s="1"/>
  <c r="M160" i="13" s="1"/>
  <c r="I161" i="13"/>
  <c r="I160" i="13" s="1"/>
  <c r="K161" i="13"/>
  <c r="K160" i="13" s="1"/>
  <c r="O161" i="13"/>
  <c r="O160" i="13" s="1"/>
  <c r="Q161" i="13"/>
  <c r="Q160" i="13" s="1"/>
  <c r="V161" i="13"/>
  <c r="V160" i="13" s="1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3" i="13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82" i="13"/>
  <c r="M182" i="13" s="1"/>
  <c r="I182" i="13"/>
  <c r="K182" i="13"/>
  <c r="O182" i="13"/>
  <c r="Q182" i="13"/>
  <c r="V182" i="13"/>
  <c r="G185" i="13"/>
  <c r="M185" i="13" s="1"/>
  <c r="I185" i="13"/>
  <c r="K185" i="13"/>
  <c r="O185" i="13"/>
  <c r="Q185" i="13"/>
  <c r="V185" i="13"/>
  <c r="G188" i="13"/>
  <c r="M188" i="13" s="1"/>
  <c r="I188" i="13"/>
  <c r="K188" i="13"/>
  <c r="O188" i="13"/>
  <c r="Q188" i="13"/>
  <c r="V188" i="13"/>
  <c r="G192" i="13"/>
  <c r="I192" i="13"/>
  <c r="K192" i="13"/>
  <c r="O192" i="13"/>
  <c r="Q192" i="13"/>
  <c r="V192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G238" i="13"/>
  <c r="M238" i="13" s="1"/>
  <c r="I238" i="13"/>
  <c r="K238" i="13"/>
  <c r="O238" i="13"/>
  <c r="Q238" i="13"/>
  <c r="V238" i="13"/>
  <c r="G243" i="13"/>
  <c r="I243" i="13"/>
  <c r="K243" i="13"/>
  <c r="O243" i="13"/>
  <c r="Q243" i="13"/>
  <c r="V243" i="13"/>
  <c r="G253" i="13"/>
  <c r="M253" i="13" s="1"/>
  <c r="I253" i="13"/>
  <c r="K253" i="13"/>
  <c r="O253" i="13"/>
  <c r="Q253" i="13"/>
  <c r="V253" i="13"/>
  <c r="G263" i="13"/>
  <c r="M263" i="13" s="1"/>
  <c r="I263" i="13"/>
  <c r="K263" i="13"/>
  <c r="O263" i="13"/>
  <c r="Q263" i="13"/>
  <c r="V263" i="13"/>
  <c r="G266" i="13"/>
  <c r="M266" i="13" s="1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8" i="13"/>
  <c r="M278" i="13" s="1"/>
  <c r="I278" i="13"/>
  <c r="K278" i="13"/>
  <c r="O278" i="13"/>
  <c r="Q278" i="13"/>
  <c r="V278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305" i="13"/>
  <c r="G304" i="13" s="1"/>
  <c r="I305" i="13"/>
  <c r="I304" i="13" s="1"/>
  <c r="K305" i="13"/>
  <c r="K304" i="13" s="1"/>
  <c r="O305" i="13"/>
  <c r="O304" i="13" s="1"/>
  <c r="Q305" i="13"/>
  <c r="Q304" i="13" s="1"/>
  <c r="V305" i="13"/>
  <c r="V304" i="13" s="1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5" i="13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3" i="13"/>
  <c r="I323" i="13"/>
  <c r="K323" i="13"/>
  <c r="O323" i="13"/>
  <c r="Q323" i="13"/>
  <c r="V323" i="13"/>
  <c r="G326" i="13"/>
  <c r="M326" i="13" s="1"/>
  <c r="I326" i="13"/>
  <c r="K326" i="13"/>
  <c r="O326" i="13"/>
  <c r="Q326" i="13"/>
  <c r="V326" i="13"/>
  <c r="G330" i="13"/>
  <c r="M330" i="13" s="1"/>
  <c r="I330" i="13"/>
  <c r="K330" i="13"/>
  <c r="O330" i="13"/>
  <c r="Q330" i="13"/>
  <c r="V330" i="13"/>
  <c r="G334" i="13"/>
  <c r="I334" i="13"/>
  <c r="K334" i="13"/>
  <c r="O334" i="13"/>
  <c r="Q334" i="13"/>
  <c r="V334" i="13"/>
  <c r="G337" i="13"/>
  <c r="M337" i="13" s="1"/>
  <c r="I337" i="13"/>
  <c r="K337" i="13"/>
  <c r="O337" i="13"/>
  <c r="Q337" i="13"/>
  <c r="V337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5" i="13"/>
  <c r="M345" i="13" s="1"/>
  <c r="I345" i="13"/>
  <c r="K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8" i="13"/>
  <c r="M358" i="13" s="1"/>
  <c r="I358" i="13"/>
  <c r="K358" i="13"/>
  <c r="O358" i="13"/>
  <c r="Q358" i="13"/>
  <c r="V358" i="13"/>
  <c r="G360" i="13"/>
  <c r="M360" i="13" s="1"/>
  <c r="I360" i="13"/>
  <c r="K360" i="13"/>
  <c r="O360" i="13"/>
  <c r="Q360" i="13"/>
  <c r="V360" i="13"/>
  <c r="G363" i="13"/>
  <c r="M363" i="13" s="1"/>
  <c r="I363" i="13"/>
  <c r="K363" i="13"/>
  <c r="O363" i="13"/>
  <c r="Q363" i="13"/>
  <c r="V363" i="13"/>
  <c r="G365" i="13"/>
  <c r="M365" i="13" s="1"/>
  <c r="I365" i="13"/>
  <c r="K365" i="13"/>
  <c r="O365" i="13"/>
  <c r="Q365" i="13"/>
  <c r="V365" i="13"/>
  <c r="G367" i="13"/>
  <c r="M367" i="13" s="1"/>
  <c r="I367" i="13"/>
  <c r="K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0" i="13"/>
  <c r="M370" i="13" s="1"/>
  <c r="I370" i="13"/>
  <c r="K370" i="13"/>
  <c r="O370" i="13"/>
  <c r="Q370" i="13"/>
  <c r="V370" i="13"/>
  <c r="G373" i="13"/>
  <c r="M373" i="13" s="1"/>
  <c r="I373" i="13"/>
  <c r="K373" i="13"/>
  <c r="O373" i="13"/>
  <c r="Q373" i="13"/>
  <c r="V373" i="13"/>
  <c r="G377" i="13"/>
  <c r="M377" i="13" s="1"/>
  <c r="I377" i="13"/>
  <c r="K377" i="13"/>
  <c r="O377" i="13"/>
  <c r="Q377" i="13"/>
  <c r="V377" i="13"/>
  <c r="G380" i="13"/>
  <c r="M380" i="13" s="1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4" i="13"/>
  <c r="M384" i="13" s="1"/>
  <c r="I384" i="13"/>
  <c r="K384" i="13"/>
  <c r="O384" i="13"/>
  <c r="Q384" i="13"/>
  <c r="V384" i="13"/>
  <c r="G387" i="13"/>
  <c r="M387" i="13" s="1"/>
  <c r="I387" i="13"/>
  <c r="K387" i="13"/>
  <c r="O387" i="13"/>
  <c r="Q387" i="13"/>
  <c r="V387" i="13"/>
  <c r="G388" i="13"/>
  <c r="M388" i="13" s="1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2" i="13"/>
  <c r="M392" i="13" s="1"/>
  <c r="I392" i="13"/>
  <c r="K392" i="13"/>
  <c r="O392" i="13"/>
  <c r="Q392" i="13"/>
  <c r="V392" i="13"/>
  <c r="G395" i="13"/>
  <c r="M395" i="13" s="1"/>
  <c r="I395" i="13"/>
  <c r="K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M397" i="13" s="1"/>
  <c r="I397" i="13"/>
  <c r="K397" i="13"/>
  <c r="O397" i="13"/>
  <c r="Q397" i="13"/>
  <c r="V397" i="13"/>
  <c r="G399" i="13"/>
  <c r="M399" i="13" s="1"/>
  <c r="I399" i="13"/>
  <c r="K399" i="13"/>
  <c r="O399" i="13"/>
  <c r="Q399" i="13"/>
  <c r="V399" i="13"/>
  <c r="G402" i="13"/>
  <c r="M402" i="13" s="1"/>
  <c r="I402" i="13"/>
  <c r="K402" i="13"/>
  <c r="O402" i="13"/>
  <c r="Q402" i="13"/>
  <c r="V402" i="13"/>
  <c r="G404" i="13"/>
  <c r="M404" i="13" s="1"/>
  <c r="I404" i="13"/>
  <c r="K404" i="13"/>
  <c r="O404" i="13"/>
  <c r="Q404" i="13"/>
  <c r="V404" i="13"/>
  <c r="G406" i="13"/>
  <c r="M406" i="13" s="1"/>
  <c r="I406" i="13"/>
  <c r="K406" i="13"/>
  <c r="O406" i="13"/>
  <c r="Q406" i="13"/>
  <c r="V406" i="13"/>
  <c r="G408" i="13"/>
  <c r="M408" i="13" s="1"/>
  <c r="I408" i="13"/>
  <c r="K408" i="13"/>
  <c r="O408" i="13"/>
  <c r="Q408" i="13"/>
  <c r="V408" i="13"/>
  <c r="G411" i="13"/>
  <c r="M411" i="13" s="1"/>
  <c r="I411" i="13"/>
  <c r="K411" i="13"/>
  <c r="O411" i="13"/>
  <c r="Q411" i="13"/>
  <c r="V411" i="13"/>
  <c r="G413" i="13"/>
  <c r="M413" i="13" s="1"/>
  <c r="I413" i="13"/>
  <c r="K413" i="13"/>
  <c r="O413" i="13"/>
  <c r="Q413" i="13"/>
  <c r="V413" i="13"/>
  <c r="G416" i="13"/>
  <c r="I416" i="13"/>
  <c r="K416" i="13"/>
  <c r="O416" i="13"/>
  <c r="Q416" i="13"/>
  <c r="V416" i="13"/>
  <c r="G418" i="13"/>
  <c r="M418" i="13" s="1"/>
  <c r="I418" i="13"/>
  <c r="K418" i="13"/>
  <c r="O418" i="13"/>
  <c r="Q418" i="13"/>
  <c r="V418" i="13"/>
  <c r="G421" i="13"/>
  <c r="M421" i="13" s="1"/>
  <c r="I421" i="13"/>
  <c r="K421" i="13"/>
  <c r="O421" i="13"/>
  <c r="Q421" i="13"/>
  <c r="V421" i="13"/>
  <c r="G426" i="13"/>
  <c r="M426" i="13" s="1"/>
  <c r="I426" i="13"/>
  <c r="K426" i="13"/>
  <c r="O426" i="13"/>
  <c r="Q426" i="13"/>
  <c r="V426" i="13"/>
  <c r="G429" i="13"/>
  <c r="M429" i="13" s="1"/>
  <c r="I429" i="13"/>
  <c r="K429" i="13"/>
  <c r="O429" i="13"/>
  <c r="Q429" i="13"/>
  <c r="V429" i="13"/>
  <c r="G439" i="13"/>
  <c r="M439" i="13" s="1"/>
  <c r="I439" i="13"/>
  <c r="K439" i="13"/>
  <c r="O439" i="13"/>
  <c r="Q439" i="13"/>
  <c r="V439" i="13"/>
  <c r="G441" i="13"/>
  <c r="M441" i="13" s="1"/>
  <c r="I441" i="13"/>
  <c r="K441" i="13"/>
  <c r="O441" i="13"/>
  <c r="Q441" i="13"/>
  <c r="V441" i="13"/>
  <c r="G444" i="13"/>
  <c r="M444" i="13" s="1"/>
  <c r="I444" i="13"/>
  <c r="K444" i="13"/>
  <c r="O444" i="13"/>
  <c r="Q444" i="13"/>
  <c r="V444" i="13"/>
  <c r="G448" i="13"/>
  <c r="M448" i="13" s="1"/>
  <c r="I448" i="13"/>
  <c r="K448" i="13"/>
  <c r="O448" i="13"/>
  <c r="Q448" i="13"/>
  <c r="V448" i="13"/>
  <c r="G450" i="13"/>
  <c r="M450" i="13" s="1"/>
  <c r="I450" i="13"/>
  <c r="K450" i="13"/>
  <c r="O450" i="13"/>
  <c r="Q450" i="13"/>
  <c r="V450" i="13"/>
  <c r="G453" i="13"/>
  <c r="M453" i="13" s="1"/>
  <c r="I453" i="13"/>
  <c r="K453" i="13"/>
  <c r="O453" i="13"/>
  <c r="Q453" i="13"/>
  <c r="V453" i="13"/>
  <c r="G456" i="13"/>
  <c r="I456" i="13"/>
  <c r="K456" i="13"/>
  <c r="O456" i="13"/>
  <c r="Q456" i="13"/>
  <c r="V456" i="13"/>
  <c r="G464" i="13"/>
  <c r="M464" i="13" s="1"/>
  <c r="I464" i="13"/>
  <c r="K464" i="13"/>
  <c r="O464" i="13"/>
  <c r="Q464" i="13"/>
  <c r="V464" i="13"/>
  <c r="G466" i="13"/>
  <c r="M466" i="13" s="1"/>
  <c r="I466" i="13"/>
  <c r="K466" i="13"/>
  <c r="O466" i="13"/>
  <c r="Q466" i="13"/>
  <c r="V466" i="13"/>
  <c r="G469" i="13"/>
  <c r="I469" i="13"/>
  <c r="K469" i="13"/>
  <c r="O469" i="13"/>
  <c r="Q469" i="13"/>
  <c r="V469" i="13"/>
  <c r="G474" i="13"/>
  <c r="M474" i="13" s="1"/>
  <c r="I474" i="13"/>
  <c r="K474" i="13"/>
  <c r="O474" i="13"/>
  <c r="Q474" i="13"/>
  <c r="V474" i="13"/>
  <c r="M476" i="13"/>
  <c r="I476" i="13"/>
  <c r="K476" i="13"/>
  <c r="O476" i="13"/>
  <c r="Q476" i="13"/>
  <c r="V476" i="13"/>
  <c r="G478" i="13"/>
  <c r="I478" i="13"/>
  <c r="K478" i="13"/>
  <c r="O478" i="13"/>
  <c r="Q478" i="13"/>
  <c r="V478" i="13"/>
  <c r="G480" i="13"/>
  <c r="M480" i="13" s="1"/>
  <c r="I480" i="13"/>
  <c r="K480" i="13"/>
  <c r="O480" i="13"/>
  <c r="Q480" i="13"/>
  <c r="V480" i="13"/>
  <c r="G497" i="13"/>
  <c r="M497" i="13" s="1"/>
  <c r="I497" i="13"/>
  <c r="K497" i="13"/>
  <c r="O497" i="13"/>
  <c r="Q497" i="13"/>
  <c r="V497" i="13"/>
  <c r="G498" i="13"/>
  <c r="M498" i="13" s="1"/>
  <c r="I498" i="13"/>
  <c r="K498" i="13"/>
  <c r="O498" i="13"/>
  <c r="Q498" i="13"/>
  <c r="V498" i="13"/>
  <c r="G515" i="13"/>
  <c r="M515" i="13" s="1"/>
  <c r="I515" i="13"/>
  <c r="K515" i="13"/>
  <c r="O515" i="13"/>
  <c r="Q515" i="13"/>
  <c r="V515" i="13"/>
  <c r="G517" i="13"/>
  <c r="M517" i="13" s="1"/>
  <c r="I517" i="13"/>
  <c r="K517" i="13"/>
  <c r="O517" i="13"/>
  <c r="Q517" i="13"/>
  <c r="V517" i="13"/>
  <c r="G522" i="13"/>
  <c r="I522" i="13"/>
  <c r="K522" i="13"/>
  <c r="O522" i="13"/>
  <c r="Q522" i="13"/>
  <c r="V522" i="13"/>
  <c r="G523" i="13"/>
  <c r="M523" i="13" s="1"/>
  <c r="I523" i="13"/>
  <c r="K523" i="13"/>
  <c r="O523" i="13"/>
  <c r="Q523" i="13"/>
  <c r="V523" i="13"/>
  <c r="G526" i="13"/>
  <c r="M526" i="13" s="1"/>
  <c r="I526" i="13"/>
  <c r="K526" i="13"/>
  <c r="O526" i="13"/>
  <c r="Q526" i="13"/>
  <c r="V526" i="13"/>
  <c r="G527" i="13"/>
  <c r="M527" i="13" s="1"/>
  <c r="I527" i="13"/>
  <c r="K527" i="13"/>
  <c r="O527" i="13"/>
  <c r="Q527" i="13"/>
  <c r="V527" i="13"/>
  <c r="G530" i="13"/>
  <c r="M530" i="13" s="1"/>
  <c r="I530" i="13"/>
  <c r="K530" i="13"/>
  <c r="O530" i="13"/>
  <c r="Q530" i="13"/>
  <c r="V530" i="13"/>
  <c r="G532" i="13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38" i="13"/>
  <c r="M538" i="13" s="1"/>
  <c r="I538" i="13"/>
  <c r="K538" i="13"/>
  <c r="O538" i="13"/>
  <c r="Q538" i="13"/>
  <c r="V538" i="13"/>
  <c r="G542" i="13"/>
  <c r="M542" i="13" s="1"/>
  <c r="I542" i="13"/>
  <c r="K542" i="13"/>
  <c r="O542" i="13"/>
  <c r="Q542" i="13"/>
  <c r="V542" i="13"/>
  <c r="G545" i="13"/>
  <c r="M545" i="13" s="1"/>
  <c r="I545" i="13"/>
  <c r="K545" i="13"/>
  <c r="O545" i="13"/>
  <c r="Q545" i="13"/>
  <c r="V545" i="13"/>
  <c r="I548" i="13"/>
  <c r="K548" i="13"/>
  <c r="O548" i="13"/>
  <c r="Q548" i="13"/>
  <c r="V548" i="13"/>
  <c r="G552" i="13"/>
  <c r="M552" i="13" s="1"/>
  <c r="I552" i="13"/>
  <c r="K552" i="13"/>
  <c r="O552" i="13"/>
  <c r="Q552" i="13"/>
  <c r="V552" i="13"/>
  <c r="G553" i="13"/>
  <c r="M553" i="13" s="1"/>
  <c r="I553" i="13"/>
  <c r="K553" i="13"/>
  <c r="O553" i="13"/>
  <c r="Q553" i="13"/>
  <c r="V553" i="13"/>
  <c r="G554" i="13"/>
  <c r="M554" i="13" s="1"/>
  <c r="I554" i="13"/>
  <c r="K554" i="13"/>
  <c r="O554" i="13"/>
  <c r="Q554" i="13"/>
  <c r="V554" i="13"/>
  <c r="G556" i="13"/>
  <c r="M556" i="13" s="1"/>
  <c r="I556" i="13"/>
  <c r="K556" i="13"/>
  <c r="O556" i="13"/>
  <c r="Q556" i="13"/>
  <c r="V556" i="13"/>
  <c r="G558" i="13"/>
  <c r="M558" i="13" s="1"/>
  <c r="I558" i="13"/>
  <c r="K558" i="13"/>
  <c r="O558" i="13"/>
  <c r="Q558" i="13"/>
  <c r="V558" i="13"/>
  <c r="G559" i="13"/>
  <c r="M559" i="13" s="1"/>
  <c r="I559" i="13"/>
  <c r="K559" i="13"/>
  <c r="O559" i="13"/>
  <c r="Q559" i="13"/>
  <c r="V559" i="13"/>
  <c r="G560" i="13"/>
  <c r="M560" i="13" s="1"/>
  <c r="I560" i="13"/>
  <c r="K560" i="13"/>
  <c r="O560" i="13"/>
  <c r="Q560" i="13"/>
  <c r="V560" i="13"/>
  <c r="G561" i="13"/>
  <c r="M561" i="13" s="1"/>
  <c r="I561" i="13"/>
  <c r="K561" i="13"/>
  <c r="O561" i="13"/>
  <c r="Q561" i="13"/>
  <c r="V561" i="13"/>
  <c r="G562" i="13"/>
  <c r="M562" i="13" s="1"/>
  <c r="I562" i="13"/>
  <c r="K562" i="13"/>
  <c r="O562" i="13"/>
  <c r="Q562" i="13"/>
  <c r="V562" i="13"/>
  <c r="G563" i="13"/>
  <c r="M563" i="13" s="1"/>
  <c r="I563" i="13"/>
  <c r="K563" i="13"/>
  <c r="O563" i="13"/>
  <c r="Q563" i="13"/>
  <c r="V563" i="13"/>
  <c r="G564" i="13"/>
  <c r="M564" i="13" s="1"/>
  <c r="I564" i="13"/>
  <c r="K564" i="13"/>
  <c r="O564" i="13"/>
  <c r="Q564" i="13"/>
  <c r="V564" i="13"/>
  <c r="AE566" i="13"/>
  <c r="BA24" i="12"/>
  <c r="BA19" i="12"/>
  <c r="BA17" i="12"/>
  <c r="BA13" i="12"/>
  <c r="BA12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AE30" i="12"/>
  <c r="AZ82" i="1"/>
  <c r="AZ79" i="1"/>
  <c r="AZ77" i="1"/>
  <c r="AZ76" i="1"/>
  <c r="H42" i="1"/>
  <c r="O46" i="14" l="1"/>
  <c r="V74" i="18"/>
  <c r="I33" i="27"/>
  <c r="O8" i="32"/>
  <c r="Q46" i="14"/>
  <c r="V83" i="24"/>
  <c r="O83" i="24"/>
  <c r="G31" i="29"/>
  <c r="G27" i="29"/>
  <c r="M106" i="22"/>
  <c r="G105" i="22"/>
  <c r="O8" i="30"/>
  <c r="Q31" i="29"/>
  <c r="V35" i="28"/>
  <c r="Q33" i="27"/>
  <c r="Q55" i="26"/>
  <c r="O53" i="25"/>
  <c r="Q83" i="24"/>
  <c r="I137" i="23"/>
  <c r="I107" i="23"/>
  <c r="G132" i="23"/>
  <c r="K97" i="22"/>
  <c r="V34" i="13"/>
  <c r="Q333" i="13"/>
  <c r="K8" i="13"/>
  <c r="O386" i="13"/>
  <c r="I386" i="13"/>
  <c r="M305" i="13"/>
  <c r="M304" i="13" s="1"/>
  <c r="O333" i="13"/>
  <c r="G160" i="13"/>
  <c r="I94" i="1" s="1"/>
  <c r="O13" i="18"/>
  <c r="I455" i="13"/>
  <c r="G386" i="13"/>
  <c r="I122" i="1" s="1"/>
  <c r="V372" i="13"/>
  <c r="I34" i="13"/>
  <c r="G267" i="14"/>
  <c r="Q135" i="17"/>
  <c r="Q95" i="24"/>
  <c r="V37" i="27"/>
  <c r="V61" i="14"/>
  <c r="O20" i="19"/>
  <c r="Q107" i="23"/>
  <c r="V27" i="29"/>
  <c r="O521" i="13"/>
  <c r="Q267" i="14"/>
  <c r="O178" i="16"/>
  <c r="K19" i="18"/>
  <c r="V48" i="19"/>
  <c r="Q92" i="22"/>
  <c r="G137" i="23"/>
  <c r="Q132" i="23"/>
  <c r="V66" i="26"/>
  <c r="Q37" i="27"/>
  <c r="O35" i="28"/>
  <c r="K35" i="28"/>
  <c r="I31" i="29"/>
  <c r="Q27" i="29"/>
  <c r="K8" i="31"/>
  <c r="G21" i="12"/>
  <c r="O8" i="12"/>
  <c r="Q521" i="13"/>
  <c r="K521" i="13"/>
  <c r="Q455" i="13"/>
  <c r="K455" i="13"/>
  <c r="Q386" i="13"/>
  <c r="Q372" i="13"/>
  <c r="G164" i="13"/>
  <c r="I48" i="19"/>
  <c r="V117" i="22"/>
  <c r="O94" i="23"/>
  <c r="I68" i="23"/>
  <c r="I95" i="24"/>
  <c r="K37" i="27"/>
  <c r="V33" i="27"/>
  <c r="K135" i="17"/>
  <c r="G101" i="23"/>
  <c r="I144" i="1" s="1"/>
  <c r="O66" i="26"/>
  <c r="M9" i="27"/>
  <c r="M8" i="27" s="1"/>
  <c r="K27" i="29"/>
  <c r="V76" i="14"/>
  <c r="O157" i="16"/>
  <c r="K48" i="19"/>
  <c r="I20" i="19"/>
  <c r="M37" i="27"/>
  <c r="G35" i="28"/>
  <c r="V31" i="29"/>
  <c r="I27" i="29"/>
  <c r="I521" i="13"/>
  <c r="G154" i="13"/>
  <c r="Q117" i="22"/>
  <c r="G112" i="22"/>
  <c r="V112" i="22"/>
  <c r="K92" i="22"/>
  <c r="V111" i="23"/>
  <c r="I37" i="27"/>
  <c r="K33" i="27"/>
  <c r="V322" i="13"/>
  <c r="K34" i="13"/>
  <c r="O137" i="23"/>
  <c r="O86" i="23"/>
  <c r="O68" i="23"/>
  <c r="I63" i="24"/>
  <c r="K39" i="28"/>
  <c r="Q514" i="13"/>
  <c r="V514" i="13"/>
  <c r="I514" i="13"/>
  <c r="K514" i="13"/>
  <c r="O514" i="13"/>
  <c r="K477" i="13"/>
  <c r="V468" i="13"/>
  <c r="I468" i="13"/>
  <c r="Q468" i="13"/>
  <c r="O401" i="13"/>
  <c r="V191" i="13"/>
  <c r="Q53" i="13"/>
  <c r="K267" i="14"/>
  <c r="V267" i="14"/>
  <c r="I267" i="14"/>
  <c r="M274" i="14"/>
  <c r="M267" i="14" s="1"/>
  <c r="Q260" i="14"/>
  <c r="O260" i="14"/>
  <c r="I100" i="1"/>
  <c r="O94" i="18"/>
  <c r="V165" i="20"/>
  <c r="K165" i="20"/>
  <c r="Q140" i="20"/>
  <c r="K141" i="21"/>
  <c r="K72" i="33"/>
  <c r="V72" i="33"/>
  <c r="O23" i="29"/>
  <c r="K8" i="29"/>
  <c r="Q31" i="28"/>
  <c r="G63" i="26"/>
  <c r="I8" i="25"/>
  <c r="O95" i="24"/>
  <c r="AF143" i="23"/>
  <c r="G60" i="1" s="1"/>
  <c r="H60" i="1" s="1"/>
  <c r="I60" i="1" s="1"/>
  <c r="O21" i="12"/>
  <c r="K8" i="12"/>
  <c r="G468" i="13"/>
  <c r="I401" i="13"/>
  <c r="O339" i="13"/>
  <c r="I212" i="13"/>
  <c r="I191" i="13"/>
  <c r="M261" i="14"/>
  <c r="M260" i="14" s="1"/>
  <c r="G260" i="14"/>
  <c r="O247" i="14"/>
  <c r="I76" i="14"/>
  <c r="O76" i="14"/>
  <c r="M47" i="14"/>
  <c r="M46" i="14" s="1"/>
  <c r="G46" i="14"/>
  <c r="G135" i="17"/>
  <c r="Q21" i="12"/>
  <c r="K551" i="13"/>
  <c r="M334" i="13"/>
  <c r="M333" i="13" s="1"/>
  <c r="G333" i="13"/>
  <c r="I118" i="1" s="1"/>
  <c r="O322" i="13"/>
  <c r="Q278" i="14"/>
  <c r="G278" i="14"/>
  <c r="I131" i="1" s="1"/>
  <c r="G247" i="14"/>
  <c r="M248" i="14"/>
  <c r="M247" i="14" s="1"/>
  <c r="K76" i="14"/>
  <c r="K61" i="14"/>
  <c r="Q57" i="25"/>
  <c r="M57" i="25"/>
  <c r="V551" i="13"/>
  <c r="K525" i="13"/>
  <c r="Q525" i="13"/>
  <c r="I525" i="13"/>
  <c r="V477" i="13"/>
  <c r="V455" i="13"/>
  <c r="V212" i="13"/>
  <c r="G191" i="13"/>
  <c r="I96" i="1" s="1"/>
  <c r="G53" i="13"/>
  <c r="I91" i="1" s="1"/>
  <c r="M57" i="13"/>
  <c r="M53" i="13" s="1"/>
  <c r="F40" i="1"/>
  <c r="F41" i="1"/>
  <c r="F39" i="1"/>
  <c r="G23" i="1" s="1"/>
  <c r="A23" i="1" s="1"/>
  <c r="A24" i="1" s="1"/>
  <c r="K21" i="12"/>
  <c r="V8" i="12"/>
  <c r="I8" i="12"/>
  <c r="AF566" i="13"/>
  <c r="G525" i="13"/>
  <c r="I133" i="1" s="1"/>
  <c r="V525" i="13"/>
  <c r="V521" i="13"/>
  <c r="Q477" i="13"/>
  <c r="I477" i="13"/>
  <c r="G477" i="13"/>
  <c r="I128" i="1" s="1"/>
  <c r="O468" i="13"/>
  <c r="G455" i="13"/>
  <c r="I126" i="1" s="1"/>
  <c r="O415" i="13"/>
  <c r="K401" i="13"/>
  <c r="Q401" i="13"/>
  <c r="V389" i="13"/>
  <c r="K339" i="13"/>
  <c r="I322" i="13"/>
  <c r="V307" i="13"/>
  <c r="I307" i="13"/>
  <c r="Q212" i="13"/>
  <c r="Q191" i="13"/>
  <c r="I164" i="13"/>
  <c r="O82" i="13"/>
  <c r="G82" i="13"/>
  <c r="O53" i="13"/>
  <c r="V8" i="13"/>
  <c r="I8" i="13"/>
  <c r="O267" i="14"/>
  <c r="I109" i="14"/>
  <c r="V126" i="16"/>
  <c r="I126" i="16"/>
  <c r="V164" i="13"/>
  <c r="G76" i="14"/>
  <c r="M77" i="14"/>
  <c r="V21" i="12"/>
  <c r="I21" i="12"/>
  <c r="AF30" i="12"/>
  <c r="Q8" i="12"/>
  <c r="F43" i="1"/>
  <c r="F44" i="1"/>
  <c r="Q551" i="13"/>
  <c r="I551" i="13"/>
  <c r="O551" i="13"/>
  <c r="O525" i="13"/>
  <c r="G521" i="13"/>
  <c r="I130" i="1" s="1"/>
  <c r="O477" i="13"/>
  <c r="K468" i="13"/>
  <c r="O455" i="13"/>
  <c r="K415" i="13"/>
  <c r="V401" i="13"/>
  <c r="M389" i="13"/>
  <c r="K386" i="13"/>
  <c r="I372" i="13"/>
  <c r="Q322" i="13"/>
  <c r="M323" i="13"/>
  <c r="M322" i="13" s="1"/>
  <c r="G322" i="13"/>
  <c r="I102" i="1" s="1"/>
  <c r="G307" i="13"/>
  <c r="Q307" i="13"/>
  <c r="Q233" i="13"/>
  <c r="K233" i="13"/>
  <c r="K164" i="13"/>
  <c r="Q164" i="13"/>
  <c r="F45" i="1"/>
  <c r="F46" i="1"/>
  <c r="V278" i="14"/>
  <c r="I278" i="14"/>
  <c r="O206" i="14"/>
  <c r="K206" i="14"/>
  <c r="AF290" i="14"/>
  <c r="M14" i="14"/>
  <c r="V8" i="14"/>
  <c r="I8" i="14"/>
  <c r="F49" i="1"/>
  <c r="F50" i="1"/>
  <c r="G157" i="16"/>
  <c r="I107" i="1" s="1"/>
  <c r="Q66" i="16"/>
  <c r="K91" i="17"/>
  <c r="O91" i="17"/>
  <c r="V37" i="17"/>
  <c r="V415" i="13"/>
  <c r="Q389" i="13"/>
  <c r="I389" i="13"/>
  <c r="O389" i="13"/>
  <c r="V386" i="13"/>
  <c r="V339" i="13"/>
  <c r="I339" i="13"/>
  <c r="K333" i="13"/>
  <c r="O307" i="13"/>
  <c r="G233" i="13"/>
  <c r="V233" i="13"/>
  <c r="O212" i="13"/>
  <c r="O191" i="13"/>
  <c r="O164" i="13"/>
  <c r="V82" i="13"/>
  <c r="K82" i="13"/>
  <c r="V53" i="13"/>
  <c r="K53" i="13"/>
  <c r="Q34" i="13"/>
  <c r="M34" i="13"/>
  <c r="G8" i="13"/>
  <c r="Q8" i="13"/>
  <c r="O278" i="14"/>
  <c r="K260" i="14"/>
  <c r="K109" i="14"/>
  <c r="Q109" i="14"/>
  <c r="G109" i="14"/>
  <c r="I98" i="1" s="1"/>
  <c r="G8" i="14"/>
  <c r="Q8" i="14"/>
  <c r="O217" i="16"/>
  <c r="G126" i="16"/>
  <c r="I105" i="1" s="1"/>
  <c r="Q126" i="16"/>
  <c r="G8" i="16"/>
  <c r="Q8" i="16"/>
  <c r="V135" i="17"/>
  <c r="O135" i="17"/>
  <c r="K79" i="18"/>
  <c r="G48" i="19"/>
  <c r="AF192" i="20"/>
  <c r="Q8" i="21"/>
  <c r="K63" i="24"/>
  <c r="Q63" i="24"/>
  <c r="M26" i="24"/>
  <c r="M10" i="24" s="1"/>
  <c r="AF106" i="24"/>
  <c r="G61" i="1" s="1"/>
  <c r="H61" i="1" s="1"/>
  <c r="I61" i="1" s="1"/>
  <c r="Q415" i="13"/>
  <c r="I415" i="13"/>
  <c r="G415" i="13"/>
  <c r="I125" i="1" s="1"/>
  <c r="K389" i="13"/>
  <c r="K372" i="13"/>
  <c r="O372" i="13"/>
  <c r="Q339" i="13"/>
  <c r="V333" i="13"/>
  <c r="I333" i="13"/>
  <c r="K322" i="13"/>
  <c r="K307" i="13"/>
  <c r="I233" i="13"/>
  <c r="O233" i="13"/>
  <c r="K212" i="13"/>
  <c r="K191" i="13"/>
  <c r="Q82" i="13"/>
  <c r="I82" i="13"/>
  <c r="I53" i="13"/>
  <c r="O34" i="13"/>
  <c r="O8" i="13"/>
  <c r="K278" i="14"/>
  <c r="V260" i="14"/>
  <c r="I260" i="14"/>
  <c r="V191" i="14"/>
  <c r="O191" i="14"/>
  <c r="Q176" i="14"/>
  <c r="O118" i="14"/>
  <c r="K118" i="14"/>
  <c r="O61" i="14"/>
  <c r="G61" i="14"/>
  <c r="M61" i="14"/>
  <c r="Q26" i="14"/>
  <c r="V26" i="14"/>
  <c r="K26" i="14"/>
  <c r="AF228" i="16"/>
  <c r="O8" i="16"/>
  <c r="O116" i="17"/>
  <c r="G116" i="17"/>
  <c r="V116" i="17"/>
  <c r="I116" i="17"/>
  <c r="O111" i="17"/>
  <c r="AF150" i="17"/>
  <c r="M12" i="17"/>
  <c r="M11" i="17" s="1"/>
  <c r="AF167" i="21"/>
  <c r="G57" i="1" s="1"/>
  <c r="H57" i="1" s="1"/>
  <c r="I57" i="1" s="1"/>
  <c r="I76" i="22"/>
  <c r="K66" i="16"/>
  <c r="F51" i="1"/>
  <c r="F52" i="1"/>
  <c r="Q116" i="17"/>
  <c r="V11" i="17"/>
  <c r="O27" i="18"/>
  <c r="I34" i="19"/>
  <c r="V8" i="19"/>
  <c r="I8" i="19"/>
  <c r="I178" i="20"/>
  <c r="K8" i="20"/>
  <c r="V105" i="22"/>
  <c r="I97" i="22"/>
  <c r="K76" i="22"/>
  <c r="Q76" i="22"/>
  <c r="K46" i="17"/>
  <c r="Q46" i="17"/>
  <c r="I46" i="17"/>
  <c r="O37" i="17"/>
  <c r="V94" i="18"/>
  <c r="K94" i="18"/>
  <c r="V79" i="18"/>
  <c r="O74" i="18"/>
  <c r="Q57" i="18"/>
  <c r="I57" i="18"/>
  <c r="O57" i="18"/>
  <c r="V19" i="18"/>
  <c r="O48" i="19"/>
  <c r="Q34" i="19"/>
  <c r="Q20" i="19"/>
  <c r="Q8" i="19"/>
  <c r="F55" i="1"/>
  <c r="F56" i="1"/>
  <c r="Q178" i="20"/>
  <c r="G178" i="20"/>
  <c r="I163" i="1" s="1"/>
  <c r="I165" i="20"/>
  <c r="K140" i="20"/>
  <c r="V8" i="20"/>
  <c r="I8" i="20"/>
  <c r="G141" i="21"/>
  <c r="I159" i="1" s="1"/>
  <c r="V141" i="21"/>
  <c r="G8" i="21"/>
  <c r="V97" i="22"/>
  <c r="V92" i="22"/>
  <c r="V85" i="22"/>
  <c r="V76" i="22"/>
  <c r="Q67" i="22"/>
  <c r="I67" i="22"/>
  <c r="O67" i="22"/>
  <c r="O132" i="23"/>
  <c r="I111" i="23"/>
  <c r="V247" i="14"/>
  <c r="K247" i="14"/>
  <c r="Q247" i="14"/>
  <c r="I247" i="14"/>
  <c r="V206" i="14"/>
  <c r="I206" i="14"/>
  <c r="I191" i="14"/>
  <c r="G176" i="14"/>
  <c r="V176" i="14"/>
  <c r="K176" i="14"/>
  <c r="V118" i="14"/>
  <c r="I118" i="14"/>
  <c r="V109" i="14"/>
  <c r="O109" i="14"/>
  <c r="Q76" i="14"/>
  <c r="I61" i="14"/>
  <c r="K46" i="14"/>
  <c r="O8" i="14"/>
  <c r="K217" i="16"/>
  <c r="Q217" i="16"/>
  <c r="I217" i="16"/>
  <c r="K178" i="16"/>
  <c r="Q178" i="16"/>
  <c r="I178" i="16"/>
  <c r="K157" i="16"/>
  <c r="Q157" i="16"/>
  <c r="I157" i="16"/>
  <c r="O126" i="16"/>
  <c r="G66" i="16"/>
  <c r="I104" i="1" s="1"/>
  <c r="V66" i="16"/>
  <c r="K8" i="16"/>
  <c r="K111" i="17"/>
  <c r="Q111" i="17"/>
  <c r="I111" i="17"/>
  <c r="V91" i="17"/>
  <c r="Q91" i="17"/>
  <c r="I91" i="17"/>
  <c r="V46" i="17"/>
  <c r="O11" i="17"/>
  <c r="G8" i="17"/>
  <c r="AF104" i="18"/>
  <c r="G53" i="1" s="1"/>
  <c r="H53" i="1" s="1"/>
  <c r="I53" i="1" s="1"/>
  <c r="Q94" i="18"/>
  <c r="I94" i="18"/>
  <c r="Q79" i="18"/>
  <c r="I79" i="18"/>
  <c r="G79" i="18"/>
  <c r="K57" i="18"/>
  <c r="K27" i="18"/>
  <c r="Q27" i="18"/>
  <c r="I27" i="18"/>
  <c r="G19" i="18"/>
  <c r="K13" i="18"/>
  <c r="Q13" i="18"/>
  <c r="I13" i="18"/>
  <c r="Q48" i="19"/>
  <c r="O34" i="19"/>
  <c r="O8" i="19"/>
  <c r="G8" i="19"/>
  <c r="O178" i="20"/>
  <c r="Q165" i="20"/>
  <c r="G165" i="20"/>
  <c r="I162" i="1" s="1"/>
  <c r="G140" i="20"/>
  <c r="I161" i="1" s="1"/>
  <c r="V140" i="20"/>
  <c r="G8" i="20"/>
  <c r="Q8" i="20"/>
  <c r="I141" i="21"/>
  <c r="O141" i="21"/>
  <c r="O8" i="21"/>
  <c r="K8" i="21"/>
  <c r="Q112" i="22"/>
  <c r="Q105" i="22"/>
  <c r="Q97" i="22"/>
  <c r="G97" i="22"/>
  <c r="I145" i="1" s="1"/>
  <c r="I85" i="22"/>
  <c r="G85" i="22"/>
  <c r="I141" i="1" s="1"/>
  <c r="O76" i="22"/>
  <c r="O10" i="22"/>
  <c r="M9" i="22"/>
  <c r="M8" i="22" s="1"/>
  <c r="G8" i="22"/>
  <c r="AF123" i="22"/>
  <c r="Q137" i="23"/>
  <c r="V125" i="23"/>
  <c r="O116" i="23"/>
  <c r="Q111" i="23"/>
  <c r="Q68" i="23"/>
  <c r="V78" i="24"/>
  <c r="G71" i="24"/>
  <c r="I154" i="1" s="1"/>
  <c r="V71" i="24"/>
  <c r="O63" i="26"/>
  <c r="G206" i="14"/>
  <c r="Q206" i="14"/>
  <c r="K191" i="14"/>
  <c r="Q191" i="14"/>
  <c r="G191" i="14"/>
  <c r="I106" i="1" s="1"/>
  <c r="I176" i="14"/>
  <c r="O176" i="14"/>
  <c r="G118" i="14"/>
  <c r="Q118" i="14"/>
  <c r="Q61" i="14"/>
  <c r="V46" i="14"/>
  <c r="I46" i="14"/>
  <c r="I26" i="14"/>
  <c r="O26" i="14"/>
  <c r="G26" i="14"/>
  <c r="K8" i="14"/>
  <c r="G217" i="16"/>
  <c r="V217" i="16"/>
  <c r="G178" i="16"/>
  <c r="I108" i="1" s="1"/>
  <c r="V178" i="16"/>
  <c r="V157" i="16"/>
  <c r="K126" i="16"/>
  <c r="I66" i="16"/>
  <c r="O66" i="16"/>
  <c r="V8" i="16"/>
  <c r="I8" i="16"/>
  <c r="I135" i="17"/>
  <c r="K116" i="17"/>
  <c r="V111" i="17"/>
  <c r="O46" i="17"/>
  <c r="K37" i="17"/>
  <c r="Q37" i="17"/>
  <c r="I37" i="17"/>
  <c r="K11" i="17"/>
  <c r="Q11" i="17"/>
  <c r="I11" i="17"/>
  <c r="O79" i="18"/>
  <c r="K74" i="18"/>
  <c r="Q74" i="18"/>
  <c r="I74" i="18"/>
  <c r="V57" i="18"/>
  <c r="V27" i="18"/>
  <c r="Q19" i="18"/>
  <c r="I19" i="18"/>
  <c r="O19" i="18"/>
  <c r="V13" i="18"/>
  <c r="G8" i="18"/>
  <c r="V34" i="19"/>
  <c r="K34" i="19"/>
  <c r="G20" i="19"/>
  <c r="V20" i="19"/>
  <c r="K20" i="19"/>
  <c r="K8" i="19"/>
  <c r="V178" i="20"/>
  <c r="K178" i="20"/>
  <c r="O165" i="20"/>
  <c r="I140" i="20"/>
  <c r="O140" i="20"/>
  <c r="O8" i="20"/>
  <c r="Q141" i="21"/>
  <c r="F59" i="1"/>
  <c r="F58" i="1"/>
  <c r="K117" i="22"/>
  <c r="O117" i="22"/>
  <c r="I117" i="22"/>
  <c r="K112" i="22"/>
  <c r="K105" i="22"/>
  <c r="I92" i="22"/>
  <c r="Q85" i="22"/>
  <c r="O85" i="22"/>
  <c r="V67" i="22"/>
  <c r="G125" i="23"/>
  <c r="K116" i="23"/>
  <c r="I101" i="23"/>
  <c r="O101" i="23"/>
  <c r="O100" i="24"/>
  <c r="K95" i="24"/>
  <c r="V10" i="24"/>
  <c r="Q16" i="25"/>
  <c r="M11" i="25"/>
  <c r="M8" i="25" s="1"/>
  <c r="AF63" i="25"/>
  <c r="V8" i="25"/>
  <c r="K94" i="23"/>
  <c r="Q94" i="23"/>
  <c r="I94" i="23"/>
  <c r="K68" i="23"/>
  <c r="K100" i="24"/>
  <c r="Q100" i="24"/>
  <c r="I100" i="24"/>
  <c r="V88" i="24"/>
  <c r="I83" i="24"/>
  <c r="G78" i="24"/>
  <c r="I155" i="1" s="1"/>
  <c r="O71" i="24"/>
  <c r="K56" i="24"/>
  <c r="O57" i="25"/>
  <c r="Q46" i="25"/>
  <c r="O16" i="25"/>
  <c r="K69" i="26"/>
  <c r="V10" i="22"/>
  <c r="K10" i="22"/>
  <c r="Q10" i="22"/>
  <c r="I10" i="22"/>
  <c r="K132" i="23"/>
  <c r="Q125" i="23"/>
  <c r="I125" i="23"/>
  <c r="O125" i="23"/>
  <c r="V116" i="23"/>
  <c r="Q116" i="23"/>
  <c r="I116" i="23"/>
  <c r="O111" i="23"/>
  <c r="K107" i="23"/>
  <c r="Q101" i="23"/>
  <c r="K101" i="23"/>
  <c r="K86" i="23"/>
  <c r="Q86" i="23"/>
  <c r="I86" i="23"/>
  <c r="O78" i="23"/>
  <c r="V68" i="23"/>
  <c r="O10" i="23"/>
  <c r="I10" i="23"/>
  <c r="V100" i="24"/>
  <c r="I88" i="24"/>
  <c r="M88" i="24"/>
  <c r="K83" i="24"/>
  <c r="V56" i="24"/>
  <c r="I56" i="24"/>
  <c r="O10" i="24"/>
  <c r="K57" i="25"/>
  <c r="V53" i="25"/>
  <c r="I53" i="25"/>
  <c r="K55" i="26"/>
  <c r="V8" i="21"/>
  <c r="I8" i="21"/>
  <c r="I112" i="22"/>
  <c r="O112" i="22"/>
  <c r="I105" i="22"/>
  <c r="O105" i="22"/>
  <c r="O97" i="22"/>
  <c r="O92" i="22"/>
  <c r="K85" i="22"/>
  <c r="K67" i="22"/>
  <c r="V137" i="23"/>
  <c r="K137" i="23"/>
  <c r="V132" i="23"/>
  <c r="I132" i="23"/>
  <c r="K125" i="23"/>
  <c r="K111" i="23"/>
  <c r="V107" i="23"/>
  <c r="G86" i="23"/>
  <c r="I140" i="1" s="1"/>
  <c r="V86" i="23"/>
  <c r="K78" i="23"/>
  <c r="Q78" i="23"/>
  <c r="I78" i="23"/>
  <c r="V10" i="23"/>
  <c r="K10" i="23"/>
  <c r="Q10" i="23"/>
  <c r="G8" i="23"/>
  <c r="Q88" i="24"/>
  <c r="O88" i="24"/>
  <c r="G83" i="24"/>
  <c r="I156" i="1" s="1"/>
  <c r="K78" i="24"/>
  <c r="K71" i="24"/>
  <c r="Q71" i="24"/>
  <c r="I71" i="24"/>
  <c r="O63" i="24"/>
  <c r="Q56" i="24"/>
  <c r="G8" i="24"/>
  <c r="V57" i="25"/>
  <c r="I57" i="25"/>
  <c r="Q53" i="25"/>
  <c r="M53" i="25"/>
  <c r="O46" i="25"/>
  <c r="K46" i="25"/>
  <c r="V16" i="25"/>
  <c r="I16" i="25"/>
  <c r="O8" i="25"/>
  <c r="M69" i="26"/>
  <c r="I66" i="26"/>
  <c r="V63" i="26"/>
  <c r="I63" i="26"/>
  <c r="K8" i="25"/>
  <c r="V69" i="26"/>
  <c r="I69" i="26"/>
  <c r="K66" i="26"/>
  <c r="G66" i="26"/>
  <c r="Q63" i="26"/>
  <c r="M63" i="26"/>
  <c r="O55" i="26"/>
  <c r="K16" i="26"/>
  <c r="Q8" i="26"/>
  <c r="Q8" i="27"/>
  <c r="M31" i="28"/>
  <c r="V16" i="26"/>
  <c r="I16" i="26"/>
  <c r="O8" i="26"/>
  <c r="O37" i="27"/>
  <c r="G37" i="27"/>
  <c r="V29" i="27"/>
  <c r="K29" i="27"/>
  <c r="O8" i="27"/>
  <c r="M37" i="28"/>
  <c r="M35" i="28" s="1"/>
  <c r="O31" i="28"/>
  <c r="K8" i="28"/>
  <c r="M33" i="29"/>
  <c r="M31" i="29" s="1"/>
  <c r="M30" i="29"/>
  <c r="M27" i="29" s="1"/>
  <c r="K23" i="29"/>
  <c r="V8" i="29"/>
  <c r="I8" i="29"/>
  <c r="Q8" i="32"/>
  <c r="I76" i="33"/>
  <c r="O76" i="33"/>
  <c r="V67" i="33"/>
  <c r="O59" i="33"/>
  <c r="M111" i="23"/>
  <c r="O107" i="23"/>
  <c r="V101" i="23"/>
  <c r="G94" i="23"/>
  <c r="I142" i="1" s="1"/>
  <c r="V94" i="23"/>
  <c r="G78" i="23"/>
  <c r="I138" i="1" s="1"/>
  <c r="V78" i="23"/>
  <c r="G68" i="23"/>
  <c r="G95" i="24"/>
  <c r="V95" i="24"/>
  <c r="K88" i="24"/>
  <c r="Q78" i="24"/>
  <c r="I78" i="24"/>
  <c r="O78" i="24"/>
  <c r="G63" i="24"/>
  <c r="I153" i="1" s="1"/>
  <c r="V63" i="24"/>
  <c r="O56" i="24"/>
  <c r="K10" i="24"/>
  <c r="Q10" i="24"/>
  <c r="I10" i="24"/>
  <c r="F63" i="1"/>
  <c r="F62" i="1"/>
  <c r="K53" i="25"/>
  <c r="V46" i="25"/>
  <c r="I46" i="25"/>
  <c r="K16" i="25"/>
  <c r="Q8" i="25"/>
  <c r="O69" i="26"/>
  <c r="Q66" i="26"/>
  <c r="M66" i="26"/>
  <c r="K63" i="26"/>
  <c r="V55" i="26"/>
  <c r="I55" i="26"/>
  <c r="Q16" i="26"/>
  <c r="K8" i="26"/>
  <c r="G33" i="27"/>
  <c r="G29" i="27"/>
  <c r="Q29" i="27"/>
  <c r="I29" i="27"/>
  <c r="Q39" i="28"/>
  <c r="M40" i="28"/>
  <c r="M39" i="28" s="1"/>
  <c r="G39" i="28"/>
  <c r="O8" i="28"/>
  <c r="O27" i="29"/>
  <c r="V101" i="33"/>
  <c r="Q76" i="33"/>
  <c r="K76" i="33"/>
  <c r="K59" i="33"/>
  <c r="K40" i="33"/>
  <c r="O16" i="26"/>
  <c r="V8" i="26"/>
  <c r="I8" i="26"/>
  <c r="O33" i="27"/>
  <c r="M34" i="27"/>
  <c r="M33" i="27" s="1"/>
  <c r="O29" i="27"/>
  <c r="V8" i="27"/>
  <c r="I8" i="27"/>
  <c r="Q8" i="30"/>
  <c r="V8" i="31"/>
  <c r="I8" i="31"/>
  <c r="K8" i="27"/>
  <c r="V39" i="28"/>
  <c r="I39" i="28"/>
  <c r="V31" i="28"/>
  <c r="I31" i="28"/>
  <c r="Q8" i="28"/>
  <c r="Q23" i="29"/>
  <c r="M23" i="29"/>
  <c r="O8" i="29"/>
  <c r="V8" i="30"/>
  <c r="I8" i="30"/>
  <c r="O8" i="31"/>
  <c r="V8" i="32"/>
  <c r="I8" i="32"/>
  <c r="K101" i="33"/>
  <c r="Q101" i="33"/>
  <c r="I101" i="33"/>
  <c r="Q72" i="33"/>
  <c r="I72" i="33"/>
  <c r="O72" i="33"/>
  <c r="K67" i="33"/>
  <c r="Q40" i="33"/>
  <c r="K8" i="33"/>
  <c r="Q8" i="33"/>
  <c r="I8" i="33"/>
  <c r="F72" i="1"/>
  <c r="G8" i="33"/>
  <c r="V8" i="33"/>
  <c r="G40" i="33"/>
  <c r="I166" i="1" s="1"/>
  <c r="V40" i="33"/>
  <c r="O8" i="33"/>
  <c r="Q35" i="28"/>
  <c r="I35" i="28"/>
  <c r="K31" i="28"/>
  <c r="V8" i="28"/>
  <c r="I8" i="28"/>
  <c r="V23" i="29"/>
  <c r="I23" i="29"/>
  <c r="Q8" i="29"/>
  <c r="K8" i="30"/>
  <c r="Q8" i="31"/>
  <c r="K8" i="32"/>
  <c r="AF113" i="33"/>
  <c r="O101" i="33"/>
  <c r="V76" i="33"/>
  <c r="Q67" i="33"/>
  <c r="I67" i="33"/>
  <c r="O67" i="33"/>
  <c r="V59" i="33"/>
  <c r="Q59" i="33"/>
  <c r="I59" i="33"/>
  <c r="I40" i="33"/>
  <c r="O40" i="33"/>
  <c r="M76" i="33"/>
  <c r="M72" i="33"/>
  <c r="M101" i="33"/>
  <c r="M67" i="33"/>
  <c r="M59" i="33"/>
  <c r="G76" i="33"/>
  <c r="I170" i="1" s="1"/>
  <c r="G72" i="33"/>
  <c r="I169" i="1" s="1"/>
  <c r="G67" i="33"/>
  <c r="I168" i="1" s="1"/>
  <c r="G101" i="33"/>
  <c r="I171" i="1" s="1"/>
  <c r="G59" i="33"/>
  <c r="I167" i="1" s="1"/>
  <c r="M43" i="33"/>
  <c r="M40" i="33" s="1"/>
  <c r="M12" i="33"/>
  <c r="M8" i="33" s="1"/>
  <c r="M8" i="32"/>
  <c r="G8" i="32"/>
  <c r="G15" i="32" s="1"/>
  <c r="AF15" i="32"/>
  <c r="G70" i="1" s="1"/>
  <c r="H70" i="1" s="1"/>
  <c r="I70" i="1" s="1"/>
  <c r="M8" i="31"/>
  <c r="G8" i="31"/>
  <c r="G15" i="31" s="1"/>
  <c r="AF15" i="31"/>
  <c r="M8" i="30"/>
  <c r="G8" i="30"/>
  <c r="G15" i="30" s="1"/>
  <c r="AF15" i="30"/>
  <c r="G68" i="1" s="1"/>
  <c r="H68" i="1" s="1"/>
  <c r="I68" i="1" s="1"/>
  <c r="M8" i="29"/>
  <c r="G8" i="29"/>
  <c r="G23" i="29"/>
  <c r="AF35" i="29"/>
  <c r="G67" i="1" s="1"/>
  <c r="H67" i="1" s="1"/>
  <c r="I67" i="1" s="1"/>
  <c r="M8" i="28"/>
  <c r="G8" i="28"/>
  <c r="G31" i="28"/>
  <c r="AF43" i="28"/>
  <c r="G66" i="1" s="1"/>
  <c r="H66" i="1" s="1"/>
  <c r="I66" i="1" s="1"/>
  <c r="AF41" i="27"/>
  <c r="G65" i="1" s="1"/>
  <c r="H65" i="1" s="1"/>
  <c r="I65" i="1" s="1"/>
  <c r="G8" i="27"/>
  <c r="M32" i="27"/>
  <c r="M29" i="27" s="1"/>
  <c r="M8" i="26"/>
  <c r="M55" i="26"/>
  <c r="M16" i="26"/>
  <c r="G55" i="26"/>
  <c r="G16" i="26"/>
  <c r="G8" i="26"/>
  <c r="G69" i="26"/>
  <c r="AF73" i="26"/>
  <c r="G64" i="1" s="1"/>
  <c r="H64" i="1" s="1"/>
  <c r="I64" i="1" s="1"/>
  <c r="M16" i="25"/>
  <c r="M46" i="25"/>
  <c r="G57" i="25"/>
  <c r="G46" i="25"/>
  <c r="G16" i="25"/>
  <c r="G8" i="25"/>
  <c r="G53" i="25"/>
  <c r="M100" i="24"/>
  <c r="M83" i="24"/>
  <c r="M56" i="24"/>
  <c r="G100" i="24"/>
  <c r="M98" i="24"/>
  <c r="M95" i="24" s="1"/>
  <c r="G88" i="24"/>
  <c r="M87" i="24"/>
  <c r="M86" i="24" s="1"/>
  <c r="M79" i="24"/>
  <c r="M78" i="24" s="1"/>
  <c r="M75" i="24"/>
  <c r="M71" i="24" s="1"/>
  <c r="M67" i="24"/>
  <c r="M63" i="24" s="1"/>
  <c r="G56" i="24"/>
  <c r="I152" i="1" s="1"/>
  <c r="G10" i="24"/>
  <c r="M116" i="23"/>
  <c r="M107" i="23"/>
  <c r="M10" i="23"/>
  <c r="G116" i="23"/>
  <c r="I149" i="1" s="1"/>
  <c r="M141" i="23"/>
  <c r="M137" i="23" s="1"/>
  <c r="M133" i="23"/>
  <c r="M132" i="23" s="1"/>
  <c r="M126" i="23"/>
  <c r="M125" i="23" s="1"/>
  <c r="G123" i="23"/>
  <c r="M122" i="23"/>
  <c r="M121" i="23" s="1"/>
  <c r="G111" i="23"/>
  <c r="I148" i="1" s="1"/>
  <c r="G107" i="23"/>
  <c r="I146" i="1" s="1"/>
  <c r="M102" i="23"/>
  <c r="M101" i="23" s="1"/>
  <c r="M98" i="23"/>
  <c r="M94" i="23" s="1"/>
  <c r="M90" i="23"/>
  <c r="M86" i="23" s="1"/>
  <c r="M82" i="23"/>
  <c r="M78" i="23" s="1"/>
  <c r="M69" i="23"/>
  <c r="M68" i="23" s="1"/>
  <c r="G10" i="23"/>
  <c r="M117" i="22"/>
  <c r="M92" i="22"/>
  <c r="M76" i="22"/>
  <c r="M67" i="22"/>
  <c r="M10" i="22"/>
  <c r="G92" i="22"/>
  <c r="I143" i="1" s="1"/>
  <c r="G76" i="22"/>
  <c r="I139" i="1" s="1"/>
  <c r="G103" i="22"/>
  <c r="M102" i="22"/>
  <c r="M101" i="22" s="1"/>
  <c r="M98" i="22"/>
  <c r="M97" i="22" s="1"/>
  <c r="M86" i="22"/>
  <c r="M85" i="22" s="1"/>
  <c r="G67" i="22"/>
  <c r="I137" i="1" s="1"/>
  <c r="G117" i="22"/>
  <c r="G10" i="22"/>
  <c r="M115" i="22"/>
  <c r="M112" i="22" s="1"/>
  <c r="M108" i="22"/>
  <c r="M154" i="21"/>
  <c r="M146" i="21"/>
  <c r="M22" i="21"/>
  <c r="M8" i="21" s="1"/>
  <c r="M179" i="20"/>
  <c r="M178" i="20" s="1"/>
  <c r="M166" i="20"/>
  <c r="M165" i="20" s="1"/>
  <c r="M145" i="20"/>
  <c r="M140" i="20" s="1"/>
  <c r="M20" i="20"/>
  <c r="M8" i="20" s="1"/>
  <c r="M34" i="19"/>
  <c r="M8" i="19"/>
  <c r="G46" i="19"/>
  <c r="I117" i="1" s="1"/>
  <c r="G34" i="19"/>
  <c r="AF55" i="19"/>
  <c r="G54" i="1" s="1"/>
  <c r="H54" i="1" s="1"/>
  <c r="I54" i="1" s="1"/>
  <c r="M51" i="19"/>
  <c r="M48" i="19" s="1"/>
  <c r="M23" i="19"/>
  <c r="M20" i="19" s="1"/>
  <c r="M74" i="18"/>
  <c r="M94" i="18"/>
  <c r="M57" i="18"/>
  <c r="M27" i="18"/>
  <c r="M13" i="18"/>
  <c r="G94" i="18"/>
  <c r="G74" i="18"/>
  <c r="G27" i="18"/>
  <c r="M80" i="18"/>
  <c r="M79" i="18" s="1"/>
  <c r="G57" i="18"/>
  <c r="M20" i="18"/>
  <c r="M19" i="18" s="1"/>
  <c r="G13" i="18"/>
  <c r="M111" i="17"/>
  <c r="M91" i="17"/>
  <c r="M46" i="17"/>
  <c r="M116" i="17"/>
  <c r="M37" i="17"/>
  <c r="M136" i="17"/>
  <c r="M135" i="17" s="1"/>
  <c r="G46" i="17"/>
  <c r="G37" i="17"/>
  <c r="G11" i="17"/>
  <c r="G111" i="17"/>
  <c r="G91" i="17"/>
  <c r="M126" i="16"/>
  <c r="M159" i="16"/>
  <c r="M157" i="16" s="1"/>
  <c r="M132" i="16"/>
  <c r="M69" i="16"/>
  <c r="M66" i="16" s="1"/>
  <c r="M13" i="16"/>
  <c r="M8" i="16" s="1"/>
  <c r="M222" i="16"/>
  <c r="M217" i="16" s="1"/>
  <c r="M185" i="16"/>
  <c r="M178" i="16" s="1"/>
  <c r="M26" i="14"/>
  <c r="M76" i="14"/>
  <c r="M279" i="14"/>
  <c r="M278" i="14" s="1"/>
  <c r="M216" i="14"/>
  <c r="M206" i="14" s="1"/>
  <c r="M192" i="14"/>
  <c r="M191" i="14" s="1"/>
  <c r="M184" i="14"/>
  <c r="M176" i="14" s="1"/>
  <c r="M174" i="14"/>
  <c r="M173" i="14" s="1"/>
  <c r="M129" i="14"/>
  <c r="M118" i="14" s="1"/>
  <c r="M110" i="14"/>
  <c r="M109" i="14" s="1"/>
  <c r="M57" i="14"/>
  <c r="M56" i="14" s="1"/>
  <c r="M24" i="14"/>
  <c r="M23" i="14" s="1"/>
  <c r="M16" i="14"/>
  <c r="M212" i="13"/>
  <c r="M82" i="13"/>
  <c r="M551" i="13"/>
  <c r="M514" i="13"/>
  <c r="M401" i="13"/>
  <c r="M386" i="13"/>
  <c r="M339" i="13"/>
  <c r="M372" i="13"/>
  <c r="G551" i="13"/>
  <c r="M548" i="13"/>
  <c r="M522" i="13"/>
  <c r="M521" i="13" s="1"/>
  <c r="M478" i="13"/>
  <c r="M477" i="13" s="1"/>
  <c r="M469" i="13"/>
  <c r="M468" i="13" s="1"/>
  <c r="M456" i="13"/>
  <c r="M455" i="13" s="1"/>
  <c r="M416" i="13"/>
  <c r="M415" i="13" s="1"/>
  <c r="G389" i="13"/>
  <c r="G339" i="13"/>
  <c r="G212" i="13"/>
  <c r="M192" i="13"/>
  <c r="M191" i="13" s="1"/>
  <c r="G46" i="13"/>
  <c r="I90" i="1" s="1"/>
  <c r="G34" i="13"/>
  <c r="I89" i="1" s="1"/>
  <c r="G514" i="13"/>
  <c r="I129" i="1" s="1"/>
  <c r="G401" i="13"/>
  <c r="I124" i="1" s="1"/>
  <c r="G372" i="13"/>
  <c r="I121" i="1" s="1"/>
  <c r="M532" i="13"/>
  <c r="M525" i="13" s="1"/>
  <c r="M315" i="13"/>
  <c r="M307" i="13" s="1"/>
  <c r="M243" i="13"/>
  <c r="M233" i="13" s="1"/>
  <c r="M173" i="13"/>
  <c r="M164" i="13" s="1"/>
  <c r="M21" i="13"/>
  <c r="M8" i="13" s="1"/>
  <c r="M22" i="12"/>
  <c r="M21" i="12" s="1"/>
  <c r="M16" i="12"/>
  <c r="M8" i="12" s="1"/>
  <c r="G8" i="12"/>
  <c r="J28" i="1"/>
  <c r="J26" i="1"/>
  <c r="G38" i="1"/>
  <c r="F38" i="1"/>
  <c r="J23" i="1"/>
  <c r="J24" i="1"/>
  <c r="J25" i="1"/>
  <c r="J27" i="1"/>
  <c r="E24" i="1"/>
  <c r="E26" i="1"/>
  <c r="M8" i="14" l="1"/>
  <c r="M105" i="22"/>
  <c r="I115" i="1"/>
  <c r="I112" i="1"/>
  <c r="I173" i="1"/>
  <c r="I97" i="1"/>
  <c r="I93" i="1"/>
  <c r="G69" i="1"/>
  <c r="H69" i="1" s="1"/>
  <c r="I69" i="1" s="1"/>
  <c r="I123" i="1"/>
  <c r="I119" i="1"/>
  <c r="I176" i="1"/>
  <c r="I95" i="1"/>
  <c r="I114" i="1"/>
  <c r="G228" i="16"/>
  <c r="M141" i="21"/>
  <c r="I127" i="1"/>
  <c r="I101" i="1"/>
  <c r="I113" i="1"/>
  <c r="G35" i="29"/>
  <c r="G43" i="28"/>
  <c r="G41" i="27"/>
  <c r="I172" i="1"/>
  <c r="G63" i="25"/>
  <c r="G24" i="1"/>
  <c r="I151" i="1"/>
  <c r="G73" i="26"/>
  <c r="G106" i="24"/>
  <c r="I110" i="1"/>
  <c r="G104" i="18"/>
  <c r="G59" i="1"/>
  <c r="H59" i="1" s="1"/>
  <c r="I59" i="1" s="1"/>
  <c r="G58" i="1"/>
  <c r="I160" i="1"/>
  <c r="G192" i="20"/>
  <c r="I109" i="1"/>
  <c r="G150" i="17"/>
  <c r="G49" i="1"/>
  <c r="H49" i="1" s="1"/>
  <c r="I49" i="1" s="1"/>
  <c r="G50" i="1"/>
  <c r="H50" i="1" s="1"/>
  <c r="I50" i="1" s="1"/>
  <c r="G55" i="1"/>
  <c r="H55" i="1" s="1"/>
  <c r="I55" i="1" s="1"/>
  <c r="G56" i="1"/>
  <c r="H56" i="1" s="1"/>
  <c r="I56" i="1" s="1"/>
  <c r="I92" i="1"/>
  <c r="G51" i="1"/>
  <c r="H51" i="1" s="1"/>
  <c r="I51" i="1" s="1"/>
  <c r="G52" i="1"/>
  <c r="H52" i="1" s="1"/>
  <c r="I52" i="1" s="1"/>
  <c r="I116" i="1"/>
  <c r="G43" i="1"/>
  <c r="H43" i="1" s="1"/>
  <c r="I43" i="1" s="1"/>
  <c r="G44" i="1"/>
  <c r="H44" i="1" s="1"/>
  <c r="I44" i="1" s="1"/>
  <c r="I174" i="1"/>
  <c r="I19" i="1" s="1"/>
  <c r="G30" i="12"/>
  <c r="I134" i="1"/>
  <c r="G123" i="22"/>
  <c r="I111" i="1"/>
  <c r="I135" i="1"/>
  <c r="I165" i="1"/>
  <c r="G113" i="33"/>
  <c r="G143" i="23"/>
  <c r="G63" i="1"/>
  <c r="H63" i="1" s="1"/>
  <c r="I63" i="1" s="1"/>
  <c r="G62" i="1"/>
  <c r="H62" i="1" s="1"/>
  <c r="I62" i="1" s="1"/>
  <c r="G55" i="19"/>
  <c r="I175" i="1"/>
  <c r="I103" i="1"/>
  <c r="I99" i="1"/>
  <c r="G45" i="1"/>
  <c r="H45" i="1" s="1"/>
  <c r="I45" i="1" s="1"/>
  <c r="G46" i="1"/>
  <c r="H46" i="1" s="1"/>
  <c r="I46" i="1" s="1"/>
  <c r="G71" i="1"/>
  <c r="H71" i="1" s="1"/>
  <c r="I71" i="1" s="1"/>
  <c r="G72" i="1"/>
  <c r="H72" i="1" s="1"/>
  <c r="I72" i="1" s="1"/>
  <c r="I136" i="1"/>
  <c r="I158" i="1"/>
  <c r="G167" i="21"/>
  <c r="G290" i="14"/>
  <c r="I88" i="1"/>
  <c r="G566" i="13"/>
  <c r="G40" i="1"/>
  <c r="H40" i="1" s="1"/>
  <c r="I40" i="1" s="1"/>
  <c r="G41" i="1"/>
  <c r="H41" i="1" s="1"/>
  <c r="I41" i="1" s="1"/>
  <c r="G39" i="1"/>
  <c r="I132" i="1"/>
  <c r="I20" i="1" l="1"/>
  <c r="I177" i="1"/>
  <c r="H58" i="1"/>
  <c r="G73" i="1"/>
  <c r="I17" i="1"/>
  <c r="I18" i="1"/>
  <c r="H39" i="1"/>
  <c r="I16" i="1"/>
  <c r="I58" i="1" l="1"/>
  <c r="I73" i="1" s="1"/>
  <c r="H73" i="1"/>
  <c r="I21" i="1"/>
  <c r="I39" i="1"/>
  <c r="J118" i="1"/>
  <c r="J170" i="1"/>
  <c r="J157" i="1"/>
  <c r="J116" i="1"/>
  <c r="J146" i="1"/>
  <c r="J139" i="1"/>
  <c r="J89" i="1"/>
  <c r="J129" i="1"/>
  <c r="J161" i="1"/>
  <c r="J88" i="1"/>
  <c r="J120" i="1"/>
  <c r="J152" i="1"/>
  <c r="J158" i="1"/>
  <c r="J111" i="1"/>
  <c r="J143" i="1"/>
  <c r="J109" i="1"/>
  <c r="J141" i="1"/>
  <c r="J173" i="1"/>
  <c r="J100" i="1"/>
  <c r="J132" i="1"/>
  <c r="J164" i="1"/>
  <c r="J91" i="1"/>
  <c r="J123" i="1"/>
  <c r="J155" i="1"/>
  <c r="J125" i="1"/>
  <c r="J101" i="1"/>
  <c r="J148" i="1"/>
  <c r="J107" i="1"/>
  <c r="J171" i="1"/>
  <c r="J113" i="1"/>
  <c r="J145" i="1"/>
  <c r="J142" i="1"/>
  <c r="J104" i="1"/>
  <c r="J136" i="1"/>
  <c r="J168" i="1"/>
  <c r="J95" i="1"/>
  <c r="J127" i="1"/>
  <c r="J159" i="1"/>
  <c r="J115" i="1"/>
  <c r="J156" i="1"/>
  <c r="J92" i="1"/>
  <c r="J133" i="1"/>
  <c r="J167" i="1"/>
  <c r="J103" i="1"/>
  <c r="J144" i="1"/>
  <c r="J174" i="1"/>
  <c r="J121" i="1"/>
  <c r="J126" i="1"/>
  <c r="J130" i="1"/>
  <c r="J114" i="1"/>
  <c r="J90" i="1"/>
  <c r="J163" i="1"/>
  <c r="J99" i="1"/>
  <c r="J140" i="1"/>
  <c r="J154" i="1"/>
  <c r="J117" i="1"/>
  <c r="J151" i="1"/>
  <c r="J93" i="1"/>
  <c r="J128" i="1"/>
  <c r="J169" i="1"/>
  <c r="J105" i="1"/>
  <c r="J102" i="1"/>
  <c r="J138" i="1"/>
  <c r="J106" i="1"/>
  <c r="J147" i="1"/>
  <c r="J166" i="1"/>
  <c r="J124" i="1"/>
  <c r="J165" i="1"/>
  <c r="J97" i="1"/>
  <c r="J135" i="1"/>
  <c r="J176" i="1"/>
  <c r="J112" i="1"/>
  <c r="J153" i="1"/>
  <c r="J162" i="1"/>
  <c r="J122" i="1"/>
  <c r="J175" i="1"/>
  <c r="J134" i="1"/>
  <c r="J110" i="1"/>
  <c r="J94" i="1"/>
  <c r="J98" i="1"/>
  <c r="J131" i="1"/>
  <c r="J172" i="1"/>
  <c r="J108" i="1"/>
  <c r="J149" i="1"/>
  <c r="J150" i="1"/>
  <c r="J119" i="1"/>
  <c r="J160" i="1"/>
  <c r="J96" i="1"/>
  <c r="J137" i="1"/>
  <c r="G28" i="1"/>
  <c r="G25" i="1"/>
  <c r="J41" i="1" l="1"/>
  <c r="A25" i="1"/>
  <c r="G26" i="1" s="1"/>
  <c r="A27" i="1" s="1"/>
  <c r="G29" i="1" s="1"/>
  <c r="G27" i="1" s="1"/>
  <c r="J69" i="1"/>
  <c r="J68" i="1"/>
  <c r="J62" i="1"/>
  <c r="J63" i="1"/>
  <c r="J67" i="1"/>
  <c r="J48" i="1"/>
  <c r="J58" i="1"/>
  <c r="J47" i="1"/>
  <c r="J60" i="1"/>
  <c r="J61" i="1"/>
  <c r="J46" i="1"/>
  <c r="J50" i="1"/>
  <c r="J70" i="1"/>
  <c r="J59" i="1"/>
  <c r="J72" i="1"/>
  <c r="J49" i="1"/>
  <c r="J53" i="1"/>
  <c r="J51" i="1"/>
  <c r="J54" i="1"/>
  <c r="J64" i="1"/>
  <c r="J65" i="1"/>
  <c r="J43" i="1"/>
  <c r="J56" i="1"/>
  <c r="J66" i="1"/>
  <c r="J39" i="1"/>
  <c r="J71" i="1"/>
  <c r="J40" i="1"/>
  <c r="J52" i="1"/>
  <c r="J44" i="1"/>
  <c r="J57" i="1"/>
  <c r="J55" i="1"/>
  <c r="J45" i="1"/>
  <c r="J177" i="1"/>
  <c r="A29" i="1" l="1"/>
  <c r="A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L.Lstibůrek</author>
  </authors>
  <commentList>
    <comment ref="S6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<sst xmlns="http://schemas.openxmlformats.org/spreadsheetml/2006/main" count="14195" uniqueCount="2963">
  <si>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</si>
  <si>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</si>
  <si>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</si>
  <si>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</si>
  <si>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</si>
  <si>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</si>
  <si>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</si>
  <si>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</si>
  <si>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</si>
  <si>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</si>
  <si>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</si>
  <si>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</si>
  <si>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</si>
  <si>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</si>
  <si>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</si>
  <si>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</si>
  <si>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</si>
  <si>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</si>
  <si>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</si>
  <si>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</si>
  <si>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</si>
  <si>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</si>
  <si>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</si>
  <si>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</si>
  <si>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</si>
  <si>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</si>
  <si>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</si>
  <si>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</si>
  <si>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</si>
  <si>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</si>
  <si>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</si>
  <si>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</si>
  <si>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</si>
  <si>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</si>
  <si>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</si>
  <si>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</si>
  <si>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</si>
  <si>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</si>
  <si>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</si>
  <si>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</si>
  <si>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</si>
  <si>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200201</t>
  </si>
  <si>
    <t>Stavební úpravy a vybavení odborných učeben ZŠ Pacov, Za Branou</t>
  </si>
  <si>
    <t>Město Pacov</t>
  </si>
  <si>
    <t>nám. Svobody 320</t>
  </si>
  <si>
    <t>Pacov</t>
  </si>
  <si>
    <t>39501</t>
  </si>
  <si>
    <t>00248789</t>
  </si>
  <si>
    <t>CZ00248789</t>
  </si>
  <si>
    <t>2020 architekti s.r.o.</t>
  </si>
  <si>
    <t>Boušova 656</t>
  </si>
  <si>
    <t>Praha-Klánovice</t>
  </si>
  <si>
    <t>19014</t>
  </si>
  <si>
    <t>04355440</t>
  </si>
  <si>
    <t>CZ04355440</t>
  </si>
  <si>
    <t>Stavba</t>
  </si>
  <si>
    <t>Ostatní a vedlejší náklady</t>
  </si>
  <si>
    <t>01</t>
  </si>
  <si>
    <t>VRN</t>
  </si>
  <si>
    <t>Stavební objekt</t>
  </si>
  <si>
    <t>SO 01</t>
  </si>
  <si>
    <t>Stavební práce, objekt A,B,C - mimo hygienický blok v 1.NP objektů A, B</t>
  </si>
  <si>
    <t>stavební práce</t>
  </si>
  <si>
    <t>SO 02</t>
  </si>
  <si>
    <t>Stavební práce -  hygienický blok v 1.NP, objekt A,B</t>
  </si>
  <si>
    <t>SO 03</t>
  </si>
  <si>
    <t>Vybudování nového výtahu v jídelně ZŠ</t>
  </si>
  <si>
    <t>stavební a montážní práce</t>
  </si>
  <si>
    <t>SO 04 - ZTI</t>
  </si>
  <si>
    <t>Zdravoinstalace</t>
  </si>
  <si>
    <t>zdravoinstalace</t>
  </si>
  <si>
    <t>SO 05 - ÚT</t>
  </si>
  <si>
    <t>Vytápění, objekt A, B a C</t>
  </si>
  <si>
    <t>objekt A</t>
  </si>
  <si>
    <t>02</t>
  </si>
  <si>
    <t>objekt B</t>
  </si>
  <si>
    <t>03</t>
  </si>
  <si>
    <t>objekt C</t>
  </si>
  <si>
    <t>SO 06 - VZT</t>
  </si>
  <si>
    <t>Vzduchotechnika - objekt A, B</t>
  </si>
  <si>
    <t>SO 07 - EI</t>
  </si>
  <si>
    <t>Elektroinstalace - silnoproud</t>
  </si>
  <si>
    <t>Zařízení silnoproudé elektrotechniky - pavilon A</t>
  </si>
  <si>
    <t>Zařízení silnoproudé elektrotechniky - pavilon B</t>
  </si>
  <si>
    <t>Zařízení silnoproudé elektrotechniky - pavilon C</t>
  </si>
  <si>
    <t>SO 08 - EI</t>
  </si>
  <si>
    <t>Elektroinstalace - slaboproud</t>
  </si>
  <si>
    <t>Jednotný čas</t>
  </si>
  <si>
    <t>Školní rozhlas</t>
  </si>
  <si>
    <t>03a</t>
  </si>
  <si>
    <t>Datové rozvody + WIFI - pavilon A</t>
  </si>
  <si>
    <t>03b</t>
  </si>
  <si>
    <t>Datové rozvody + WIFI - pavilon B</t>
  </si>
  <si>
    <t>03c</t>
  </si>
  <si>
    <t>Datové rozvody + WIFI - pavilon C</t>
  </si>
  <si>
    <t>04a</t>
  </si>
  <si>
    <t>Opticko kouřový hlásič - pavilon A</t>
  </si>
  <si>
    <t>04b</t>
  </si>
  <si>
    <t>Opticko kouřový hlásič - pavilon B</t>
  </si>
  <si>
    <t>04c</t>
  </si>
  <si>
    <t>Opticko kouřový hlásič - pavilon C</t>
  </si>
  <si>
    <t>SO 09 - MaR</t>
  </si>
  <si>
    <t>Měření a regulace</t>
  </si>
  <si>
    <t>MaR</t>
  </si>
  <si>
    <t>Celkem za stavbu</t>
  </si>
  <si>
    <t>CZK</t>
  </si>
  <si>
    <t>#POPR</t>
  </si>
  <si>
    <t>Popis rozpočtu: 01 - stavební a montážní práce</t>
  </si>
  <si>
    <t>#POPS</t>
  </si>
  <si>
    <t>Popis stavby: 200201 - Stavební úpravy a vybavení odborných učeben ZŠ Pacov, Za Branou</t>
  </si>
  <si>
    <t>Předložený soupis prací a dodávek může obsahovat v minimálním měřítku odkaz na referenční výrobek, toto slouží pro informaci k požadovaným vlastnostem materiálu či výrobku. Zhotovitel je tak povinen nabídnout řešení s minimálně shodnými nebo lepšími vlastnostmi. V případě pochybností nutno konzultovat se zadavatelem či projektantem.</t>
  </si>
  <si>
    <t>#POPO</t>
  </si>
  <si>
    <t>Popis objektu: SO 07 - EI - Elektroinstalace - silnoproud</t>
  </si>
  <si>
    <t>Části EI silnoproud a EI slaboproud jsou sestaveny převážně položkami rozpočtové soustavy ÚRS Praha.</t>
  </si>
  <si>
    <t>Rekapitulace dílů</t>
  </si>
  <si>
    <t>Typ dílu</t>
  </si>
  <si>
    <t>3</t>
  </si>
  <si>
    <t>Svislé a kompletní konstrukce</t>
  </si>
  <si>
    <t>342</t>
  </si>
  <si>
    <t>Sádrokartonové konstrukce</t>
  </si>
  <si>
    <t>4</t>
  </si>
  <si>
    <t>Vodorovné konstrukce</t>
  </si>
  <si>
    <t>47</t>
  </si>
  <si>
    <t>Ostatní konstrukce u zpevněných ploch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</si>
  <si>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</si>
  <si>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</si>
  <si>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</si>
  <si>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</si>
  <si>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</si>
  <si>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</si>
  <si>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</si>
  <si>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</si>
  <si>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901</t>
  </si>
  <si>
    <t>Ostatní práce a konstrukce</t>
  </si>
  <si>
    <t>905</t>
  </si>
  <si>
    <t>Interiér - vybavení, doplňky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</si>
  <si>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</si>
  <si>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</si>
  <si>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</si>
  <si>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</si>
  <si>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</si>
  <si>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</si>
  <si>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</si>
  <si>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</si>
  <si>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</si>
  <si>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</si>
  <si>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</si>
  <si>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</si>
  <si>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</si>
  <si>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</si>
  <si>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</si>
  <si>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</si>
  <si>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</si>
  <si>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</si>
  <si>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Zařizovací předměty - MONTÁŽ</t>
  </si>
  <si>
    <t>725 D</t>
  </si>
  <si>
    <t>Zařizovaci předměty - DODÁVKA</t>
  </si>
  <si>
    <t>730</t>
  </si>
  <si>
    <t>Ú. T.demontáž stávajícího zařízení</t>
  </si>
  <si>
    <t>Ú.T. demontáž stávajícího zařízení</t>
  </si>
  <si>
    <t>731</t>
  </si>
  <si>
    <t>Zdroj  tepla</t>
  </si>
  <si>
    <t>732</t>
  </si>
  <si>
    <t>Strojovny</t>
  </si>
  <si>
    <t>733</t>
  </si>
  <si>
    <t>Rozvod potrubí</t>
  </si>
  <si>
    <t>734</t>
  </si>
  <si>
    <t>Armatury</t>
  </si>
  <si>
    <t>734/1</t>
  </si>
  <si>
    <t>Armatury pro otopná tělesa</t>
  </si>
  <si>
    <t>735</t>
  </si>
  <si>
    <t>Otopná tělesa</t>
  </si>
  <si>
    <t>735D</t>
  </si>
  <si>
    <t>Demontáž  otopných  těles</t>
  </si>
  <si>
    <t>764</t>
  </si>
  <si>
    <t>Konstrukce klempířské</t>
  </si>
  <si>
    <t>766</t>
  </si>
  <si>
    <t>Konstrukce truhlářské</t>
  </si>
  <si>
    <t>766.1</t>
  </si>
  <si>
    <t>Vnitřní vybavení - nábytek</t>
  </si>
  <si>
    <t>767</t>
  </si>
  <si>
    <t>Konstrukce zámečnické</t>
  </si>
  <si>
    <t>769</t>
  </si>
  <si>
    <t>Otvorové prvky z plastu</t>
  </si>
  <si>
    <t>771</t>
  </si>
  <si>
    <t>Podlahy z dlaždic keramických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</si>
  <si>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</si>
  <si>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</si>
  <si>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</si>
  <si>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</si>
  <si>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</si>
  <si>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</si>
  <si>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</si>
  <si>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</si>
  <si>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</si>
  <si>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</si>
  <si>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</si>
  <si>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</si>
  <si>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</si>
  <si>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</si>
  <si>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</si>
  <si>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</si>
  <si>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Ostatní  konstrukce a práce</t>
  </si>
  <si>
    <t>799 01</t>
  </si>
  <si>
    <t>Ostatní - grafika</t>
  </si>
  <si>
    <t>740</t>
  </si>
  <si>
    <t>Elektromontáže - zkoušky a revize</t>
  </si>
  <si>
    <t>741</t>
  </si>
  <si>
    <t>742</t>
  </si>
  <si>
    <t>750 01</t>
  </si>
  <si>
    <t>Elektromontáže - rozváděče - Rozváděč RA1.09</t>
  </si>
  <si>
    <t>750 01b</t>
  </si>
  <si>
    <t xml:space="preserve">Rozváděč RB1.09 </t>
  </si>
  <si>
    <t>750 02</t>
  </si>
  <si>
    <t>750 02b</t>
  </si>
  <si>
    <t>Rozváděč RB2.05</t>
  </si>
  <si>
    <t>750 03</t>
  </si>
  <si>
    <t>Doplnění do rozváděče RHa</t>
  </si>
  <si>
    <t>750 03b</t>
  </si>
  <si>
    <t>Rozváděč RB2.13</t>
  </si>
  <si>
    <t>750 04</t>
  </si>
  <si>
    <t>Doplnění do rozváděče R1a</t>
  </si>
  <si>
    <t>750 04b</t>
  </si>
  <si>
    <t>Doplnění do rozváděče RHb</t>
  </si>
  <si>
    <t>750 05</t>
  </si>
  <si>
    <t>Doplnění do rozváděče R2a</t>
  </si>
  <si>
    <t>750 05b</t>
  </si>
  <si>
    <t>Doplnění do rozváděče R1b</t>
  </si>
  <si>
    <t>750 06</t>
  </si>
  <si>
    <t>Doplnění do rozváděče R3a</t>
  </si>
  <si>
    <t>750 06b</t>
  </si>
  <si>
    <t>Doplnění do rozváděče R2b</t>
  </si>
  <si>
    <t>750 07b</t>
  </si>
  <si>
    <t>Doplnění do rozváděče R3b</t>
  </si>
  <si>
    <t>750 08b</t>
  </si>
  <si>
    <t>Doplnění do rozváděče R4b</t>
  </si>
  <si>
    <t>750 09</t>
  </si>
  <si>
    <t>HOP</t>
  </si>
  <si>
    <t>75001</t>
  </si>
  <si>
    <t>Elektromontáže - rozváděč RC2.01</t>
  </si>
  <si>
    <t>75002</t>
  </si>
  <si>
    <t>Elektromontáže - rozváděč RC2.04</t>
  </si>
  <si>
    <t>75003</t>
  </si>
  <si>
    <t>Elektromontáže - rozváděč RC2.05</t>
  </si>
  <si>
    <t>75004</t>
  </si>
  <si>
    <t>Elektromontáže - doplnění rozváděče  RHc</t>
  </si>
  <si>
    <t>75005</t>
  </si>
  <si>
    <t>Elektromontáže - doplnění rozváděče  RPD</t>
  </si>
  <si>
    <t>75006</t>
  </si>
  <si>
    <t>M24 01</t>
  </si>
  <si>
    <t>Zařízení č. 1: Větrání školních tříd - objekt B, 1.NP až 2.NP</t>
  </si>
  <si>
    <t>M24 02</t>
  </si>
  <si>
    <t>Zařízení č. 2: Větrání hygienického zázemí - objekt B, 1.NP</t>
  </si>
  <si>
    <t>M2401</t>
  </si>
  <si>
    <t>Zařízení č. 1: Větrání školních tříd - objekt A, 1.PP až 2.NP</t>
  </si>
  <si>
    <t>M2402</t>
  </si>
  <si>
    <t>Zařízení č. 2: Větrání hygienického zázemí - objekt A, 1.NP</t>
  </si>
  <si>
    <t>M2403</t>
  </si>
  <si>
    <t>Zařízení č. 3: Větrání plynové kotelny - objekt A, 1.PP</t>
  </si>
  <si>
    <t>M2404</t>
  </si>
  <si>
    <t>Zařízení č. 4: Chlazení počítačové učebny - objekt A, 1.NP</t>
  </si>
  <si>
    <t>M33</t>
  </si>
  <si>
    <t>Montáže dopravních zařízení a vah-výtahy</t>
  </si>
  <si>
    <t>M3601</t>
  </si>
  <si>
    <t>Periferie rozvaděč RMRA</t>
  </si>
  <si>
    <t>M3602</t>
  </si>
  <si>
    <t>Periferie rozvaděč RMRB</t>
  </si>
  <si>
    <t>M3603</t>
  </si>
  <si>
    <t>Rozvaděč RMRA</t>
  </si>
  <si>
    <t>M3604</t>
  </si>
  <si>
    <t>Rozvaděč RMRB</t>
  </si>
  <si>
    <t>M3605</t>
  </si>
  <si>
    <t>Služby</t>
  </si>
  <si>
    <t>M3606</t>
  </si>
  <si>
    <t>Montážní materiál</t>
  </si>
  <si>
    <t>M3607</t>
  </si>
  <si>
    <t>M46</t>
  </si>
  <si>
    <t>Zemní práce při extr.mont.pracích</t>
  </si>
  <si>
    <t>D96</t>
  </si>
  <si>
    <t>Přesuny suti a vybouraných hmot</t>
  </si>
  <si>
    <t>PSU</t>
  </si>
  <si>
    <t>VN</t>
  </si>
  <si>
    <t>HZS</t>
  </si>
  <si>
    <t>Hodinové zúčtovací sazby</t>
  </si>
  <si>
    <t>ON</t>
  </si>
  <si>
    <t>Soupis vedlejších a ostatních nákladů</t>
  </si>
  <si>
    <t>#TypZaznamu#</t>
  </si>
  <si>
    <t>STA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</si>
  <si>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</si>
  <si>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</si>
  <si>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</si>
  <si>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</si>
  <si>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</si>
  <si>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</si>
  <si>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</si>
  <si>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</si>
  <si>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</si>
  <si>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</si>
  <si>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</si>
  <si>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</si>
  <si>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</si>
  <si>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</si>
  <si>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</si>
  <si>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</si>
  <si>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</si>
  <si>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</si>
  <si>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</si>
  <si>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</si>
  <si>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</si>
  <si>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</si>
  <si>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</si>
  <si>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</si>
  <si>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</si>
  <si>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</si>
  <si>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</si>
  <si>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</si>
  <si>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</si>
  <si>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</si>
  <si>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</si>
  <si>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</si>
  <si>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</si>
  <si>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</si>
  <si>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</si>
  <si>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</si>
  <si>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</si>
  <si>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</si>
  <si>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</si>
  <si>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včetně ochrany stávajících konstrukcí (např. schodiště), zvýšeného nároku na úklid a čitění prostor v průběhu provádění stavebních prací</t>
  </si>
  <si>
    <t>005124010R</t>
  </si>
  <si>
    <t>Koordinační činnost</t>
  </si>
  <si>
    <t>Koordinace stavebních a technologických dodávek stavby.</t>
  </si>
  <si>
    <t>005231030R</t>
  </si>
  <si>
    <t xml:space="preserve">Zkušební provoz </t>
  </si>
  <si>
    <t>POL99_8</t>
  </si>
  <si>
    <t>Náklady zhotovitele na účast na zkušebním provozu včetně všech rizik vyplývajících z nutnosti zásahu či úprav zkoušeného zařízení.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</si>
  <si>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</si>
  <si>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</si>
  <si>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</si>
  <si>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0052525R</t>
  </si>
  <si>
    <t>Ochrana prvků kompletace před znečištěním a poškozením do předání zadavateli</t>
  </si>
  <si>
    <t>Vlastní</t>
  </si>
  <si>
    <t>ON18</t>
  </si>
  <si>
    <t>Zajištění fotodokumentace stavební realizace</t>
  </si>
  <si>
    <t>Kč</t>
  </si>
  <si>
    <t>- výchozí stav dotčeného objektu</t>
  </si>
  <si>
    <t>- průběžná fotodokumentace provádění díla, zejména dokumentace částí stavby a konstrukcí před jejich zakrytím</t>
  </si>
  <si>
    <t>ON20</t>
  </si>
  <si>
    <t>Publicita - stálá paměťní deska 30 x 40 cm - nerez, nápis dle zadání zadavatele</t>
  </si>
  <si>
    <t>kus</t>
  </si>
  <si>
    <t>ON21</t>
  </si>
  <si>
    <t>Dočasný informační billboard - informace o prováděné akci, investor, dodavatel, termíny apod.,</t>
  </si>
  <si>
    <t>ON50</t>
  </si>
  <si>
    <t>Vyklizení stávajícího vybavení a zařízení z prostor, kde budou prováděny stavební úpravy, případně vyklizení komunikací, sloužících k přesunům zhotovitele</t>
  </si>
  <si>
    <t>soubor</t>
  </si>
  <si>
    <t>včetně uložení vyklizených zařízení a konstrukcí dle pokynů zadavatele</t>
  </si>
  <si>
    <t>SUM</t>
  </si>
  <si>
    <t>END</t>
  </si>
  <si>
    <t>Položkový soupis prací a dodávek</t>
  </si>
  <si>
    <t>310239211RT2</t>
  </si>
  <si>
    <t>Zazdívka otvorů o ploše přes 1 m2 do 4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</si>
  <si>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</si>
  <si>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</si>
  <si>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</si>
  <si>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</si>
  <si>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</si>
  <si>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</si>
  <si>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>0,3*(1,2*0,6*2+0,5*0,5)</t>
  </si>
  <si>
    <t>VV</t>
  </si>
  <si>
    <t>0,55*0,5*0,75*2</t>
  </si>
  <si>
    <t>317168112R00</t>
  </si>
  <si>
    <t>Překlady keramické montáž a dodávka nenosné, délky 1250 mm, šířky 115 mm, výšky 71 mm</t>
  </si>
  <si>
    <t>801-1</t>
  </si>
  <si>
    <t>Včetně dodávky překladů.</t>
  </si>
  <si>
    <t>3+2</t>
  </si>
  <si>
    <t>340239211R00</t>
  </si>
  <si>
    <t>Zazdívka otvorů o ploše přes 1 m2 do 4 m2 v příčkách nebo stěnách cihlami  pálenými  tloušťky do 100 mm</t>
  </si>
  <si>
    <t>m2</t>
  </si>
  <si>
    <t>(0,6*0,6+0,75*1,04)*4</t>
  </si>
  <si>
    <t>0,9*2,2*3</t>
  </si>
  <si>
    <t>342248112R00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</si>
  <si>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</si>
  <si>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</si>
  <si>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B2 : 3,5*(0,5*2+3,5+2,0)-0,9*2</t>
  </si>
  <si>
    <t>C1 : 4,0*1,5+3,0*(1,5+0,25)/2-0,9*1,4</t>
  </si>
  <si>
    <t>1,8*3,4+0,45*2,2</t>
  </si>
  <si>
    <t>C2 : 0,3*(1,8+2,35*4)</t>
  </si>
  <si>
    <t>346275113R00</t>
  </si>
  <si>
    <t>Přizdívky a obezdívky z desek pórobetonových tloušťky 100 mm</t>
  </si>
  <si>
    <t>s pomocným lešením o výšce podlahy do 1900 mm a pro zatížení do 1,5 kPa.</t>
  </si>
  <si>
    <t>C2 : 4,25*0,5</t>
  </si>
  <si>
    <t>346275115R00</t>
  </si>
  <si>
    <t>Přizdívky a obezdívky z desek pórobetonových tloušťky 150 mm</t>
  </si>
  <si>
    <t>C2 : 0,75*2,35</t>
  </si>
  <si>
    <t>342264051RT1</t>
  </si>
  <si>
    <t>Podhledy na kovové konstrukci opláštěné deskami sádrokartonovými nosná konstrukce z profilů CD s přímým uchycením 1x deska, tloušťky 12,5 mm, standard, bez izolace</t>
  </si>
  <si>
    <t>B1.08 : 5,0</t>
  </si>
  <si>
    <t>962084131R00</t>
  </si>
  <si>
    <t>Bourání zdiva příček deskových a sádrových potažených rabicovým pletivem nebo bez pletiva, sádrokartonových bez kovové konstrukce, tloušťky do 100 mm</t>
  </si>
  <si>
    <t>801-3</t>
  </si>
  <si>
    <t>nebo vybourání otvorů jakýchkoliv rozměrů, včetně pomocného lešení o výšce podlahy do 1900 mm a pro zatížení do 1,5 kPa  (150 kg/m2),</t>
  </si>
  <si>
    <t>nadsvětlík mezi C2.03 a C2.15 : 1,4*1,0</t>
  </si>
  <si>
    <t>763131485I10</t>
  </si>
  <si>
    <t>SDK podhled - akustické desky</t>
  </si>
  <si>
    <t>akustické děrované desky s perforací 15, 23 a 30 mm na AL nosném roštu</t>
  </si>
  <si>
    <t>po obvodu místnosti lemování standardní plnou deskou v šíři lemu 20-40 cm</t>
  </si>
  <si>
    <t>A : 75,53+60,4+11,87</t>
  </si>
  <si>
    <t>B : 37,46+79,34+57,71</t>
  </si>
  <si>
    <t>C : 68,76+49,41</t>
  </si>
  <si>
    <t>411320132RAA</t>
  </si>
  <si>
    <t>Stropy ze ŽB do ztraceného bednění z Pz plechu z betonu C 16/20, tloušťky 150 mm, výzruž 90 kg/m3</t>
  </si>
  <si>
    <t>AP-HSV</t>
  </si>
  <si>
    <t>Agregovaná položka</t>
  </si>
  <si>
    <t>POL2_</t>
  </si>
  <si>
    <t>beton stropů se zabudovaným bedněním, výztuž z betonářské oceli 11 375, ztracené bednění z pozinkovaného plechu tloušťky 0,8 mm a výšky vlny 50 mm včetně lože z malty, podpěrná konstrukce stropů výšky do 6 m.</t>
  </si>
  <si>
    <t>- zpětné zakrytí dočasných prostupů do technologického kanálu</t>
  </si>
  <si>
    <t>- včetně podpěrného rámu plechu z ocel profilu, řešení dle zhotovitele</t>
  </si>
  <si>
    <t>- novou výztuž provařit s výztuží stávající</t>
  </si>
  <si>
    <t>0,6*0,3*2*2+0,45*5,0</t>
  </si>
  <si>
    <t>113106231R00</t>
  </si>
  <si>
    <t>Rozebrání vozovek a ploch s jakoukoliv výplní spár _x000D_
 v jakékoliv ploše, ze zámkové dlažky, kladených do lože z kameniva</t>
  </si>
  <si>
    <t>822-1</t>
  </si>
  <si>
    <t>s přemístěním hmot na skládku na vzdálenost do 3 m nebo s naložením na dopravní prostředek</t>
  </si>
  <si>
    <t>167101102R00</t>
  </si>
  <si>
    <t>Nakládání, skládání, překládání neulehlého výkopku nakládání výkopku_x000D_
 přes 100 m3, z horniny 1 až 4</t>
  </si>
  <si>
    <t>800-1</t>
  </si>
  <si>
    <t>POL1_1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</si>
  <si>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</si>
  <si>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</si>
  <si>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</si>
  <si>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</si>
  <si>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</si>
  <si>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</si>
  <si>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</si>
  <si>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199000002R00</t>
  </si>
  <si>
    <t>Poplatky za skládku horniny 1- 4, skupina 17 05 04 z Katalogu odpadů</t>
  </si>
  <si>
    <t>162701105R00</t>
  </si>
  <si>
    <t>z horniny 1 až 4, na vzdálenost přes 9 000  do 10 000 m</t>
  </si>
  <si>
    <t>132200010RA0</t>
  </si>
  <si>
    <t>Hloubení rýh nezapažených šířky do 60 cm, v hornině 1 ÷ 4, odvoz do 1 000 m, uložení na skládku</t>
  </si>
  <si>
    <t>Včetně svislého přemístění do 2,5 m, vodorovného přemístění do 1 km a uložení na skládku.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</si>
  <si>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</si>
  <si>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</si>
  <si>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</si>
  <si>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</si>
  <si>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</si>
  <si>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</si>
  <si>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</si>
  <si>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</si>
  <si>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</si>
  <si>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podklad ze štěrkopísku                  10 cm</t>
  </si>
  <si>
    <t>lože z kameniva                               4 cm</t>
  </si>
  <si>
    <t>dlažba zámková, betonová             6 cm (70% původní dlažby, 30% nové dlažby)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</si>
  <si>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</si>
  <si>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</si>
  <si>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</si>
  <si>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0,9*0,9*11+1,1*0,55*3</t>
  </si>
  <si>
    <t>2,4*2,1*12+1,4*2,1*3+1,1*2,4*2</t>
  </si>
  <si>
    <t>2,4*2,1*8</t>
  </si>
  <si>
    <t>0,9*0,9*11+1,1*0,55</t>
  </si>
  <si>
    <t>2,4*2,1*11+1,1*2,1*6+1,1*2,1*2+1,4*2,1*3</t>
  </si>
  <si>
    <t>2,4*2,1*8+1,1*2,1*6</t>
  </si>
  <si>
    <t>1,35*3,0*2+1,4*2,1+1,35*2,1*2</t>
  </si>
  <si>
    <t>2,4*2,1+1,6*2,1+2,7*3,2*2+1,35*3,0*2</t>
  </si>
  <si>
    <t>2,4*2,1*3+3,2*3,2*2+1,5*2,1</t>
  </si>
  <si>
    <t>611421231R00</t>
  </si>
  <si>
    <t>Oprava vnitřních vápenných omítek stropů železobetonových rovných tvárnicových a kleneb v množství opravované plochy_x000D_
 v množství opravované plochy přes 5 do 10 %, štukových</t>
  </si>
  <si>
    <t>A1 : 208,7+75,5+11,9+0,4*(2*6,1*(9+2)+5,2+2*1,6*2+2*2,5)</t>
  </si>
  <si>
    <t>A2 : 35,7+11,7+12,8+9,6+0,4*(4,2*3+5,8*2+6,2+2,4*2)</t>
  </si>
  <si>
    <t>B0 : 107,2+16,3+0,4*2*(6,2*3+5,8+5,9)</t>
  </si>
  <si>
    <t>C1 : 7,7+70,1+0,4*2*(2,8+3,2)</t>
  </si>
  <si>
    <t>C3 : 34,8+75,8+0,4*(2*3,2*8+6,2*2)</t>
  </si>
  <si>
    <t>612409991RT2</t>
  </si>
  <si>
    <t>Začištění omítek kolem oken, dveří a obkladů apod. s použitím suché maltové směsi</t>
  </si>
  <si>
    <t>m</t>
  </si>
  <si>
    <t>7*(2,6+2,15*2)</t>
  </si>
  <si>
    <t>2,7+3,4*2+3,2+3,0*2+1,05*2+3,0*4</t>
  </si>
  <si>
    <t>612421626R00</t>
  </si>
  <si>
    <t>Omítky vnitřní stěn vápenné nebo vápenocementové v podlaží i ve schodišti hladké</t>
  </si>
  <si>
    <t>omítka pod obklady</t>
  </si>
  <si>
    <t>C1 : 2,2*(3,6+4,2+5,4+4,0)</t>
  </si>
  <si>
    <t>C2 : 2,2*(1,65+3,1)</t>
  </si>
  <si>
    <t>A1, A2 : 1,5*1,5+1,3*1,5</t>
  </si>
  <si>
    <t>B2 : 1,3*1,5+0,9*1,5</t>
  </si>
  <si>
    <t>612421231R00</t>
  </si>
  <si>
    <t>Oprava vnitřních vápenných omítek stěn v množství opravované plochy přes 5 do 10 %,  štukových</t>
  </si>
  <si>
    <t>A0 : 2,4*44,8-0,9*0,9*11+3,3*71,4-1,1*0,6*6-0,39*2*6</t>
  </si>
  <si>
    <t>A1 : 3,4*(9,4+3,7)-0,9*2-4,2*4</t>
  </si>
  <si>
    <t>B0 : 2,4*44,8-0,9*0,9*11+3,3*18,4-1,1*0,6*4</t>
  </si>
  <si>
    <t>B1 : 3,4*(9,2+52,2)-0,9*2*7-4,2*3</t>
  </si>
  <si>
    <t>B2 : 3,4*(38,4+15,6+24,9+15,5+8,6+31)-4,2*8-1,9*6-0,9*2*9</t>
  </si>
  <si>
    <t>C1 : 3,4*42,7-1,35*2*2-0,8*2-0,9*2</t>
  </si>
  <si>
    <t>C2 : 3,4*(43,9+32,1+18,6+37,6+39,6)-4,2*10-1,4*1,9-0,9*2*8-1,35*2*4-0,8*2*3</t>
  </si>
  <si>
    <t>C3 : 3,4*(34,2+51)-1,35*2*2-0,8*2*3-0,9*2*8-4,2*2</t>
  </si>
  <si>
    <t>odpočet plochy omítek na nové zdivo : -154,9</t>
  </si>
  <si>
    <t>612421431R00</t>
  </si>
  <si>
    <t>Oprava vnitřních vápenných omítek stěn v množství opravované plochy přes 30 do 50 %,  štukových</t>
  </si>
  <si>
    <t>ostatní místnosti A01.02 : 45,5*1,5</t>
  </si>
  <si>
    <t>A1.01 : 9,5*1,5</t>
  </si>
  <si>
    <t>A1.09 : 32,9*1,1-0,7*4</t>
  </si>
  <si>
    <t>A2.05 : 33,2*1,5-0,9*1,5*3-0,8*1,5*3</t>
  </si>
  <si>
    <t>B01.02 : 45,5*1,5</t>
  </si>
  <si>
    <t>B1.01 : 8,4*1,5</t>
  </si>
  <si>
    <t>B1.08 : 6,8*1,5</t>
  </si>
  <si>
    <t>B1.09 : 24,6*1,5-0,7*2</t>
  </si>
  <si>
    <t>B2.05 : 38,6*1,5-3*0,9*1,5-0,7*4</t>
  </si>
  <si>
    <t>B2.13 : 29,2*1,5-0,3*6</t>
  </si>
  <si>
    <t>C1.09 : 7,6*1,5</t>
  </si>
  <si>
    <t>C1.10 : 33,4*1,5-0,7*2</t>
  </si>
  <si>
    <t>C2.01-05 : (40,2+17,4+14,4+17,6+21,6)*1,5-0,9*2*1,5-0,7*9</t>
  </si>
  <si>
    <t>C2.15 : 35,4*1,5-0,7*2</t>
  </si>
  <si>
    <t>622421143R00</t>
  </si>
  <si>
    <t>Omítky vnější stěn vápenné nebo vápenocementové štukové,  , složitost 1÷ 2</t>
  </si>
  <si>
    <t>A0 : (1,2*0,75+0,7*0,3*0,3+0,2*0,1*4+0,6*0,6*2+0,75*1,05*2)*1,15</t>
  </si>
  <si>
    <t>A1 : 1,0*2,25*2</t>
  </si>
  <si>
    <t>A2 : 3,4*(3,75*2+2,75*2+2,0*2*2)-0,9*2*6+1,0*2,25*2</t>
  </si>
  <si>
    <t>B0 : 1,2*0,75*1,15</t>
  </si>
  <si>
    <t>B2 : 3,4*(3,75*2+2,0*2)-0,9*2+1,0*2,25*2</t>
  </si>
  <si>
    <t>C1 : 2*(4*1,5+3,0*(1,5+0,25)/2)-0,9*1,4*2</t>
  </si>
  <si>
    <t>C2 : 3,4*2*2+0,3*2,4*8+0,3*0,6*25</t>
  </si>
  <si>
    <t>601033190R00</t>
  </si>
  <si>
    <t>Penetrační nátěr stropů</t>
  </si>
  <si>
    <t>602016190R00</t>
  </si>
  <si>
    <t>Penetrace stěn</t>
  </si>
  <si>
    <t>622311135RT3</t>
  </si>
  <si>
    <t>Zateplení fasády  , expandovaným polystyrénem,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</si>
  <si>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</si>
  <si>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</si>
  <si>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včetně propojení omítky s výztužnou sítí se stávající omítkou</t>
  </si>
  <si>
    <t>A+B, 1.PP : 1,1*0,6*2</t>
  </si>
  <si>
    <t>631313611RM1</t>
  </si>
  <si>
    <t xml:space="preserve">Mazanina z betonu prostého tl. přes 80 do 120 mm třídy C 16/20 ,  </t>
  </si>
  <si>
    <t>(z kameniva) hlazená dřevěným hladítkem</t>
  </si>
  <si>
    <t>doplnění a vyrovnání  pod nové dlažby : 0,055*(1,22+1,8+1,27+2,95+68,76+15,25+12,45+18,68)</t>
  </si>
  <si>
    <t>642942221RT3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</si>
  <si>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145 x 197 x 11 cm</t>
  </si>
  <si>
    <t>povrchová úprava:  práškově lakované v barvě bílé (Ral 9003)</t>
  </si>
  <si>
    <t>642944121RT2</t>
  </si>
  <si>
    <t>Ocelové zárubně osazované dodatečně šířky 600 mm , výšky 1970 mm, hloubky 110 mm</t>
  </si>
  <si>
    <t>lisované nebo z úhelníků s vybetonováním prahu, z pomocného pracovního lešení o výšce podlahy do 1900 mm a pro zatížení do 1,5 kPa, včetně dodávky zárubně</t>
  </si>
  <si>
    <t>642944121RT3</t>
  </si>
  <si>
    <t>Ocelové zárubně osazované dodatečně šířky 700 mm, výšky 1970 mm, hloubky 110 mm</t>
  </si>
  <si>
    <t>642944121RT4</t>
  </si>
  <si>
    <t>Ocelové zárubně osazované dodatečně šířky 800 mm, výšky 1970 mm, hloubky 110 mm</t>
  </si>
  <si>
    <t>642944121RT5</t>
  </si>
  <si>
    <t>Ocelové zárubně osazované dodatečně šířky 900 mm, výšky 1970 mm, hloubky 110 mm</t>
  </si>
  <si>
    <t>2.2/VO : 1</t>
  </si>
  <si>
    <t>3/VO : 12</t>
  </si>
  <si>
    <t>7/VO : 1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</si>
  <si>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</si>
  <si>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</si>
  <si>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</si>
  <si>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5/VO : 1</t>
  </si>
  <si>
    <t>553310000R</t>
  </si>
  <si>
    <t>Zárubeň ocelová 900x1970 mm s úpravou výšky na 1400 mm</t>
  </si>
  <si>
    <t>Specifikace</t>
  </si>
  <si>
    <t>POL3_</t>
  </si>
  <si>
    <t>5533300436R</t>
  </si>
  <si>
    <t>zárubeň kovová s těsněním; pro klasické zdění; š profilu 160 mm; š průchodu 900 mm; h průchodu 1 970 mm; L, P; závěsy stavitelné; požární odolnost</t>
  </si>
  <si>
    <t>SPCM</t>
  </si>
  <si>
    <t>941955002R00</t>
  </si>
  <si>
    <t>Lešení lehké pracovní pomocné pomocné, o výšce lešeňové podlahy přes 1,2 do 1,9 m</t>
  </si>
  <si>
    <t>800-3</t>
  </si>
  <si>
    <t>A0 : 107,2+42,5+41,8+12,7</t>
  </si>
  <si>
    <t>A1 : 11,9+207,7+75,5</t>
  </si>
  <si>
    <t>A2 : 60,4+35,7+11,7+12,8+9,6</t>
  </si>
  <si>
    <t>B0 : 107,2+16,3</t>
  </si>
  <si>
    <t>B1 : 11,8+208,6+5+37,5+12,9</t>
  </si>
  <si>
    <t>B2 : 79,34+12,7+35,7+12,8+6+57,7</t>
  </si>
  <si>
    <t>C1 : 1,2+1,8+1,2+2,9+7,7+70,1</t>
  </si>
  <si>
    <t>C2 : 68,7+15,2+12,4+49,4+35,8</t>
  </si>
  <si>
    <t>C3 : 34,7+75,8</t>
  </si>
  <si>
    <t>941955102R00</t>
  </si>
  <si>
    <t>Lešení lehké pracovní pomocné ve schodišti, o výšce lešeňové podlahy přes 1,5 do 3,5 m</t>
  </si>
  <si>
    <t>35*4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</si>
  <si>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</si>
  <si>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</si>
  <si>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119+114+370+224</t>
  </si>
  <si>
    <t>31+114+360+312</t>
  </si>
  <si>
    <t>100+220+72</t>
  </si>
  <si>
    <t>125</t>
  </si>
  <si>
    <t>901 01</t>
  </si>
  <si>
    <t>Zajištění schodišťových stupňů z teraca proti poškození po celou dobu provádění stavebních prací</t>
  </si>
  <si>
    <t>orientační plocha zakrytí : 4*28</t>
  </si>
  <si>
    <t>901700T00</t>
  </si>
  <si>
    <t>Zednické výpomoce pro ostatní řemesla</t>
  </si>
  <si>
    <t>hod</t>
  </si>
  <si>
    <t>953941312R00</t>
  </si>
  <si>
    <t>Osazení předmětů na hmoždinky osazení hasicího přístroje</t>
  </si>
  <si>
    <t>725292001R00</t>
  </si>
  <si>
    <t>Koupelnové doplňky zásobník na toaletní papír uzamykatelný, maximální rozměr náplně 290 x 100 mm, nerezový</t>
  </si>
  <si>
    <t>800-721</t>
  </si>
  <si>
    <t>725291123R00</t>
  </si>
  <si>
    <t>Invalidní program madlo jednoduché pevné, rozměr 500 mm, nerez</t>
  </si>
  <si>
    <t>1.5/Od</t>
  </si>
  <si>
    <t>Elektrický osoušeč rukou, 1350W, rychl.vzduchu max. 100 m/s</t>
  </si>
  <si>
    <t>3422 3/Od4</t>
  </si>
  <si>
    <t>Revizní dvířka do SDK podhledu, 400x400 mm</t>
  </si>
  <si>
    <t>A+B : 4+7</t>
  </si>
  <si>
    <t>3422 3/Od6</t>
  </si>
  <si>
    <t>Revizní dvířka do SDK podhledu, 600x600 mm</t>
  </si>
  <si>
    <t>A : 3</t>
  </si>
  <si>
    <t>A+B+C : 2+2+1</t>
  </si>
  <si>
    <t>725291141R80</t>
  </si>
  <si>
    <t>Madlo dvojité pevné nerez  dl. 800 mm, poz. 1.1/Od</t>
  </si>
  <si>
    <t>725291146R90</t>
  </si>
  <si>
    <t>Madlo dvojité sklopné nerez dl. 900 mm, poz. 1.2/Od</t>
  </si>
  <si>
    <t>725292041R60</t>
  </si>
  <si>
    <t>Dávkovač tekutého mýdla nerezový, do 0,5 l, poz. 1.7/Od</t>
  </si>
  <si>
    <t>725293005</t>
  </si>
  <si>
    <t>Zrcadlo sklopné 60x60cm, nerez, poz. 1.4/Od</t>
  </si>
  <si>
    <t>725293101</t>
  </si>
  <si>
    <t>Zrcadlo na stěnu, nalepeno na obklad na lepidlo, kulaté, D 60 cm, poz. 1.5/Od</t>
  </si>
  <si>
    <t>9/Od</t>
  </si>
  <si>
    <t>Síťová nástěnka - plocha s vypnutou síťovinou mezi dřevěné latě nad mezipodestu nad schodiště, Latě opatřeny nátěrem a kotveny šrouby do stěny.</t>
  </si>
  <si>
    <t>- rozměry: 2,0 x 2,0 m</t>
  </si>
  <si>
    <t>T3T00</t>
  </si>
  <si>
    <t>T5T00</t>
  </si>
  <si>
    <t>T7T00</t>
  </si>
  <si>
    <t>44984142R</t>
  </si>
  <si>
    <t>přístoj hasicí sněhový; S5KTe; hasící látka oxid uhličitý; náplň 5 kg; dostřik 2 m; doba činnosti 35 s</t>
  </si>
  <si>
    <t>kotelna : 3</t>
  </si>
  <si>
    <t>342948112R00</t>
  </si>
  <si>
    <t>Kotvení příček ke konstrukci přistřelenými kotvami</t>
  </si>
  <si>
    <t>Včetně dodávky kotev i spojovacího materiálu.</t>
  </si>
  <si>
    <t>C2 : 0,3*16</t>
  </si>
  <si>
    <t>960321271R00</t>
  </si>
  <si>
    <t>Bourání konstrukcí vodních staveb konstrukce ze železobetonu</t>
  </si>
  <si>
    <t>832-1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</si>
  <si>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</si>
  <si>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</si>
  <si>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0,14*0,66*0,35*2*2+0,15*0,91*1,75*2</t>
  </si>
  <si>
    <t>962031124R00</t>
  </si>
  <si>
    <t>Bourání příček z cihel pálených děrovaných, tloušťky 115 mm</t>
  </si>
  <si>
    <t>nebo vybourání otvorů průřezové plochy přes 4 m2 v příčkách, včetně pomocného lešení o výšce podlahy do 1900 mm a pro zatížení do 1,5 kPa  (150 kg/m2),</t>
  </si>
  <si>
    <t>A0 : (0,6*0,6+0,75*1,04)</t>
  </si>
  <si>
    <t>A1 : (0,9*0,3+0,7*0,3*2+0,6*0,3*4+0,4*0,2+0,5*0,2)+2,25*6,15</t>
  </si>
  <si>
    <t>A2 : 3,5*2,0-0,9*2+0,6*0,3*8+0,4*0,2+1,45*0,3*2</t>
  </si>
  <si>
    <t>B0 : 0,75*1,04+0,6*0,6</t>
  </si>
  <si>
    <t>B1 : (0,9*0,3+0,7*0,3*2+0,6*0,3*4+0,4*0,2+0,5*0,2)+2,25*6,15</t>
  </si>
  <si>
    <t>B2 : 3,5*(6,2+3,25+2,0)-0,9*2+0,6*0,3*7+0,4*0,2+1,9*0,35+1,45*0,3*2</t>
  </si>
  <si>
    <t>C1 : 1,8*3,4+0,8*2*2</t>
  </si>
  <si>
    <t>C2 : 2,0*3,4-0,9*2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</si>
  <si>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</si>
  <si>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</si>
  <si>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</si>
  <si>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A0 : 0,3*(1,5*0,6+1,7*0,55+0,4*0,15*2)</t>
  </si>
  <si>
    <t>0,35*(1,7+0,55+0,6*0,6+0,75*1,04)</t>
  </si>
  <si>
    <t>0,55*1,0*1,0</t>
  </si>
  <si>
    <t>A1 : 0,55*0,56*2</t>
  </si>
  <si>
    <t>A2 : 0,55*0,8*0,5*2</t>
  </si>
  <si>
    <t>B0 : 0,35*(1,7*0,6+0,3)+0,3*0,5*0,5+0,55*1,0*1,0</t>
  </si>
  <si>
    <t>B1 : 0,55*0,56*2</t>
  </si>
  <si>
    <t>B2 : 0,55*0,81*0,45*2</t>
  </si>
  <si>
    <t>962081131R00</t>
  </si>
  <si>
    <t>Bourání zdiva příček ze skleněných tvárnic, tloušťky do 100 mm</t>
  </si>
  <si>
    <t>C2 : 0,3*(1,8+2,35*8)</t>
  </si>
  <si>
    <t>965042141RT1</t>
  </si>
  <si>
    <t>Bourání podkladů pod dlažby nebo litých celistvých dlažeb a mazanin  betonových nebo z litého asfaltu, tloušťky do 100 mm, plochy přes 4 m2</t>
  </si>
  <si>
    <t>terazzo podlaha : 0,07*2*(0,6*3,0*4+0,45*5,0)</t>
  </si>
  <si>
    <t>pod bouranými dlažbami pro vyrovnání podkladu : 0,05*(1,22+1,8+1,27+2,95+68,76+15,25+12,45+18,68)</t>
  </si>
  <si>
    <t>965081713R00</t>
  </si>
  <si>
    <t>Bourání podlah z keramických dlaždic, tloušťky do 10 mm, plochy přes 1 m2</t>
  </si>
  <si>
    <t>bez podkladního lože, s jakoukoliv výplní spár</t>
  </si>
  <si>
    <t>C1 : 1,22+1,8+1,27+2,95</t>
  </si>
  <si>
    <t>C2 : 68,76+15,25+12,45+18,68</t>
  </si>
  <si>
    <t>967031741R00</t>
  </si>
  <si>
    <t>Přisekání plošné zdiva cihelného na maltu cementovou, tloušťky do 50 mm</t>
  </si>
  <si>
    <t>z jakýchkoliv cihel pálených, včetně pomocného lešení o výšce podlahy do 1900 mm a pro zatížení do 1,5 kPa  (150 kg/m2),</t>
  </si>
  <si>
    <t>pro hydranty : 8*0,75*0,75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</si>
  <si>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</si>
  <si>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</si>
  <si>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1,1*0,55*(2+3)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</si>
  <si>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</si>
  <si>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</si>
  <si>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A0 : 0,9*2</t>
  </si>
  <si>
    <t>A1 : 0,9*2</t>
  </si>
  <si>
    <t>A2 : 0,9*2*3</t>
  </si>
  <si>
    <t>B2 : 0,9*2*4</t>
  </si>
  <si>
    <t>C1 : 0,6*2+0,8*2*2</t>
  </si>
  <si>
    <t>C2 : 0,9*2+1,35*2+0,9*2*2</t>
  </si>
  <si>
    <t>970031250R00</t>
  </si>
  <si>
    <t>Jádrové vrtání, kruhové prostupy v cihelném zdivu jádrové vrtání, do D 250 mm</t>
  </si>
  <si>
    <t>0,3*2+0,1+0,15*2</t>
  </si>
  <si>
    <t>970031300R00</t>
  </si>
  <si>
    <t>Jádrové vrtání, kruhové prostupy v cihelném zdivu jádrové vrtání, do D 300 mm</t>
  </si>
  <si>
    <t>970051300R00</t>
  </si>
  <si>
    <t>Jádrové vrtání, kruhové prostupy v železobetonu jádrové vrtání , do D 300 mm</t>
  </si>
  <si>
    <t>973031813R00</t>
  </si>
  <si>
    <t>Vysekání v cihelném zdivu výklenků a kapes kapes pro zavázání nových příček na jakoukoliv maltu vápennou nebo vápenocementovou, tloušťky do 150 mm</t>
  </si>
  <si>
    <t>2*2*2+3,4*3</t>
  </si>
  <si>
    <t>2,1*2*2+3,4*3</t>
  </si>
  <si>
    <t>1,5+3,4*2+3,4*2</t>
  </si>
  <si>
    <t>978041116R00</t>
  </si>
  <si>
    <t>Odstranění kontaktního zateplovacího systému z fasádního polystyrenu EPS F, tloušťky 160 mm, s omítkou</t>
  </si>
  <si>
    <t>1.PP B01.04 : 1,5*0,6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</si>
  <si>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</si>
  <si>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</si>
  <si>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</si>
  <si>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A1 : 1,5*1,5+1,9*1,35</t>
  </si>
  <si>
    <t>B1 : 1,5*1,5*2+1,9*1,35</t>
  </si>
  <si>
    <t>A2 : 1,5*1,5</t>
  </si>
  <si>
    <t>B2 : 1,5*1,5*2</t>
  </si>
  <si>
    <t>C1 : 2,2*(1,8*4+0,95*4+1,1*3)</t>
  </si>
  <si>
    <t>C2 : 1,5*(2*2+3*2+1,8*2*2)</t>
  </si>
  <si>
    <t>999281148R00</t>
  </si>
  <si>
    <t>Přesun hmot pro opravy a údržbu objektů pro opravy a údržbu dosavadních objektů včetně vnějších plášťů_x000D_
 výšky do 12 m, nošením</t>
  </si>
  <si>
    <t>t</t>
  </si>
  <si>
    <t>Přesun hmot</t>
  </si>
  <si>
    <t>POL7_</t>
  </si>
  <si>
    <t>oborů 801, 803, 811 a 812</t>
  </si>
  <si>
    <t>711212000RT1</t>
  </si>
  <si>
    <t>800-711</t>
  </si>
  <si>
    <t>POL1_7</t>
  </si>
  <si>
    <t>C1 : 7,25+0,3*(3,6+3,9+4,0+5,3)</t>
  </si>
  <si>
    <t>711212002RT1</t>
  </si>
  <si>
    <t>dvouvrstvá</t>
  </si>
  <si>
    <t>711212005RT1</t>
  </si>
  <si>
    <t>Izolace proti netlakové vodě - nátěry a stěrky stěrka hydroizolační  bitumenová, proti zemní vlhkosti, včetně penetrace</t>
  </si>
  <si>
    <t>vyspravení hydroizolace u bouraných prostupů pro instalace</t>
  </si>
  <si>
    <t>1.PP : 1,2*1,2*2+0,6*0,6</t>
  </si>
  <si>
    <t>711212601RT1</t>
  </si>
  <si>
    <t>3,6+3,9+4,0+5,3</t>
  </si>
  <si>
    <t>711212602RT1</t>
  </si>
  <si>
    <t>71175 R01</t>
  </si>
  <si>
    <t>Opracování prostupů pro VZT střechou</t>
  </si>
  <si>
    <t>včetně dodávky samolepicího pásu</t>
  </si>
  <si>
    <t>Přesun hmot pro izolace proti vodě svisle do 12 m</t>
  </si>
  <si>
    <t>50 m vodorovně měřeno od těžiště půdorysné plochy skládky do těžiště půdorysné plochy objektu</t>
  </si>
  <si>
    <t>1/Oa</t>
  </si>
  <si>
    <t>KRUHOVÉ STROPNÍ PANELY  - svěšené kruhové stropní akustické panely, podrobně viz poz. 1/Oa, tabulka Ostatní akustické prvky</t>
  </si>
  <si>
    <t>- rozměr: o800x40mm - 24 ks</t>
  </si>
  <si>
    <t xml:space="preserve">                o1200x40mm - 8 ks</t>
  </si>
  <si>
    <t>2/Oa</t>
  </si>
  <si>
    <t>AKUSTICKÉ NÁSTĚNKY  - nástěnky s vlastnostmi akustického nástěnného absorbéru, podrobně viz poz. 2/Oa, tabulka Ostatní akustické prvky</t>
  </si>
  <si>
    <t>- rozměry: 2700x1200 mm - 4ks</t>
  </si>
  <si>
    <t xml:space="preserve">                   1700x1200 mm - C2.05</t>
  </si>
  <si>
    <t xml:space="preserve">                   1000x1200 mm - A1.05</t>
  </si>
  <si>
    <t>3/Oa</t>
  </si>
  <si>
    <t>AKUSTICKÝ OBKLAD STĚNY - obklad zadní stěny s vlastnostmi akustického nástěnného absorbéru, podrobně viz poz. 3/Oa, tabulka Ostatní akustické prvky</t>
  </si>
  <si>
    <t>- rozměry: 3600x2700 mm - B2.13</t>
  </si>
  <si>
    <t xml:space="preserve">                   6200x2700 mm - A1.07</t>
  </si>
  <si>
    <t>764 2/K</t>
  </si>
  <si>
    <t>Oplechování Ti Zn (antracit)  prostupu VZT nad zadním vstupem</t>
  </si>
  <si>
    <t>včetně dodávky a montáže těsnící pásky.</t>
  </si>
  <si>
    <t>A, B : 6,2*2</t>
  </si>
  <si>
    <t>Přesun hmot pro konstrukce klempířské v objektech výšky do 12 m</t>
  </si>
  <si>
    <t>800-764</t>
  </si>
  <si>
    <t>50 m vodorovně</t>
  </si>
  <si>
    <t>766411811R00</t>
  </si>
  <si>
    <t>Demontáž obložení stěn panely velikosti do 1,5 m2</t>
  </si>
  <si>
    <t>800-766</t>
  </si>
  <si>
    <t>obklad umakart chodba C2.03 : 2,0*3,75</t>
  </si>
  <si>
    <t>766411822R00</t>
  </si>
  <si>
    <t>Demontáž obložení stěn podkladových roštů</t>
  </si>
  <si>
    <t>766629301R00</t>
  </si>
  <si>
    <t>Montáž otvorových prvků plastových nebo z dřevěných europrofilů oken, plochy do 1,50 m2</t>
  </si>
  <si>
    <t>6/VO : 4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</si>
  <si>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</si>
  <si>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</si>
  <si>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</si>
  <si>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</si>
  <si>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2.1a/VO</t>
  </si>
  <si>
    <t>Dveře plné hladké, 700x1970 mm, ocel.korpus z Pz plechu, voštinová výplň, kování</t>
  </si>
  <si>
    <t>2.1c/VO</t>
  </si>
  <si>
    <t>Dveře plné hladké, 800x1970 mm, ocel.korpus z Pz plechu, voštinová výplň, kování</t>
  </si>
  <si>
    <t>2.1d/VO</t>
  </si>
  <si>
    <t>Dveře plné hladké, 600x1970 mm, ocel.korpus z Pz plechu, voštinová výplň, kování</t>
  </si>
  <si>
    <t>2.2/VO</t>
  </si>
  <si>
    <t>Dveře plné hladké, 900x1970 mm, ocel.korpus z Pz plechu, voštinová výplň, kování, madlo - viz popis poz. 2.2/VO</t>
  </si>
  <si>
    <t>3/VO</t>
  </si>
  <si>
    <t>Dveře plné hladké, 900x1970 mm, ocel.korpus z Pz plechu, voštinová výplň, kování, madlo - viz popis poz. 3/VO</t>
  </si>
  <si>
    <t>A+B+C : 5+3+4</t>
  </si>
  <si>
    <t>4/VO</t>
  </si>
  <si>
    <t>Dřevěná proskl. stěna rozměru 135x300 cm v provedení shodném s dveřmi v 1.NP, mezi C1.10 a C1.11, popis poz. 4/VO</t>
  </si>
  <si>
    <t>5/VO</t>
  </si>
  <si>
    <t>Dveře plné hladké, 900x1970 mm, ocel.korpus z Pz plechu, voštinová výplň, kování, madlo - viz popis poz. 5/VO</t>
  </si>
  <si>
    <t>pož.odolnost EW 30 DP3 C</t>
  </si>
  <si>
    <t>7/VO</t>
  </si>
  <si>
    <t>Dveře plné hladké, 900x1400 mm, ocel.korpus z Pz plechu, voštinová výplň, kování, madlo - viz popis poz. 7/VO</t>
  </si>
  <si>
    <t>9.1/VO</t>
  </si>
  <si>
    <t>Stávající dřevěné prosklené dveře 260x215 cm  - repase, úprava, ochranná fólie, viz popis poz. 9.1/VO</t>
  </si>
  <si>
    <t>3+3+1</t>
  </si>
  <si>
    <t>9.2/VOa</t>
  </si>
  <si>
    <t>Stávající dřevěné prosklené dveře 270x340 cm  - repase, úprava, ochranná fólie, viz popis poz. 9.2/VO</t>
  </si>
  <si>
    <t>9.2/VOb</t>
  </si>
  <si>
    <t>Stávající dřevěné prosklené dveře 320x340 cm  - repase, úprava, ochranná fólie, viz popis poz. 9.2/VO</t>
  </si>
  <si>
    <t>9.3/VO</t>
  </si>
  <si>
    <t>Stávající dřevěné prosklené dveře 150x300 cm  - repase, úprava, ochranná fólie, viz popis poz. 9.3/VO</t>
  </si>
  <si>
    <t>Přesun hmot pro konstrukce truhlářské v objektech výšky do 12 m</t>
  </si>
  <si>
    <t>1/VO</t>
  </si>
  <si>
    <t>Prosklená zalomená stěna v AL rámu, dveře dvoukřídlé 160x225 cm, rozměr příčky 200+420 x 340 cm, dodání, montáž</t>
  </si>
  <si>
    <t>kpl</t>
  </si>
  <si>
    <t>popis viz poz. 1/VO v tabulce výplní otvorů</t>
  </si>
  <si>
    <t>cena bez čtečky karet</t>
  </si>
  <si>
    <t>schodiště m.č. 3.12 : 1</t>
  </si>
  <si>
    <t>1/Z</t>
  </si>
  <si>
    <t>Roznášecí konstrukce pod klimatizační jednotku - rám 130x230 cm z profilů UPN 200, včetně povrchové úpravy rámu žár.zinkováním</t>
  </si>
  <si>
    <t>výroba +  osazení, včetně vibroizolace -  podložky  tl. min. 10mm z elastické kompozitní hmoty zhotovené z pryžového granulátu pojeného polybutadien- polyuretanovým pojivem</t>
  </si>
  <si>
    <t>A+B : 1+1</t>
  </si>
  <si>
    <t>767 01</t>
  </si>
  <si>
    <t>Repase - renovace vnitřního kov. zábradlí schodiště respiria včetně nátěru</t>
  </si>
  <si>
    <t>A, B : 2+2</t>
  </si>
  <si>
    <t>8/VO</t>
  </si>
  <si>
    <t>Dveře kovové plné v ocel. zárubni 850x1970 mm - vybourání, vyspravení, nátěr vč. zárubně, zpětné osazení zárubně a montáž dveří</t>
  </si>
  <si>
    <t>strojovba pavolin C : 1</t>
  </si>
  <si>
    <t>Přesun hmot pro kovové stavební doplňk. konstrukce v objektech výšky do 12 m</t>
  </si>
  <si>
    <t>800-767</t>
  </si>
  <si>
    <t>61143006a</t>
  </si>
  <si>
    <t>Okno plastové jednodílné 50 x 220 cm pevně zasklené , popis viz poz. 6/VO</t>
  </si>
  <si>
    <t>61143006b</t>
  </si>
  <si>
    <t>Okno plastové jednodílné 50 x 235 cm pevně zasklené , popis viz poz. 6/VO</t>
  </si>
  <si>
    <t>771575107R00</t>
  </si>
  <si>
    <t>Montáž podlah z dlaždic keramických 200 x 200 mm, režných nebo glazovaných, hladkých, kladených do flexibilního tmele</t>
  </si>
  <si>
    <t>800-771</t>
  </si>
  <si>
    <t>1,22+1,8+1,27+2,95+68,76+15,25+12,45+18,68</t>
  </si>
  <si>
    <t>775981101R00</t>
  </si>
  <si>
    <t xml:space="preserve">Přechodové, krycí a ukončující podlahové profily montáž přechodové a podlahové lišty,  , uložení do tmele,  ,  </t>
  </si>
  <si>
    <t>800-775</t>
  </si>
  <si>
    <t>nebo samolepicí lišty</t>
  </si>
  <si>
    <t>0,8+0,9+1,35+0,9*4</t>
  </si>
  <si>
    <t>5537000211R</t>
  </si>
  <si>
    <t>lišta přechodová; pro podlahy o stejné výšce; materiál eloxovaný hliník; š = 30,0 mm; h = 4,1 mm; l = 930 mm; vrtaná; stříbro</t>
  </si>
  <si>
    <t>5537000221R</t>
  </si>
  <si>
    <t>lišta přechodová; pro podlahy o stejné výšce; materiál eloxovaný hliník; š = 30,0 mm; h = 4,1 mm; l = 2 700 mm; vrtaná; stříbro</t>
  </si>
  <si>
    <t>59764232</t>
  </si>
  <si>
    <t>Dlažba keramická  - dle výběru</t>
  </si>
  <si>
    <t>122,38*1,12</t>
  </si>
  <si>
    <t>Přesun hmot pro podlahy z dlaždic v objektech výšky do 12 m</t>
  </si>
  <si>
    <t>773412200R00</t>
  </si>
  <si>
    <t>Soklíky z přírodního teraca tloušťky do 20 mm_x000D_
 výšky přes 50 do 150 mmmm, rovné bez požlábku</t>
  </si>
  <si>
    <t>800-773</t>
  </si>
  <si>
    <t>4,5*2+0,9*2</t>
  </si>
  <si>
    <t>773500930R00</t>
  </si>
  <si>
    <t>Opravy teracových podlah kolem proniků stoupaček instalací</t>
  </si>
  <si>
    <t>2*0,5*(2,2*2*8+0,5*4)</t>
  </si>
  <si>
    <t>773511360R00</t>
  </si>
  <si>
    <t>Podlahy z přírodního teraca prosté tloušťky 30 mm</t>
  </si>
  <si>
    <t>doplnění vybouraných ploch : 2*(0,6*3*2*2+0,45*5)</t>
  </si>
  <si>
    <t>773991001R00</t>
  </si>
  <si>
    <t>Ostatní práce broušení teracových podlah dvojnásobné</t>
  </si>
  <si>
    <t>spoj.krček : 125,68</t>
  </si>
  <si>
    <t>773200945R00</t>
  </si>
  <si>
    <t>Opravy teracových ploch - hrany schod.stupňů, oprava prasklin</t>
  </si>
  <si>
    <t>lokální opravy schod. stupňů : 12*4</t>
  </si>
  <si>
    <t>Přesun hmot pro podlahy teracové v objektech výšky do 12 m</t>
  </si>
  <si>
    <t>776101121R00</t>
  </si>
  <si>
    <t>Přípravné práce penetrace podkladu</t>
  </si>
  <si>
    <t>položky neobsahují žádný materiál</t>
  </si>
  <si>
    <t>776421100RT1</t>
  </si>
  <si>
    <t>Lepení soklíků PVC a napojení krytiny na stěnu lepení podlahových soklíků z PVC a vinylu</t>
  </si>
  <si>
    <t>A2.08, 10, 14 : 13,0+13,5+10,8</t>
  </si>
  <si>
    <t>B2.10,14 : 13,0+7,8</t>
  </si>
  <si>
    <t>776511810RT1</t>
  </si>
  <si>
    <t>Odstranění povlakových podlah z nášlapné plochy lepených, bez podložky, z ploch přes 20 m2</t>
  </si>
  <si>
    <t>A1.09 : 75,53</t>
  </si>
  <si>
    <t>A2.05, 07 : 60,4+35,72</t>
  </si>
  <si>
    <t>B2.05, 07, 13 : 79,3+35,72+57,71</t>
  </si>
  <si>
    <t>C2.05 : 49,41</t>
  </si>
  <si>
    <t>776511810RT2</t>
  </si>
  <si>
    <t>Odstranění povlakových podlah z nášlapné plochy lepených, bez podložky, z ploch přes 10 do 20 m2</t>
  </si>
  <si>
    <t>A2.08, 10, 14 : 11,72+12,82+9,6</t>
  </si>
  <si>
    <t>B2.06, 10, 14 : 12,76+12,82+6,01</t>
  </si>
  <si>
    <t>776521100RT1</t>
  </si>
  <si>
    <t xml:space="preserve">Lepení povlakových podlah z plastů  Lepení povlakových podlah z plastů - pásy z PVC, montáž,  </t>
  </si>
  <si>
    <t xml:space="preserve">přírodní materiál : </t>
  </si>
  <si>
    <t>B2.05, 06, 07, 13 : 79,3+12,76+35,72+57,71</t>
  </si>
  <si>
    <t/>
  </si>
  <si>
    <t xml:space="preserve">PVC : </t>
  </si>
  <si>
    <t>A2.08, 10, 14 : (11,72+12,82+9,6)*1,15</t>
  </si>
  <si>
    <t>B2.10, 14 : (12,62+6,01)*1,15</t>
  </si>
  <si>
    <t>776 425</t>
  </si>
  <si>
    <t>Vytahovaný sokl - přírodní linoleum</t>
  </si>
  <si>
    <t>37,0+30,2+23,8+29,5+13,4+23,8+32,2+31,6</t>
  </si>
  <si>
    <t>28342403R</t>
  </si>
  <si>
    <t>lišta soklová; podlahová; materiál PVC; š = 25,0 mm; h = 100,0 mm</t>
  </si>
  <si>
    <t>A2.08, 10, 14 : (13,0+13,5+10,8)*1,1</t>
  </si>
  <si>
    <t>B2.10, 14 : (13,0+7,8)*1,1</t>
  </si>
  <si>
    <t>28410103R</t>
  </si>
  <si>
    <t>linoleum přírodní; podklad juta; v rolích; š = 2 000,0 mm; l = 32 000 mm; tl. 3,20 mm; třída zatížení 23, 34, 42; protiskluzné</t>
  </si>
  <si>
    <t>podlahovina dle výběru zadavatele</t>
  </si>
  <si>
    <t>406,55*1,15</t>
  </si>
  <si>
    <t>navýšení materiálu pro sokl : 0,2*1,1*(37,0+30,2+23,8+29,5+13,4+23,8+32,2+31,6)</t>
  </si>
  <si>
    <t>28410160R</t>
  </si>
  <si>
    <t>linoleum přírodní; podklad juta; v rolích; š = 2 000,0 mm; l = 20 000 mm; tl. 2,50 mm; třída zatížení 23, 31, 32, 33, 34, 41, 42; protiskluzné; povrchová úprava polyuretan</t>
  </si>
  <si>
    <t>28412306R</t>
  </si>
  <si>
    <t>podlahovina PVC v rolích; š = 2 000,0 mm; l = 20 000 mm; tl. 2,00 mm; homogenní; povrch. úprava polyuretan; protiskluzná; oblast komerční, průmyslová</t>
  </si>
  <si>
    <t>Přesun hmot pro podlahy povlakové v objektech výšky do 12 m</t>
  </si>
  <si>
    <t>vodorovně do 50 m</t>
  </si>
  <si>
    <t>777531023R00</t>
  </si>
  <si>
    <t xml:space="preserve"> Podlahy ze stěrky akrylátové s disperzí samonivelační hmota, tloušťky 3 mm</t>
  </si>
  <si>
    <t>včetně penetrace podkladu</t>
  </si>
  <si>
    <t>777652955R00</t>
  </si>
  <si>
    <t>Opravy podlah nátěry disperzními penetračními</t>
  </si>
  <si>
    <t>Položka je určena pro penetraci před opravou betonových a podobných podlah stěrkováním a vyrovnáním.</t>
  </si>
  <si>
    <t>Přesun hmot pro podlahy syntetické v objektech výšky do 12 m</t>
  </si>
  <si>
    <t>781475114R00</t>
  </si>
  <si>
    <t>Montáž obkladů vnitřních z dlaždic keramických kladených do tmele 200 x 200 mm,  , kladených do flexibilního tmele</t>
  </si>
  <si>
    <t>597813699R</t>
  </si>
  <si>
    <t>Obkládačka dle výběru, obdélný formát</t>
  </si>
  <si>
    <t>Přesun hmot pro obklady keramické v objektech výšky do 12 m</t>
  </si>
  <si>
    <t>783214900R00</t>
  </si>
  <si>
    <t>Údržba nátěrů doplňkových konstrukcí, olejové jednonásobné s 1x emailováním</t>
  </si>
  <si>
    <t>800-783</t>
  </si>
  <si>
    <t>10/VO : 1,21*(16+18+6)</t>
  </si>
  <si>
    <t>783812100R00</t>
  </si>
  <si>
    <t>Nátěry omítek a betonových povrchů olejové omítek stěn, dvojnásobné s 1x emailováním</t>
  </si>
  <si>
    <t>omyvatelný nátěr za umyvadlo : 1,5*1,5*2</t>
  </si>
  <si>
    <t>783773001R</t>
  </si>
  <si>
    <t>Nátěr bet.povrchů vodoodpudivý -  impregnace teraca</t>
  </si>
  <si>
    <t>783802820R00</t>
  </si>
  <si>
    <t>Odstranění nátěrů z omítek stěn</t>
  </si>
  <si>
    <t>784402801R00</t>
  </si>
  <si>
    <t>Odstranění maleb oškrabáním, v místnostech do 3,8 m</t>
  </si>
  <si>
    <t>800-784</t>
  </si>
  <si>
    <t>784442001RT2</t>
  </si>
  <si>
    <t>Malby z malířských směsí disperzních, v místnostech do 3,8 m, jednobarevné, dvojnásobné + 1x penetrace</t>
  </si>
  <si>
    <t>3,4*(9,2+8,9+6,9*2)-4,2*3-0,9*2</t>
  </si>
  <si>
    <t>3,4*2*(3*2+4,2*2)-4,2*2-0,9*2*2</t>
  </si>
  <si>
    <t>786 5/Od</t>
  </si>
  <si>
    <t>Stínící látková roleta (100% polyester, Al ) 2520 x 2300 mm,  motorové ovládání, doprava, montáž, zapojení</t>
  </si>
  <si>
    <t>786 9601</t>
  </si>
  <si>
    <t>Demontáž stávajících vnitřních okenních rolet</t>
  </si>
  <si>
    <t>učebny fyzika, chemie, PC - 11 ks : 11</t>
  </si>
  <si>
    <t>1/Og</t>
  </si>
  <si>
    <t>Grafika - označení pavilonu - polep na stěnu - písmeno A, B, C, D, rozměr plochy: 1 m2</t>
  </si>
  <si>
    <t>2a/Og</t>
  </si>
  <si>
    <t>Grafika - polepení vnitřní plochy niky PVC samolepou na povrch z lamina</t>
  </si>
  <si>
    <t>Objekt A - (5,6+2x0,25)x3,1+0,25x5,6  m2</t>
  </si>
  <si>
    <t>Objekt B - (2,6+2x0,25)x3,1+0,25x2,6  m2</t>
  </si>
  <si>
    <t>2b/Og</t>
  </si>
  <si>
    <t>Grafika - polepení vnitřní plochy niky s dveřm, PVC samolepou na povrch z lamina</t>
  </si>
  <si>
    <t>Objekt c - (1,3+2x0,18)x3,0+0,18x3,2 m2</t>
  </si>
  <si>
    <t>3/Og</t>
  </si>
  <si>
    <t>Grafika - polepení vnitřní plochy niky s tabulí,  PVC samolepou na povrch z lamina</t>
  </si>
  <si>
    <t>(2,6+2x0,25)x3,1+0,25x2,6 m2</t>
  </si>
  <si>
    <t>4/Og</t>
  </si>
  <si>
    <t>Grafika - polepení tubusu výtahu PVC samolepou (případně barevná výmalba dle návrhu)</t>
  </si>
  <si>
    <t>rozměr plochy:</t>
  </si>
  <si>
    <t>celkem (4x1,9)x10,6 m2</t>
  </si>
  <si>
    <t>dveře (0,9x2,0)x3 m2</t>
  </si>
  <si>
    <t>5/Og</t>
  </si>
  <si>
    <t>Grafika - vodorovný a svislý polep navigačních linek (hadů) na stěnách a podlahách</t>
  </si>
  <si>
    <t>- rozměr ploch:</t>
  </si>
  <si>
    <t>podlahová samolepa 3x5m2</t>
  </si>
  <si>
    <t>plotrovací fólie 3x5m2</t>
  </si>
  <si>
    <t>6/Og</t>
  </si>
  <si>
    <t>Grafika - svislý polep na dveře z jednobarevné folie s názvem místnosti a patřičným symbolem</t>
  </si>
  <si>
    <t>- plocha:  á 0,5 m2</t>
  </si>
  <si>
    <t>- značky:  ředitelna, sborovna - 2 ks, jídelna, tělocvična, klub, družina, šatna - 2 ks, dílny</t>
  </si>
  <si>
    <t>7/Og</t>
  </si>
  <si>
    <t>Grafika - na prosklené stěny - průsvitný polep z jednobarevné folie do výšky max. 1,3 m</t>
  </si>
  <si>
    <t>(1,9+4,1)x1,3 m2</t>
  </si>
  <si>
    <t>979012112R00</t>
  </si>
  <si>
    <t>Svislá doprava suti na výšku do 3,5 m</t>
  </si>
  <si>
    <t>Přesun suti</t>
  </si>
  <si>
    <t>POL8_</t>
  </si>
  <si>
    <t>979012119R00</t>
  </si>
  <si>
    <t>Příplatek k suti za každých dalších 3,5 m výšky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</si>
  <si>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</si>
  <si>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</si>
  <si>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POL8_0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</si>
  <si>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</si>
  <si>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</si>
  <si>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</si>
  <si>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979094211R00</t>
  </si>
  <si>
    <t>Nakládání nebo překládání vybourané suti</t>
  </si>
  <si>
    <t>POL8_1</t>
  </si>
  <si>
    <t>979082111R00</t>
  </si>
  <si>
    <t>Vnitrostaveništní doprava suti a vybouraných hmot Vnitrostaveništní doprava suti do 10 m</t>
  </si>
  <si>
    <t>979082121R00</t>
  </si>
  <si>
    <t>Vnitrostaveništní doprava suti a vybouraných hmot Příplatek k vnitrost. dopravě suti za dalších 5 m</t>
  </si>
  <si>
    <t>979990001R00</t>
  </si>
  <si>
    <t>Poplatek za skládku stavební suti, skupina 17 09 04 z Katalogu odpadů</t>
  </si>
  <si>
    <t>979990110R00</t>
  </si>
  <si>
    <t>Poplatek za skládku sádrokartonové desky, skupina 17 08 02 z Katalogu odpadů</t>
  </si>
  <si>
    <t>979990162R00</t>
  </si>
  <si>
    <t>Poplatek za skládku dřevo+sklo, skupina 17 02 01 a 17 02 02 z Katalogu odpadů</t>
  </si>
  <si>
    <t>979990181R00</t>
  </si>
  <si>
    <t>Poplatek za skládku PVC podlahová krytina, skupina 17 02 03 z Katalogu odpadů</t>
  </si>
  <si>
    <t>311238130R00</t>
  </si>
  <si>
    <t xml:space="preserve">Zdivo nosné z cihel a tvarovek pálených akusticky tlumivé tloušťka 190 mm, akustický útlum Rw = 52 dB, charakteristická pevnost v tlaku fk = 6,56 MPa,  </t>
  </si>
  <si>
    <t>B1.16 : 3,45*1,05</t>
  </si>
  <si>
    <t>317168116R00</t>
  </si>
  <si>
    <t>Překlady keramické montáž a dodávka nenosné, délky 2250 mm, šířky 115 mm, výšky 71 mm</t>
  </si>
  <si>
    <t>346244315R00</t>
  </si>
  <si>
    <t>Obezdívka van a WC modulů z pórobetonu tloušťky 150 mm</t>
  </si>
  <si>
    <t>342264051RT3</t>
  </si>
  <si>
    <t>Podhledy na kovové konstrukci opláštěné deskami sádrokartonovými nosná konstrukce z profilů CD s přímým uchycením 1x deska, tloušťky 12,5 mm, impregnovaná, bez izolace</t>
  </si>
  <si>
    <t>m.č. A1.17 a B1.17 : 6,25+6,4</t>
  </si>
  <si>
    <t>611471437R00</t>
  </si>
  <si>
    <t>Maltovinová plastická úprava stropů dvouvrstvá, ručně nanášená s vyhlazením</t>
  </si>
  <si>
    <t>vodorovných, šikmých, žebrových a klenutých a schodišťových konstrukcí, s oprášením podkladu, bez zakrývání při stříkání (viz 610 99) plastická (tl. do 1,5 mm), s pomocným lešením o výšce podlahy do 1900 mm a pro zatížení do 1,5 kPa,</t>
  </si>
  <si>
    <t>A stropy : 8,07+8,83+2,03+1,62+0,77+8,29+1,25+2,9</t>
  </si>
  <si>
    <t>B stropy : 8,49+8,81+1,91+1,61+1,35+6,25+8,29+1,34+2,9</t>
  </si>
  <si>
    <t>(0,6+2*2)*2+(0,7+2*2)*(4+4)+(0,8+2*2)*2+(0,9+2*2)*2</t>
  </si>
  <si>
    <t>zazdívky : 3,45*1,05*2</t>
  </si>
  <si>
    <t>B _ na stávající zdivo po odsekání obkladů : 2,25*(10,0-0,8*2-0,7+1,8+1,5+4,5+4,2+2,75+9,15-0,8-0,7*2+8,0-0,7+3,3-0,7+3,6-0,9)</t>
  </si>
  <si>
    <t>612471437R00</t>
  </si>
  <si>
    <t>Maltovinová plastická úprava povrchu stěn dvouvrstvá, ručně nanášená s vyhlazením</t>
  </si>
  <si>
    <t>pilířů, svislých panelových konstrukcí, s oprášením podkladu, bez zakrývání při stříkání (viz 610 99)</t>
  </si>
  <si>
    <t>Kalkul</t>
  </si>
  <si>
    <t>1,2*1,8</t>
  </si>
  <si>
    <t>622412310R00</t>
  </si>
  <si>
    <t>Nátěr stěn vnějších, slož.1-2</t>
  </si>
  <si>
    <t>nátěr pohledové plochy po zazdívce původního otvoru</t>
  </si>
  <si>
    <t>2,65*3,2</t>
  </si>
  <si>
    <t>B : 0,08*0,3*2,0</t>
  </si>
  <si>
    <t>4+4</t>
  </si>
  <si>
    <t>2+2</t>
  </si>
  <si>
    <t>9+9</t>
  </si>
  <si>
    <t>1+1</t>
  </si>
  <si>
    <t>725291171R00</t>
  </si>
  <si>
    <t>Invalidní program sedátko sklopné,  , bílé</t>
  </si>
  <si>
    <t>728415114R00</t>
  </si>
  <si>
    <t xml:space="preserve">Mřížky, regulátory montáž čtyřhranné větrací nebo ventilační mřížky, do průřezu 0,20 m2,  </t>
  </si>
  <si>
    <t>800-728</t>
  </si>
  <si>
    <t>sestava větr.mřížky do dveří 2.1c/VO do WC z chodby : 4</t>
  </si>
  <si>
    <t>Grafické označení dveří toalet - viz.pozice 6/Og, tabulka ostatních doplňků</t>
  </si>
  <si>
    <t>Svislý polep na dveře z jednobarevné folie s názvem místnosti a patřičným symbolem.</t>
  </si>
  <si>
    <t>6+6</t>
  </si>
  <si>
    <t>5+5</t>
  </si>
  <si>
    <t>725980125R00</t>
  </si>
  <si>
    <t>Dvířka z plastu, 150 x 200 mm</t>
  </si>
  <si>
    <t>pro ZTI A+B : 5+7</t>
  </si>
  <si>
    <t>767640050</t>
  </si>
  <si>
    <t>Revizní dvířka do SDK stropu, 1000x400 mm, materiál hliník, poz. 12/Od</t>
  </si>
  <si>
    <t>Položka obsahuje prořezání otvoru, osazení a dodávku rámu s dvířky včetně prošroubování a tmelení.</t>
  </si>
  <si>
    <t>10+10</t>
  </si>
  <si>
    <t>4297315055R</t>
  </si>
  <si>
    <t>Mřížka nástěnná hliníková větrací 800x200 mm - sestava dvou mřížek a stzředového dílce, viz. pozice 2/Od</t>
  </si>
  <si>
    <t>sestava</t>
  </si>
  <si>
    <t>2*43</t>
  </si>
  <si>
    <t>941955003R00</t>
  </si>
  <si>
    <t>Lešení lehké pracovní pomocné pomocné, o výšce lešeňové podlahy přes 1,9 do 2,5 m</t>
  </si>
  <si>
    <t>(4,5+3,5)*2</t>
  </si>
  <si>
    <t>48*2</t>
  </si>
  <si>
    <t>A, B : 2*45</t>
  </si>
  <si>
    <t>Bourání příček z cihel a tvárnic z cihel pálených děrovaných, tloušťky 115 mm</t>
  </si>
  <si>
    <t>zeď tl. 25 cm : 0,25*0,95*3,9*2</t>
  </si>
  <si>
    <t>965042141R00</t>
  </si>
  <si>
    <t>B : 0,1*0,35*2,0</t>
  </si>
  <si>
    <t>965081702R00</t>
  </si>
  <si>
    <t>Soklíků z dlažeb keramických tloušťky do 10 mm, výšky do 100 mm</t>
  </si>
  <si>
    <t>ze strany chodby : (3,25-0,8)*2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</si>
  <si>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</si>
  <si>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</si>
  <si>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</si>
  <si>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</si>
  <si>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</si>
  <si>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14*2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</si>
  <si>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</si>
  <si>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</si>
  <si>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</si>
  <si>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1,06*1,6*2</t>
  </si>
  <si>
    <t>0,6*2*(5+8)*2+0,8*2*4*2</t>
  </si>
  <si>
    <t>968083002R00</t>
  </si>
  <si>
    <t>Vybourání plastových výplní otvorů oken, do 2 m2</t>
  </si>
  <si>
    <t>1,05*1,6*2</t>
  </si>
  <si>
    <t>A - D260 mm  a D300 mm : 4*0,2</t>
  </si>
  <si>
    <t>B - D260 mm  a D300 mm : 4*0,2</t>
  </si>
  <si>
    <t>970051100R00</t>
  </si>
  <si>
    <t>Jádrové vrtání, kruhové prostupy v železobetonu jádrové vrtání , do D 100 mm</t>
  </si>
  <si>
    <t>970051130R00</t>
  </si>
  <si>
    <t>Jádrové vrtání, kruhové prostupy v železobetonu jádrové vrtání , do D 130 mm</t>
  </si>
  <si>
    <t>970051160R00</t>
  </si>
  <si>
    <t>Jádrové vrtání, kruhové prostupy v železobetonu jádrové vrtání , do D 160 mm</t>
  </si>
  <si>
    <t>otvor podlahou pro ZTI : 0,15*(5+1)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</si>
  <si>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</si>
  <si>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</si>
  <si>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</si>
  <si>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971033451R00</t>
  </si>
  <si>
    <t>Vybourání otvorů ve zdivu cihelném z jakýchkoliv cihel pálených_x000D_
 na jakoukoliv maltu vápenou nebo vápenocementovou, plochy do 0,25 m2, tloušťky do 450 mm</t>
  </si>
  <si>
    <t>971035431R00</t>
  </si>
  <si>
    <t>Vybourání otvorů ve zdivu cihelném z jakýchkoliv cihel pálených_x000D_
 na maltu cementovou, plochy do 0,25 m2, tloušťky do 150 mm</t>
  </si>
  <si>
    <t>prostup pro mřížku 2/Od nad dveře 2.1c/VO : 2</t>
  </si>
  <si>
    <t>2*3,4*5</t>
  </si>
  <si>
    <t>973031824R00</t>
  </si>
  <si>
    <t>Vysekání v cihelném zdivu výklenků a kapes kapes pro zavázání nových zdí_x000D_
 na jakoukoliv maltu vápennou nebo vápenocementovou, tloušťky do 300 mm</t>
  </si>
  <si>
    <t>1,6*2*2+0,6*2</t>
  </si>
  <si>
    <t>2*1,6*4</t>
  </si>
  <si>
    <t>0,6*0,25*2</t>
  </si>
  <si>
    <t>978059531R00</t>
  </si>
  <si>
    <t>Odsekání a odebrání obkladů stěn z obkládaček vnitřních z jakýchkoliv materiálů, plochy přes 2 m2</t>
  </si>
  <si>
    <t>766662811R00</t>
  </si>
  <si>
    <t>Demontáž dveřních křídel prahů dveří_x000D_
 jednokřídlových</t>
  </si>
  <si>
    <t>A vodorovně : 8,07+8,83+2,03+1,62+0,77+6,4+8,29+1,25+2,9</t>
  </si>
  <si>
    <t>B vodorovně : 8,49+8,81+1,91+1,61+1,35+6,25+8,29+1,34+2,9</t>
  </si>
  <si>
    <t>725110814R00</t>
  </si>
  <si>
    <t>Demontáž klozetů kombinovaných</t>
  </si>
  <si>
    <t>11*2</t>
  </si>
  <si>
    <t>725122817R00</t>
  </si>
  <si>
    <t>Demontáž pisoárů bez nádrže + 1 záchodkem</t>
  </si>
  <si>
    <t>725210821R00</t>
  </si>
  <si>
    <t>Demontáž umyvadel umyvadel bez výtokových armatur</t>
  </si>
  <si>
    <t>10*2</t>
  </si>
  <si>
    <t>725230811R00</t>
  </si>
  <si>
    <t>Demontáž bidetů z diturvitu</t>
  </si>
  <si>
    <t>725530826R00</t>
  </si>
  <si>
    <t>Demontáž elektrických zásobníkových ohřívačů vody akumulačních, do 800 l</t>
  </si>
  <si>
    <t>725299601R00</t>
  </si>
  <si>
    <t>Demontáž koupel. doplňků - mýdelník, osoušeč, držák WC papír, zásobník papír.utěrek, zrcadlo, ...</t>
  </si>
  <si>
    <t>hygienická část objet A, B : 1+1</t>
  </si>
  <si>
    <t>725330821R00</t>
  </si>
  <si>
    <t>Demontáž výlevky diturvitové</t>
  </si>
  <si>
    <t>včetně demontáže splachovací nádrže</t>
  </si>
  <si>
    <t>Přesun hmot pro zařizovací předměty v objektech výšky do 12 m</t>
  </si>
  <si>
    <t>2.1a : 2+2</t>
  </si>
  <si>
    <t>2.1b : 2+2</t>
  </si>
  <si>
    <t>2.1c : 1+1</t>
  </si>
  <si>
    <t>2.1d : 1+1</t>
  </si>
  <si>
    <t>2.1e : 1+1</t>
  </si>
  <si>
    <t>2.2 : 1+1</t>
  </si>
  <si>
    <t>1/T a</t>
  </si>
  <si>
    <t>Sestava kabinek WC dívky - D+M, popis viz pozice 1/T, tabulka truhlářských prvků</t>
  </si>
  <si>
    <t>výška kabin 200 cm</t>
  </si>
  <si>
    <t>přední stěna délky 276 cm - 1 kus  + 3 x dveře š. 70 cm</t>
  </si>
  <si>
    <t>dělící stěna délky 156 cm</t>
  </si>
  <si>
    <t>1/T b</t>
  </si>
  <si>
    <t>přední stěna délky 90 cm - 1 kus  + 1 x dveře š. 70 cm</t>
  </si>
  <si>
    <t>1/T c</t>
  </si>
  <si>
    <t>Sestava kabinek WC chlapci - D+M, popis viz pozice 1/T, tabulka truhlářských prvků</t>
  </si>
  <si>
    <t>přední stěna délky 181,5 cm - 1 kus  + 2 x dveře š. 70 cm</t>
  </si>
  <si>
    <t>dělící stěna délky 147 cm</t>
  </si>
  <si>
    <t>5534 2.1a</t>
  </si>
  <si>
    <t>5534 2.1b</t>
  </si>
  <si>
    <t>Dveře plné hladké, 700x1970 mm, ocel.korpus z Pz plechu, voštinová výplň, větrací mřížka, kování</t>
  </si>
  <si>
    <t>5534 2.1c</t>
  </si>
  <si>
    <t>A, B : 1+1</t>
  </si>
  <si>
    <t>5534 2.1d</t>
  </si>
  <si>
    <t>5534 2.1e</t>
  </si>
  <si>
    <t>Dveře plné hladké, 800x1970 mm, ocel.korpus z Pz plechu, voštinová výplň, větrací mřížka, kování</t>
  </si>
  <si>
    <t>5534 2.2</t>
  </si>
  <si>
    <t>A : 8,07+8,83+2,03+1,62+0,77+6,4+8,29+1,25+2,9</t>
  </si>
  <si>
    <t>B : 8,49+8,81+1,91+1,61+1,35+6,25+8,29+1,34+2,9</t>
  </si>
  <si>
    <t>A, B : 0,9*2+0,8*2*2+0,7*4*2+0,6*2</t>
  </si>
  <si>
    <t>2+4+8+2</t>
  </si>
  <si>
    <t>81,11*1,12</t>
  </si>
  <si>
    <t xml:space="preserve">stávající stěny nad obkladem : </t>
  </si>
  <si>
    <t>A _ : (3,4-2,2)*(9,5-0,8*2-0,7+1,8+1,5+3,2+4,5+2,75+9,15-0,8-0,7*2+8,0-0,7+3,3-0,7+3,69-0,9)</t>
  </si>
  <si>
    <t>B _ : (3,4-2,2)*(10,0-0,8*2-0,7+1,8+1,5+4,5+4,2+2,75+9,15-0,8-0,7*2+8,0-0,7+3,3-0,7+3,6-0,9)</t>
  </si>
  <si>
    <t>podhled SDK : 6,4+6,25</t>
  </si>
  <si>
    <t>721110906R00</t>
  </si>
  <si>
    <t>Opravy odpadního potrubí kameninového vsazení odbočky do potrubí, DN 125</t>
  </si>
  <si>
    <t>721140802R00</t>
  </si>
  <si>
    <t>Demontáž potrubí z litinových trub do DN 100</t>
  </si>
  <si>
    <t>odpadního nebo dešťového,</t>
  </si>
  <si>
    <t>721140905R00</t>
  </si>
  <si>
    <t>Oprava potrubí litinového, vsazení odbočky DN 100</t>
  </si>
  <si>
    <t>721170902R00</t>
  </si>
  <si>
    <t>Opravy odpadního potrubí novodurového vsazení odbočky, do D 40 mm</t>
  </si>
  <si>
    <t>721170907R00</t>
  </si>
  <si>
    <t>Opravy odpadního potrubí novodurového vsazení odbočky, D 75 mm</t>
  </si>
  <si>
    <t>721171808R00</t>
  </si>
  <si>
    <t>Demontáž potrubí z novodurových trub přes D 75 mm do D 114 mm</t>
  </si>
  <si>
    <t>odpadního nebo připojovacího,</t>
  </si>
  <si>
    <t>721176101R00</t>
  </si>
  <si>
    <t>Potrubí HT připojovací vnější průměr D 32 mm, tloušťka stěny 1,8 mm, DN 30</t>
  </si>
  <si>
    <t>včetně tvarovek, objímek. Bez zednických výpomocí.</t>
  </si>
  <si>
    <t>721176102R00</t>
  </si>
  <si>
    <t>Potrubí HT připojovací vnější průměr D 40 mm, tloušťka stěny 1,8 mm, DN 40</t>
  </si>
  <si>
    <t>721176113R00</t>
  </si>
  <si>
    <t>Potrubí HT odpadní svislé vnější průměr D 50 mm, tloušťka stěny 1,8 mm, DN 50</t>
  </si>
  <si>
    <t>721176114R00</t>
  </si>
  <si>
    <t>Potrubí HT odpadní svislé vnější průměr D 75 mm, tloušťka stěny 1,9 mm, DN 70</t>
  </si>
  <si>
    <t>POL1_0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</si>
  <si>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</si>
  <si>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</si>
  <si>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</si>
  <si>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</si>
  <si>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</si>
  <si>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</si>
  <si>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</si>
  <si>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</si>
  <si>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</si>
  <si>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</si>
  <si>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</si>
  <si>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</si>
  <si>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</si>
  <si>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721223423RT1</t>
  </si>
  <si>
    <t>Vpusť podlahová se zápachovou uzávěrkou průměr 50, 75 110 mm, se svislým odtokem,123x123mm/115x115mm, včetně dodávky materiálu</t>
  </si>
  <si>
    <t>721290111R00</t>
  </si>
  <si>
    <t>Zkouška těsnosti kanalizace v objektech vodou, DN 125</t>
  </si>
  <si>
    <t>725334301R00</t>
  </si>
  <si>
    <t>Nálevka se sifonem PP DN 32</t>
  </si>
  <si>
    <t>rozměry: 78x55 mm, výška 100 mm</t>
  </si>
  <si>
    <t>k poj. ventilum el ohřivačů</t>
  </si>
  <si>
    <t>725860181R00</t>
  </si>
  <si>
    <t>Zápachová uzávěrka (sifon) pro zařizovací předměty D 40/50 mm; podomítková, pro pračky/myčky; PE; příslušenství přip. koleno,přivzdušňovací ventil, krycí deska nerez, montážní kryt, včetně dodávky materiálu</t>
  </si>
  <si>
    <t>725860217R00</t>
  </si>
  <si>
    <t>Připojovací souprava k zápachové uzávěrce pro umyvadla; výškově nastavitelná; D 32 mm x 5/4"; PP, včetně dodávky materiálu</t>
  </si>
  <si>
    <t>Pro vzduchotechniku</t>
  </si>
  <si>
    <t>721100921R00</t>
  </si>
  <si>
    <t>Oprava - zazátkování hrdla kanalizačního potrubí</t>
  </si>
  <si>
    <t>R721  01</t>
  </si>
  <si>
    <t>Přivzdušnovaci ventil  podomítkový  HL  905, DN  50   / Dod. +Mont. /</t>
  </si>
  <si>
    <t xml:space="preserve">    Kryt ventilu barva  bílá</t>
  </si>
  <si>
    <t>R721  02</t>
  </si>
  <si>
    <t>Čerpadlo kompakt.kalové  pro dřez  a myčku, umístění pod dřez. vstup DN 40. výstup DN32, Dod. +Mont.</t>
  </si>
  <si>
    <t>soub</t>
  </si>
  <si>
    <t>R721  03</t>
  </si>
  <si>
    <t>Napojení  nové potrubí HT na stávající  potrubí, kameninové</t>
  </si>
  <si>
    <t>Přechodka KGna kamenin.hrdlo DN100 + těsnící kroužek</t>
  </si>
  <si>
    <t>Dod. Mont.</t>
  </si>
  <si>
    <t>R721  04</t>
  </si>
  <si>
    <t>Vyčištění stávajícího potrubí kanalizace  - přednapojením nových zařizovacích předmětů</t>
  </si>
  <si>
    <t>R721  M1</t>
  </si>
  <si>
    <t>Napojení  nové potrubí HT na stávající  potrubí HT</t>
  </si>
  <si>
    <t>R721  M2</t>
  </si>
  <si>
    <t>Napojení  nové potrubí HT na stávající  potrubí, litinové</t>
  </si>
  <si>
    <t>R721  M3</t>
  </si>
  <si>
    <t>Napojení  nové potrubí HT na stávající  potrubí, vyvedeného z podlahy</t>
  </si>
  <si>
    <t>R721  M4</t>
  </si>
  <si>
    <t>R721  M5</t>
  </si>
  <si>
    <t>Napojení  nové potrubí HT na stávající odbočky, ze stoupačky litinové</t>
  </si>
  <si>
    <t>721100011RA0</t>
  </si>
  <si>
    <t>Potrubí svodné pod podlahou vnitřní, PVC, D 110 mm, zemní práce, rýha 300x400 mm</t>
  </si>
  <si>
    <t>AP-PSV</t>
  </si>
  <si>
    <t>POL2_7</t>
  </si>
  <si>
    <t>721100012RA0</t>
  </si>
  <si>
    <t>Potrubí svodné pod podlahou vnitřní, PVC, D 125 mm, zemní práce, rýha 300x400 mm</t>
  </si>
  <si>
    <t>721100010RAA</t>
  </si>
  <si>
    <t>Vsazení odbočky do plastového potrubí do průměru 110 mm</t>
  </si>
  <si>
    <t>Vsazení odbočky do plastového potrubí a pročištění svislého odpadu v jednom podlaží.</t>
  </si>
  <si>
    <t>721300010RA0</t>
  </si>
  <si>
    <t>Demontáž ležatého kanalizačního potrubí z kameniny, do DN 200, vybourání podlahy, výkop</t>
  </si>
  <si>
    <t>vybourání rýhy v dlažbách tloušťky přes 10 mm, vybourání betonové mazaniny tloušťky 150 mm, ruční výkop rýhy v hornině třídy 1- 4, demontáž potrubí z kameninových trub DN 100, demontáž podlahové vpusti z kameniny (1 kus/10 m potrubí), zásyp rýhy s uložením výkopku ve vrstvách, se zhutněním a urovnání povrchu zásypu.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</si>
  <si>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</si>
  <si>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</si>
  <si>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</si>
  <si>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</si>
  <si>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</si>
  <si>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722130235R00</t>
  </si>
  <si>
    <t>Potrubí z ocelových trubek závitových pozinkovaných DN 40, svařovaných 11 343,  , včetně dodávky materiálu</t>
  </si>
  <si>
    <t>722130802R00</t>
  </si>
  <si>
    <t>Demontáž potrubí z ocelových trubek závitových přes DN 25 do DN 40</t>
  </si>
  <si>
    <t>722170804R00</t>
  </si>
  <si>
    <t>Demontáž potrubí z trubek z PH tlakových přes D 32 mm do D 63 mm</t>
  </si>
  <si>
    <t>722170914R00</t>
  </si>
  <si>
    <t>Opravy vodovodního potrubí z plastových trubek vsazení odbočky _x000D_
 D 63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</si>
  <si>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</si>
  <si>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</si>
  <si>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</si>
  <si>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</si>
  <si>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</si>
  <si>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</si>
  <si>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</si>
  <si>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722172314R00</t>
  </si>
  <si>
    <t>Potrubí z plastických hmot polypropylenové potrubí PP-R, D 40 mm, s 5,5 mm, PN 16, polyfúzně svařované, včetně zednických výpomocí</t>
  </si>
  <si>
    <t>722172315R00</t>
  </si>
  <si>
    <t>Potrubí z plastických hmot polypropylenové potrubí PP-R, D 50 mm, s 6,9 mm, PN 16, polyfúzně svařované, včetně zednických výpomocí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</si>
  <si>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</si>
  <si>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</si>
  <si>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</si>
  <si>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</si>
  <si>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722181212RU2</t>
  </si>
  <si>
    <t>Izolace vodovodního potrubí návleková z trubic z pěnového polyetylenu, tloušťka stěny 9 mm, d 35 mm</t>
  </si>
  <si>
    <t>722181212RW8</t>
  </si>
  <si>
    <t>Izolace vodovodního potrubí návleková z trubic z pěnového polyetylenu, tloušťka stěny 9 mm, d 54 mm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</si>
  <si>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</si>
  <si>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</si>
  <si>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</si>
  <si>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</si>
  <si>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</si>
  <si>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</si>
  <si>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</si>
  <si>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</si>
  <si>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</si>
  <si>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</si>
  <si>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722181214RT7</t>
  </si>
  <si>
    <t>Izolace vodovodního potrubí návleková z trubic z pěnového polyetylenu, tloušťka stěny 20 mm, d 22 mm</t>
  </si>
  <si>
    <t>722181214RT9</t>
  </si>
  <si>
    <t>Izolace vodovodního potrubí návleková z trubic z pěnového polyetylenu, tloušťka stěny 20 mm, d 28 mm</t>
  </si>
  <si>
    <t>722190401R00</t>
  </si>
  <si>
    <t>Vyvedení a upevnění výpustek DN 15</t>
  </si>
  <si>
    <t>722202213R00</t>
  </si>
  <si>
    <t>Nástěnka vnitřní závit,  spoj svařováním, D 20 mm x DN 15,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</si>
  <si>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</si>
  <si>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</si>
  <si>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</si>
  <si>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</si>
  <si>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</si>
  <si>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</si>
  <si>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</si>
  <si>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</si>
  <si>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</si>
  <si>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</si>
  <si>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722237135R00</t>
  </si>
  <si>
    <t>Kohout kulový s vypouštěním, mosazný, vnitřní-vnitřní závit, DN 40, PN 35, včetně dodávky materiálu</t>
  </si>
  <si>
    <t>722237665R00</t>
  </si>
  <si>
    <t>Klapka vodovodní, zpětná, vodorovná, mosazná, vnitřní-vnitřní závit, DN 40, PN 12, včetně dodávky materiálu</t>
  </si>
  <si>
    <t>722254201RT4</t>
  </si>
  <si>
    <t>Požární příslušenství hydrantový systém D 25, box s plnými dveřmi, stálotvará hadice, průměr 19/30</t>
  </si>
  <si>
    <t>722254110R00</t>
  </si>
  <si>
    <t>Demontáž požárního příslušenství hydrantových skříní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</si>
  <si>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</si>
  <si>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</si>
  <si>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</si>
  <si>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</si>
  <si>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725534222R00</t>
  </si>
  <si>
    <t>Elektrický ohřívač vody zásobníkový tlakový, závěsný svislý, objem 51 l, příkon 2,0 kW, IP 45, včetně dodávky materiálu</t>
  </si>
  <si>
    <t>725534224R00</t>
  </si>
  <si>
    <t>Elektrický ohřívač vody zásobníkový tlakový, závěsný svislý, objem 100 l, příkon 2,0 kW, IP 45, včetně dodávky materiálu</t>
  </si>
  <si>
    <t>725530823R00</t>
  </si>
  <si>
    <t>Demontáž elektrických zásobníkových ohřívačů vody tlakových, od 50 do 200 l</t>
  </si>
  <si>
    <t>783424240R00</t>
  </si>
  <si>
    <t>Nátěry potrubí a armatur syntetické potrubí, do DN 50 mm, jednonásobné s 1x emailováním a základním nátěrem</t>
  </si>
  <si>
    <t>na vzduchu schnoucí</t>
  </si>
  <si>
    <t>R722  01</t>
  </si>
  <si>
    <t>Systém. pozink. žlab pro podepření potr. PPR 20,  závěsy,uchycení   / Dod. + Mont. /</t>
  </si>
  <si>
    <t>R722  02</t>
  </si>
  <si>
    <t>Systém. pozink. žlab pro podepření potr. PPR 25,  závěsy,uchycení   / Dod. + Mont. /</t>
  </si>
  <si>
    <t>R722  03</t>
  </si>
  <si>
    <t>Systém. pozink. žlab pro podepření potr. PPR 32, závěsy,uchycení   / Dod. + Mont. /</t>
  </si>
  <si>
    <t>R722  04</t>
  </si>
  <si>
    <t>Systém. pozink. žlab pro podepření potr. PPR 50,  závěsy,uchycení   / Dod. + Mont. /</t>
  </si>
  <si>
    <t>R722  05</t>
  </si>
  <si>
    <t>Zazátkování stávající odbočky na potrubí plastovém</t>
  </si>
  <si>
    <t>R722  06</t>
  </si>
  <si>
    <t>Napojení vodovod. potrubí pozink. na stávající uzávěr vody na přívodu do1.PP  - B</t>
  </si>
  <si>
    <t>R722  07</t>
  </si>
  <si>
    <t>Napojení  potr. požární vody pozinkovaného na stávající potr. vody pozinkované</t>
  </si>
  <si>
    <t>R722  08</t>
  </si>
  <si>
    <t>Napojení  nového potrubí plast.na stávající  potrubí  v místě demont. baterie-nást. pro baterii, potrubí  v místě demont. baterie-nást. pro bateri</t>
  </si>
  <si>
    <t>R722  09</t>
  </si>
  <si>
    <t>Napojení  nového potrubí plast.na stávající potrubí  pozinkované</t>
  </si>
  <si>
    <t>R722  10</t>
  </si>
  <si>
    <t>Napojení  nového potrubí plast.na stávající  potrubí plastové</t>
  </si>
  <si>
    <t>54132291R</t>
  </si>
  <si>
    <t>ohřívač vody elektrický ohřev zásobníkový; tlakový; provedení závěsné; umístění nad umyvadlo; objem 10 l; v = 500 mm; š = 350 mm; hl = 265 mm; napětí 230 V; příkon 2 000 W</t>
  </si>
  <si>
    <t>POL3_0</t>
  </si>
  <si>
    <t>Přesun hmot pro vnitřní vodovod v objektech výšky do 12 m</t>
  </si>
  <si>
    <t>723120204R00</t>
  </si>
  <si>
    <t>Potrubí z trubek černých závitových svařovaných DN 25</t>
  </si>
  <si>
    <t>bezešvých ČSN 42 0250 a běžných ČSN 42 5710 - jakost 11353.0,</t>
  </si>
  <si>
    <t>723120205R00</t>
  </si>
  <si>
    <t>Potrubí z trubek černých závitových svařovaných DN 32</t>
  </si>
  <si>
    <t>723120805R00</t>
  </si>
  <si>
    <t>Demontáž potrubí svařovaného z trubek závitových přes 25 do DN 50</t>
  </si>
  <si>
    <t>723150806R00</t>
  </si>
  <si>
    <t>Demontáž potrubí svařovaného z trubek hladkých D 219 mm</t>
  </si>
  <si>
    <t>723150312R00</t>
  </si>
  <si>
    <t>Potrubí ocelové hladké černé svařované D 57 mm, s 2,9 mm</t>
  </si>
  <si>
    <t>723150317R00</t>
  </si>
  <si>
    <t>Potrubí ocelové hladké černé svařované D 159 mm, s 4,5 mm</t>
  </si>
  <si>
    <t>723190253R00</t>
  </si>
  <si>
    <t>Vyvedení a upevnění plynovodních výpustek nástěnka na, DN 25</t>
  </si>
  <si>
    <t>723190907R00</t>
  </si>
  <si>
    <t>Opravy plynovodního potrubí doplňkové práce_x000D_
 odvzdušnění a napuštění plynového potrubí</t>
  </si>
  <si>
    <t>723237213R00</t>
  </si>
  <si>
    <t>Kohout kulový  , mosazný, závit vnitřní-vnitřní, DN 15, PN 5, včetně dodávky materiálu</t>
  </si>
  <si>
    <t>723237215R00</t>
  </si>
  <si>
    <t>Kohout kulový  , mosazný, závit vnitřní-vnitřní, DN 25, PN 5, včetně dodávky materiálu</t>
  </si>
  <si>
    <t>723237216R00</t>
  </si>
  <si>
    <t>Kohout kulový  , mosazný, závit vnitřní-vnitřní, DN 32, PN 5, včetně dodávky materiálu</t>
  </si>
  <si>
    <t>783426260R00</t>
  </si>
  <si>
    <t>Nátěry potrubí a armatur syntetické potrubí, do DN 150 mm, jednonásobné s 1x emailováním a základním nátěrem</t>
  </si>
  <si>
    <t>230230016R00</t>
  </si>
  <si>
    <t>Hlavní tlaková zkouška vzduchem 0,6 MPa, DN 50</t>
  </si>
  <si>
    <t>230230020R00</t>
  </si>
  <si>
    <t>Hlavní tlaková zkouška vzduchem 0,6 MPa, DN 150</t>
  </si>
  <si>
    <t>POL1_9</t>
  </si>
  <si>
    <t>R 723  01</t>
  </si>
  <si>
    <t>Manomert plynový   312 D100  0-6KPa + trojc. tlakom. ventil ( M20x1,5 )  Dod.+Mont.</t>
  </si>
  <si>
    <t>R 723  02</t>
  </si>
  <si>
    <t>Vzorkovací kohout  PL   1/2" x 9,8mm   Dod.+Mont.</t>
  </si>
  <si>
    <t>R 723  03</t>
  </si>
  <si>
    <t>Havarijní elektro. ventil ,závitový, DN50  bez odfuku ,bez proudu uzavřen ,230V</t>
  </si>
  <si>
    <t>R 723  04</t>
  </si>
  <si>
    <t>Upev.a nosné prvky  plynovod.potrubí  DN 25-50mm, Dod. + Mont.</t>
  </si>
  <si>
    <t>R 723  05</t>
  </si>
  <si>
    <t>Napojení nového rozvodu plynu ocel. na  stávaj.potrubí ocel.  DN25       Dod. + Mont.</t>
  </si>
  <si>
    <t>R 723  06</t>
  </si>
  <si>
    <t>Napojení nového rozvodu plynu ocel. na  stávaj.potrubí ocel.  DN50      Dod. + Mont.</t>
  </si>
  <si>
    <t>R 723  07</t>
  </si>
  <si>
    <t>Doplnění podložky pod  stávaj. plynoměr G25 ve skříni před kotelnou     Dod. + Mont.</t>
  </si>
  <si>
    <t>R 723  M1</t>
  </si>
  <si>
    <t>Montáž havarijního  elektro ventilu  DN 50</t>
  </si>
  <si>
    <t>R 723  R1</t>
  </si>
  <si>
    <t>Uřední  tlaková  zkouška plynovodu   + revize</t>
  </si>
  <si>
    <t>998723202R00</t>
  </si>
  <si>
    <t>Přesun hmot pro vnitřní plynovod v objektech výšky do 12 m</t>
  </si>
  <si>
    <t>725119106R00</t>
  </si>
  <si>
    <t>Nádrže splachovací montáž nízkopoložené</t>
  </si>
  <si>
    <t>725119110R00</t>
  </si>
  <si>
    <t>Nádrže splachovací montáž podomítkové</t>
  </si>
  <si>
    <t>725119305R00</t>
  </si>
  <si>
    <t>Klozetové mísy montáž  kombinované</t>
  </si>
  <si>
    <t>725119306R00</t>
  </si>
  <si>
    <t>Klozetové mísy montáž  závěsné</t>
  </si>
  <si>
    <t>725129201R00</t>
  </si>
  <si>
    <t>Montáž pisoárového záchodku bez nádrže</t>
  </si>
  <si>
    <t>725139102R00</t>
  </si>
  <si>
    <t>Montáž pisoárových stání včetně montáže vestavěné nádrže</t>
  </si>
  <si>
    <t>725219401R00</t>
  </si>
  <si>
    <t>Umyvadlo montáž na šrouby do zdiva</t>
  </si>
  <si>
    <t>725239103R00</t>
  </si>
  <si>
    <t>Montáž bidetu závěsného</t>
  </si>
  <si>
    <t>725339101R00</t>
  </si>
  <si>
    <t>Montáž výlevky diturvitové, bez nádrže a armatur</t>
  </si>
  <si>
    <t>725819201R00</t>
  </si>
  <si>
    <t>Montáž ventilu nástěnného  , G 1/2"</t>
  </si>
  <si>
    <t>725819401R00</t>
  </si>
  <si>
    <t>Montáž ventilu rohového s trubičkou, G 1/2"</t>
  </si>
  <si>
    <t>725819402R00</t>
  </si>
  <si>
    <t>Montáž ventilu rohového bez trubičky , G 1/2"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</si>
  <si>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</si>
  <si>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</si>
  <si>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</si>
  <si>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</si>
  <si>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725829501R00</t>
  </si>
  <si>
    <t>Montáž baterií umyvadlových a dřezových nástěnné bidetových souprav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</si>
  <si>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</si>
  <si>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</si>
  <si>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</si>
  <si>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</si>
  <si>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R725  M1</t>
  </si>
  <si>
    <t>Montáž umyvadel z litého mramoru  délka, 1200mm - 2300mm</t>
  </si>
  <si>
    <t>R725D  01</t>
  </si>
  <si>
    <t>Položka    umyvadlo  pro handicapované    *Ui*</t>
  </si>
  <si>
    <t>WC invalida -1.1 * 1.2 * 1.3 *</t>
  </si>
  <si>
    <t>R725D  02</t>
  </si>
  <si>
    <t>Položka    WC  invalida   *Wci*</t>
  </si>
  <si>
    <t>WC invalida -  1.4a* 1.5x2 * 1.6 *1.7 *</t>
  </si>
  <si>
    <t>R725D  03</t>
  </si>
  <si>
    <t>Položka    WC  invalida   *Wcik *</t>
  </si>
  <si>
    <t>WC invalida -  * 1.4b * 1x 1.5  *</t>
  </si>
  <si>
    <t>R725D  04</t>
  </si>
  <si>
    <t>Položka WC umyvadlo z litého mramoru  *UŽ1,UŽ2 *, UŽ1 =2x délka 1850mm    UŽ2=2xdélka 2150mm</t>
  </si>
  <si>
    <t>WC  -UŽ1,UŽ2  :  *2.1 * 2.2 * 2.3*</t>
  </si>
  <si>
    <t>R725D  05</t>
  </si>
  <si>
    <t>Položka    WC    závěsné   * WC*</t>
  </si>
  <si>
    <t>WC závěsné  : *2.4a*2.5* 2.6*2.7*</t>
  </si>
  <si>
    <t>R725D  06</t>
  </si>
  <si>
    <t>Položka    WC     * WCkombi*</t>
  </si>
  <si>
    <t>WC kombi :  *2,4 b * 1x 2.5</t>
  </si>
  <si>
    <t>R725D  07</t>
  </si>
  <si>
    <t>Položka WC   umývátko   * UM *</t>
  </si>
  <si>
    <t>WC  - *2.8 *2.9 * 2.10 *</t>
  </si>
  <si>
    <t>R725D  08</t>
  </si>
  <si>
    <t>Položka WC   bidet   * BID *</t>
  </si>
  <si>
    <t>WC  -Bidet *2.11 *2.12 * 2.13 *</t>
  </si>
  <si>
    <t>R725D  09</t>
  </si>
  <si>
    <t>Položka  WC   pisoár *PIS1* -senzor+zdroj</t>
  </si>
  <si>
    <t>WC  Pis1  :  *2.14a * 2x2.15*</t>
  </si>
  <si>
    <t>R725D  10</t>
  </si>
  <si>
    <t>Položka  WC pisoár *PIS* -s radarovým, splachovačem</t>
  </si>
  <si>
    <t>WC  Pis  :  *2.14b * 8x2.15*</t>
  </si>
  <si>
    <t>R725D  11</t>
  </si>
  <si>
    <t>Položka  Jídelna  UŽ3 umyvadlo z lit.mramoru, délka ´=1200mm</t>
  </si>
  <si>
    <t>Jídelna  UŽ3 :  *3.1 *3.2 * 3.3 *</t>
  </si>
  <si>
    <t>R725D  12</t>
  </si>
  <si>
    <t>Položka   úklidovka *VYL * výlevka</t>
  </si>
  <si>
    <t>Úklidovka   * VYL* výlevka : *4.1 * 4.2 *</t>
  </si>
  <si>
    <t>R725D  13</t>
  </si>
  <si>
    <t>Položka  učebny  U1. umyvadlo</t>
  </si>
  <si>
    <t>Učebny U1 : *5.1* 5,3*5.4b *</t>
  </si>
  <si>
    <t>R725D  14</t>
  </si>
  <si>
    <t>Položka  učebny  U2. umyvadlo</t>
  </si>
  <si>
    <t>Učebny U1 : *5.1* 5,3*5.4a *</t>
  </si>
  <si>
    <t>R725D  15</t>
  </si>
  <si>
    <t>Položka  učebna UŽ4 umyvadlo z litého mramoru, délka = 2300mm</t>
  </si>
  <si>
    <t>Učebna UŽ 4: *5.2* 5,3*5.4a *</t>
  </si>
  <si>
    <t>R725D  16</t>
  </si>
  <si>
    <t>Položka  učebny DŘ1, DŘ2 -rohový ventil do, nábytků</t>
  </si>
  <si>
    <t>Učebny  DŘ1 DŘ2: *5.5 *</t>
  </si>
  <si>
    <t>R725D  17</t>
  </si>
  <si>
    <t>Položka  učebny  DŘ2 - sifon k demonstračním, stolům</t>
  </si>
  <si>
    <t>Učebny  DŘ2: *5.6*</t>
  </si>
  <si>
    <t>R725D  18</t>
  </si>
  <si>
    <t>Roháček/  pračka,/  DN-15 /20mm 03300   CR</t>
  </si>
  <si>
    <t>Pračka , myčka</t>
  </si>
  <si>
    <t>979086112R00</t>
  </si>
  <si>
    <t>Nakládání suti a vybouraných hmot</t>
  </si>
  <si>
    <t>735D  01</t>
  </si>
  <si>
    <t>Demontáž  veškerého zařízení  systému vytápění  :</t>
  </si>
  <si>
    <t>sada</t>
  </si>
  <si>
    <t xml:space="preserve">  /3 kotle,rozděl.,sběrač,oběh.čerpadla, armatury, potrubí,tepel.izolace,otopná tělesa, / Odvoz a ekologická likvidace.</t>
  </si>
  <si>
    <t>731249129R00</t>
  </si>
  <si>
    <t>Montáž ocelových kotlů do 50 kW (100 kW) na kapalná a plynná paliva_x000D_
 přes 85 do 100 kW</t>
  </si>
  <si>
    <t>800-731</t>
  </si>
  <si>
    <t>732119191R00</t>
  </si>
  <si>
    <t>Rozdělovače a sběrače dodávka těles ve specifikaci_x000D_
 tělěs rozdělovačů a sběračů o délce 1 m, DN 100</t>
  </si>
  <si>
    <t>732119291R00</t>
  </si>
  <si>
    <t>Rozdělovače a sběrače dodávka těles ve specifikaci_x000D_
 příplatek k ceně za montáž každých dalších i započaytých 0,5 m délky tělěsa, DN 100</t>
  </si>
  <si>
    <t>R731  01</t>
  </si>
  <si>
    <t>Plynový kondenzační  kotel  o výkonu 102 kW ,, (při teplotním spádu  80/60C°  )</t>
  </si>
  <si>
    <t>R731  02</t>
  </si>
  <si>
    <t>Sada pro kaskádu kotlů do 220kW  pro 2 kotl:</t>
  </si>
  <si>
    <t>Sada připojení kolektorů pro  kotle 90-150kW, hydralycký sběrač pro 2 kotle,sada přírub a těsnění,</t>
  </si>
  <si>
    <t>HVDT  DN 65, sada hydraul, připoj.HVDT, sada izolače zběrače pro 2 kotle,sada zabezpečovacího zařízení</t>
  </si>
  <si>
    <t>Dod. + Mont.</t>
  </si>
  <si>
    <t>R731  03</t>
  </si>
  <si>
    <t>Interface pro plynový kotel</t>
  </si>
  <si>
    <t>R731  04</t>
  </si>
  <si>
    <t>Vnější  teplotní sonda</t>
  </si>
  <si>
    <t>R731  05</t>
  </si>
  <si>
    <t>Obslužná jednotka regulace, Dod. +Mont.</t>
  </si>
  <si>
    <t>R731  06</t>
  </si>
  <si>
    <t>Externí modul pro řízení</t>
  </si>
  <si>
    <t>R731  07</t>
  </si>
  <si>
    <t>Sada odkouření pro dva kotle v kaskádě DN160/110, Dod. + Mont</t>
  </si>
  <si>
    <t>R731  08</t>
  </si>
  <si>
    <t>Plastová komínová vložka DN 160mm,délka14m,, včetně kolena,zakončení,spon,atd     Dod. +Mont</t>
  </si>
  <si>
    <t>R731  09</t>
  </si>
  <si>
    <t>Plast. potrubí pro přívod spalovacího vduchu DN110, včetně tepelné izolace  Dod. +Mont.</t>
  </si>
  <si>
    <t>R731  10</t>
  </si>
  <si>
    <t>Rozdělovač a zběrač topná vody DN 100,délka, 1650mm,vývodyDN 65/40/40/25/50/32   Dod.+Mont</t>
  </si>
  <si>
    <t>Včetně návarků,uchycení, nátěru a tep. izolace</t>
  </si>
  <si>
    <t>R731  11</t>
  </si>
  <si>
    <t>Membránová exspanzní nádoba o objemu 400litrů, Dod. +Montáž</t>
  </si>
  <si>
    <t>R731  12</t>
  </si>
  <si>
    <t>Zařízení pro automatické dopouštění vody  do, topného systému a udrž. tlaku v topném systému.</t>
  </si>
  <si>
    <t xml:space="preserve"> Dod. +Mont.</t>
  </si>
  <si>
    <t>R731  13</t>
  </si>
  <si>
    <t>Potrubní oddělovač pitné vody od topného systému., Dod. +Mont.</t>
  </si>
  <si>
    <t>R731  14</t>
  </si>
  <si>
    <t>vodoměr podružný 2,5m3</t>
  </si>
  <si>
    <t>R731  15</t>
  </si>
  <si>
    <t>Neutralizační  box  včetně startovací náplně,  Dod. + Mont.</t>
  </si>
  <si>
    <t>Přesun hmot pro kotelny umístěné ve výšce (hloubce) do 12 m</t>
  </si>
  <si>
    <t>732429112R00</t>
  </si>
  <si>
    <t>Čerpadla teplovodní Montáž čerpadel teplovodních oběhových spirálních DN 40</t>
  </si>
  <si>
    <t>R732  M</t>
  </si>
  <si>
    <t>Montáž regul.uzlu u vzduchotech . jednotky</t>
  </si>
  <si>
    <t>R732  01</t>
  </si>
  <si>
    <t>Elektronické oběh.čerpadlo M=2m3/hod ,, P= 54  kPa,1x230V,84W ( pozioce č1 )</t>
  </si>
  <si>
    <t>R732  02</t>
  </si>
  <si>
    <t>Elektronické oběh.čerpadlo M=2,5m3/hod ,, P= 58  kPa,1x230V,116W ( pozioce č 2 )</t>
  </si>
  <si>
    <t>R732  03</t>
  </si>
  <si>
    <t>Elektronické oběh.čerpadlo M=3,7m3/hod ,, P= 38 kPa,1x230V,103W ( pozioce č 3 )</t>
  </si>
  <si>
    <t>R732  04</t>
  </si>
  <si>
    <t>Třícestný  směšovací  ventil  DN 25, Kv=8,, vč. pohonu 24V, O-10V( pozice3V1a 3V12  )</t>
  </si>
  <si>
    <t>Přesun hmot pro strojovny v objektech výšky do 12 m</t>
  </si>
  <si>
    <t>722181212RT7</t>
  </si>
  <si>
    <t>Izolace vodovodního potrubí návleková z trubic z pěnového polyetylenu, tloušťka stěny 9 mm, d 22 mm</t>
  </si>
  <si>
    <t>722182011R00</t>
  </si>
  <si>
    <t>Montáž tepelné izolace potrubí lepicí páska, sponky, do DN 25</t>
  </si>
  <si>
    <t>722182014R00</t>
  </si>
  <si>
    <t>Montáž tepelné izolace potrubí lepicí páska, sponky, přes DN 25 do DN 40</t>
  </si>
  <si>
    <t>722182016R00</t>
  </si>
  <si>
    <t>Montáž tepelné izolace potrubí lepicí páska, sponky, přes DN 40 do DN 80</t>
  </si>
  <si>
    <t>733111107R00</t>
  </si>
  <si>
    <t>Potrubí z trubek závitových ocelových bezešvých, běžných, nízkotlaké, DN 40</t>
  </si>
  <si>
    <t>733111108R00</t>
  </si>
  <si>
    <t>Potrubí z trubek závitových ocelových bezešvých, běžných, nízkotlaké, DN 50</t>
  </si>
  <si>
    <t>733121163R00</t>
  </si>
  <si>
    <t>Potrubí z trubek hladkých ocelových bezešvých tvářených za tepla_x000D_
 nízkotlaké a středotlaké, D 76, tloušťka stěny 5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</si>
  <si>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</si>
  <si>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</si>
  <si>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</si>
  <si>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</si>
  <si>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</si>
  <si>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</si>
  <si>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</si>
  <si>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</si>
  <si>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</si>
  <si>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</si>
  <si>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733190106R00</t>
  </si>
  <si>
    <t>Tlakové zkoušky potrubí ocelových závitových, plastových, měděných do DN 32</t>
  </si>
  <si>
    <t>733190109R00</t>
  </si>
  <si>
    <t>Tlakové zkoušky potrubí ocelových závitových, plastových, měděných přes DN 50 do DN 65</t>
  </si>
  <si>
    <t>783425250R00</t>
  </si>
  <si>
    <t>Nátěry potrubí a armatur syntetické potrubí, do DN 100 mm, jednonásobné s 1x emailováním a základním nátěrem</t>
  </si>
  <si>
    <t>R733  M1</t>
  </si>
  <si>
    <t>Úprava npojení potrubí PPR  na stávající</t>
  </si>
  <si>
    <t>673909991034R</t>
  </si>
  <si>
    <t>síťovina výstražná PP; modrá; š = 340,0 mm</t>
  </si>
  <si>
    <t>POL3_1</t>
  </si>
  <si>
    <t>R733  01</t>
  </si>
  <si>
    <t>Tep.izolaceRW 800shliník .folii - potrubíCu 15/20</t>
  </si>
  <si>
    <t>R733  02</t>
  </si>
  <si>
    <t>Tep.izolace RW 800 s hliník. folii -potrubíCu18/20</t>
  </si>
  <si>
    <t>R733  03</t>
  </si>
  <si>
    <t>Tep.izolace RW 800s hliník.folii- potrubíCu 22/20</t>
  </si>
  <si>
    <t>R733  04</t>
  </si>
  <si>
    <t>Tep.izolace RW 800s hliník.folii- potrubíCu 28/30</t>
  </si>
  <si>
    <t>R733  05</t>
  </si>
  <si>
    <t>Tep.izolace RW 800s hliník.folii- potrubíCu 35/40</t>
  </si>
  <si>
    <t>R733  06</t>
  </si>
  <si>
    <t>Tep.izolace RW 800s hliník.folii- potrubí Oc 40/40</t>
  </si>
  <si>
    <t>R733  07</t>
  </si>
  <si>
    <t>Tep.izolace RW 800s hliník.folii- potrubí Oc 50/40</t>
  </si>
  <si>
    <t>R733  08</t>
  </si>
  <si>
    <t>Tep.izolace RW 800s hliník.folii- potrubí Oc 65/50</t>
  </si>
  <si>
    <t>R733  09</t>
  </si>
  <si>
    <t>Lepicí páska s hliník. povrchem, 0,1mm/50mm/50m  Poly AL</t>
  </si>
  <si>
    <t>R733  10</t>
  </si>
  <si>
    <t>Plastové předizol potrubíPE-XA s kyslík. barierou,, d63x5,8 zaizol. polyur. pěnou s pláštěm zLLD-PE</t>
  </si>
  <si>
    <t>Dod. +Mont.</t>
  </si>
  <si>
    <t>R733  11</t>
  </si>
  <si>
    <t>Svěrný přechod na záv. spoj D63/DN50, Dod.+Mont</t>
  </si>
  <si>
    <t>R733  12</t>
  </si>
  <si>
    <t>Smrštovací ukončovací manžeta D63/126, Dod.+ Mont.</t>
  </si>
  <si>
    <t>Přesun hmot pro rozvody potrubí v objektech výšky do 24 m</t>
  </si>
  <si>
    <t>722223131R00</t>
  </si>
  <si>
    <t>Kohout kulový, vypouštěcí a napouštěcí, vnější závit, mosazný, DN 15, PN 10, včetně dodávky materiálu</t>
  </si>
  <si>
    <t>722223141R00</t>
  </si>
  <si>
    <t>Kohout kulový, vypouštěcí a napouštěcí, vnější závit, mosazný, DN 20, PN 10, včetně dodávky materiálu</t>
  </si>
  <si>
    <t>734213111R00</t>
  </si>
  <si>
    <t>Ventil automatický, odvzdušňovací, mosazný, PN 10, DN 10,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</si>
  <si>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</si>
  <si>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</si>
  <si>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</si>
  <si>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</si>
  <si>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</si>
  <si>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</si>
  <si>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</si>
  <si>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</si>
  <si>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734235127R00</t>
  </si>
  <si>
    <t>Kohout kulový, mosazný, DN 65, PN 28, vnitřní-vnitřní, včetně dodávky materiálu</t>
  </si>
  <si>
    <t>734245425R00</t>
  </si>
  <si>
    <t>Klapka zpětná, mosazná, DN 40, PN 12, vnitřní-vnitřní závit, včetně dodávky materiálu</t>
  </si>
  <si>
    <t>734245426R00</t>
  </si>
  <si>
    <t>Klapka zpětná, mosazná, DN 50, PN 12, vnitřní-vnitřní závit, včetně dodávky materiálu</t>
  </si>
  <si>
    <t>734295215R00</t>
  </si>
  <si>
    <t>Filtr mosazný, DN 40, PN 20, vnitřní-vnitřní závit, včetně dodávky materiálu</t>
  </si>
  <si>
    <t>734295216R00</t>
  </si>
  <si>
    <t>Filtr mosazný, DN 50, PN 20, vnitřní-vnitřní závit, včetně dodávky materiálu</t>
  </si>
  <si>
    <t>734415113R00</t>
  </si>
  <si>
    <t>Teploměr s jímkou D 63 mm,  , T = 0 až 120°C, včetně dodávky materiálu</t>
  </si>
  <si>
    <t>734421150R00</t>
  </si>
  <si>
    <t>Tlakoměr deformační 0-10 MPa č. 53312, D 100, včetně dodávky materiálu</t>
  </si>
  <si>
    <t>R734  01</t>
  </si>
  <si>
    <t>Ruční regul.ventil s měřícími, nástavci DN 40 /Dod. +Mont /</t>
  </si>
  <si>
    <t>R734  02</t>
  </si>
  <si>
    <t>Ruční regul.ventil s měřícími, nástavci DN 50 /Dod. +Mont /</t>
  </si>
  <si>
    <t>R734  03</t>
  </si>
  <si>
    <t>Odvzdušnovací ventily na potrubním  rozvodu, /Dod. +Mont /</t>
  </si>
  <si>
    <t>R734 04</t>
  </si>
  <si>
    <t>Vypouštěcí kohouty  DN15 na potrubním rozvodu, /Dod. +Mont /</t>
  </si>
  <si>
    <t>Přesun hmot pro armatury v objektech výšky do 4 m</t>
  </si>
  <si>
    <t>734266422R00</t>
  </si>
  <si>
    <t>Šroubení pro radiátory typu VK dvoutrubkový systém s vypouštěním, přímé, bronzové, DN EK 20x15, PN 10, včetně dodávky materiálu</t>
  </si>
  <si>
    <t>734266772R00</t>
  </si>
  <si>
    <t>Šroubení svěrné pro měděné potrubí, mosazné, D 16 x EK, PN 10, včetně dodávky materiálu</t>
  </si>
  <si>
    <t>734291951R00</t>
  </si>
  <si>
    <t>Opravy závitových armatur zpětná montáž hlavic_x000D_
 učního a termostatického ovládání</t>
  </si>
  <si>
    <t>5513730620R</t>
  </si>
  <si>
    <t>hlavice termostatická s vestavěným čidlem, pro veřejné prostory; regulační rozsah 6,0 až 28,0 °C; ovládání ruční; provedení kapalinová</t>
  </si>
  <si>
    <t>POL3_7</t>
  </si>
  <si>
    <t>735157524R00</t>
  </si>
  <si>
    <t>Otopná tělesa panelová počet desek 2, počet přídavných přestupných ploch 1, výška 400 mm, délka 800 mm, provedení ventil kompakt, pravé spodní připojení, s nuceným oběhem, čelní deska profilovaná, včetně dodávky materiálu</t>
  </si>
  <si>
    <t>735157528R00</t>
  </si>
  <si>
    <t>Otopná tělesa panelová počet desek 2, počet přídavných přestupných ploch 1, výška 400 mm, délka 1200 mm, provedení ventil kompakt, pravé spodní připojení, s nuceným oběhem, čelní deska profilovaná, včetně dodávky materiálu</t>
  </si>
  <si>
    <t>735157529R00</t>
  </si>
  <si>
    <t>Otopná tělesa panelová počet desek 2, počet přídavných přestupných ploch 1, výška 400 mm, délka 1400 mm, provedení ventil kompakt, pravé spodní připojení, s nuceným oběhem, čelní deska profilovaná, včetně dodávky materiálu</t>
  </si>
  <si>
    <t>735157531R00</t>
  </si>
  <si>
    <t>Otopná tělesa panelová počet desek 2, počet přídavných přestupných ploch 1, výška 400 mm, délka 1800 mm, provedení ventil kompakt, pravé spodní připojení, s nuceným oběhem, čelní deska profilovaná, včetně dodávky materiálu</t>
  </si>
  <si>
    <t>735157562R00</t>
  </si>
  <si>
    <t>Otopná tělesa panelová počet desek 2, počet přídavných přestupných ploch 1, výška 600 mm, délka 600 mm, provedení ventil kompakt, pravé spodní připojení, s nuceným oběhem, čelní deska profilovaná, včetně dodávky materiálu</t>
  </si>
  <si>
    <t>735157563R00</t>
  </si>
  <si>
    <t>Otopná tělesa panelová počet desek 2, počet přídavných přestupných ploch 1, výška 600 mm, délka 700 mm, provedení ventil kompakt, pravé spodní připojení, s nuceným oběhem, čelní deska profilovaná, včetně dodávky materiálu</t>
  </si>
  <si>
    <t>735157564R00</t>
  </si>
  <si>
    <t>Otopná tělesa panelová počet desek 2, počet přídavných přestupných ploch 1, výška 600 mm, délka 800 mm, provedení ventil kompakt, pravé spodní připojení, s nuceným oběhem, čelní deska profilovaná, včetně dodávky materiálu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</si>
  <si>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</si>
  <si>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profilovaná, včetně dodávky materiálu</t>
  </si>
  <si>
    <t>735157622R00</t>
  </si>
  <si>
    <t>Otopná tělesa panelová počet desek 2, počet přídavných přestupných ploch 2, výška 400 mm, délka 600 mm, provedení ventil kompakt, pravé spodní připojení, s nuceným oběhem, čelní deska profilovaná, včetně dodávky materiálu</t>
  </si>
  <si>
    <t>735157623R00</t>
  </si>
  <si>
    <t>Otopná tělesa panelová počet desek 2, počet přídavných přestupných ploch 2, výška 400 mm, délka 700 mm, provedení ventil kompakt, pravé spodní připojení, s nuceným oběhem, čelní deska profilovaná, včetně dodávky materiálu</t>
  </si>
  <si>
    <t>735157629R00</t>
  </si>
  <si>
    <t>Otopná tělesa panelová počet desek 2, počet přídavných přestupných ploch 2, výška 400 mm, délka 1400 mm, provedení ventil kompakt, pravé spodní připojení, s nuceným oběhem, čelní deska profilovaná, včetně dodávky materiálu</t>
  </si>
  <si>
    <t>735157666R00</t>
  </si>
  <si>
    <t>Otopná tělesa panelová počet desek 2, počet přídavných přestupných ploch 2, výška 600 mm, délka 1000 mm, provedení ventil kompakt, pravé spodní připojení, s nuceným oběhem, čelní deska profilovaná, včetně dodávky materiálu</t>
  </si>
  <si>
    <t>735157672R00</t>
  </si>
  <si>
    <t>Otopná tělesa panelová počet desek 2, počet přídavných přestupných ploch 2, výška 600 mm, délka 2000 mm, provedení ventil kompakt, pravé spodní připojení, s nuceným oběhem, čelní deska profilovaná, včetně dodávky materiálu</t>
  </si>
  <si>
    <t>735157686R00</t>
  </si>
  <si>
    <t>Otopná tělesa panelová počet desek 2, počet přídavných přestupných ploch 2, výška 900 mm, délka 1000 mm, provedení ventil kompakt, pravé spodní připojení, s nuceným oběhem, čelní deska profilovaná, včetně dodávky materiálu</t>
  </si>
  <si>
    <t>735157688R00</t>
  </si>
  <si>
    <t>Otopná tělesa panelová počet desek 2, počet přídavných přestupných ploch 2, výška 900 mm, délka 1200 mm, provedení ventil kompakt, pravé spodní připojení, s nuceným oběhem, čelní deska profilovaná, včetně dodávky materiálu</t>
  </si>
  <si>
    <t>735157689R00</t>
  </si>
  <si>
    <t>Otopná tělesa panelová počet desek 2, počet přídavných přestupných ploch 2, výška 900 mm, délka 1400 mm, provedení ventil kompakt, pravé spodní připojení, s nuceným oběhem, čelní deska profilovaná, včetně dodávky materiálu</t>
  </si>
  <si>
    <t>R735  01</t>
  </si>
  <si>
    <t>Upevnovací materiál pro otopná  tělesa  VK</t>
  </si>
  <si>
    <t>Přesun hmot pro otopná tělesa v objektech výšky do 12 m</t>
  </si>
  <si>
    <t>R799  01</t>
  </si>
  <si>
    <t>R799  02</t>
  </si>
  <si>
    <t>Zaregulování  otopných těles</t>
  </si>
  <si>
    <t>R799  03</t>
  </si>
  <si>
    <t>Zaregulování  ručních regulač. ventilů</t>
  </si>
  <si>
    <t>R799  04</t>
  </si>
  <si>
    <t>Proplach a napuštění  topného  systému</t>
  </si>
  <si>
    <t>R799  05</t>
  </si>
  <si>
    <t>Návrh provozního řádu kotelny</t>
  </si>
  <si>
    <t>R799  06</t>
  </si>
  <si>
    <t>Zprovoznění  kotle</t>
  </si>
  <si>
    <t>R799  07</t>
  </si>
  <si>
    <t>Výchozí revize  tlakové nádoby /expanzní nádoba /</t>
  </si>
  <si>
    <t>R799  08</t>
  </si>
  <si>
    <t>Výchozí revize  komínu</t>
  </si>
  <si>
    <t>R799  09</t>
  </si>
  <si>
    <t>Konstrukční ocel pro pomocné a podpěrné, konstrukce</t>
  </si>
  <si>
    <t>kg</t>
  </si>
  <si>
    <t>R799  10</t>
  </si>
  <si>
    <t>Štítky pro označení potrubí,armatur, zařízení</t>
  </si>
  <si>
    <t>R799  11</t>
  </si>
  <si>
    <t>R799  12</t>
  </si>
  <si>
    <t>R799  13</t>
  </si>
  <si>
    <t>Vybavení kotelny  III kategorie</t>
  </si>
  <si>
    <t>Potrubí v roli,d63x5,8/DA126 ,PN6</t>
  </si>
  <si>
    <t>Demontáž  veškerého zařízení  systému vytápění .</t>
  </si>
  <si>
    <t>rozdělovač,sběrač, oběh. čerpadla , armatury,</t>
  </si>
  <si>
    <t>potrubí,tepel.izolace,otopná tělesa,</t>
  </si>
  <si>
    <t>odvoz a ekologická likvidace.</t>
  </si>
  <si>
    <t>Rozdělovač a sběrač topné vody  DN 100,, délka1350mm  /   Dod. +Mont. /</t>
  </si>
  <si>
    <t>uchycení,nátěru a tepelné izolace</t>
  </si>
  <si>
    <t>Elektronické oběh.čerpadlo M=1,9m3/hod ,, P= 51  kPa,1x230V,84W ( pozioce č11 )</t>
  </si>
  <si>
    <t>Elektronické oběh.čerpadlo M=2,3m3/hod ,, P= 55  kPa,1x230V,116W ( pozioce č12 )</t>
  </si>
  <si>
    <t>Třícestný  směšovací  ventil  DN 25, Kv=8,, vč. pohonu 24V, O-10V( pozice3V11a 3V12  )</t>
  </si>
  <si>
    <t>733190108R00</t>
  </si>
  <si>
    <t>Tlakové zkoušky potrubí ocelových závitových, plastových, měděných přes DN 40 do DN 50</t>
  </si>
  <si>
    <t>Páska s hiníkovým povrchem  jen propříčné spoje.</t>
  </si>
  <si>
    <t>734215132R00</t>
  </si>
  <si>
    <t>Ventil automatický, odvzdušňovací, mosazný, PN 14, DN 10, včetně dodávky materiálu</t>
  </si>
  <si>
    <t>Přepouštěcí ventil  DN 25     /Dod. + Mont  /</t>
  </si>
  <si>
    <t>735157569R00</t>
  </si>
  <si>
    <t>Otopná tělesa panelová počet desek 2, počet přídavných přestupných ploch 1, výška 600 mm, délka 1400 mm, provedení ventil kompakt, pravé spodní připojení, s nuceným oběhem, čelní deska profilovaná, včetně dodávky materiálu</t>
  </si>
  <si>
    <t>735157662R00</t>
  </si>
  <si>
    <t>Otopná tělesa panelová počet desek 2, počet přídavných přestupných ploch 2, výška 600 mm, délka 600 mm, provedení ventil kompakt, pravé spodní připojení, s nuceným oběhem, čelní deska profilovaná, včetně dodávky materiálu</t>
  </si>
  <si>
    <t>735157663R00</t>
  </si>
  <si>
    <t>Otopná tělesa panelová počet desek 2, počet přídavných přestupných ploch 2, výška 600 mm, délka 700 mm, provedení ventil kompakt, pravé spodní připojení, s nuceným oběhem, čelní deska profilovaná, včetně dodávky materiálu</t>
  </si>
  <si>
    <t>735157664R00</t>
  </si>
  <si>
    <t>Otopná tělesa panelová počet desek 2, počet přídavných přestupných ploch 2, výška 600 mm, délka 800 mm, provedení ventil kompakt, pravé spodní připojení, s nuceným oběhem, čelní deska profilovaná, včetně dodávky materiálu</t>
  </si>
  <si>
    <t>Upevnovací materiél pro otopná  tělesa  VK</t>
  </si>
  <si>
    <t>904      R02</t>
  </si>
  <si>
    <t>Hzs-zkousky v ramci montaz.praci, Topná zkouška</t>
  </si>
  <si>
    <t>h</t>
  </si>
  <si>
    <t>Proplach a napuštění topného  systému</t>
  </si>
  <si>
    <t>900      R04I11</t>
  </si>
  <si>
    <t>HZS - stavební přípomoce /nezměřítelné práce/</t>
  </si>
  <si>
    <t>POL10_</t>
  </si>
  <si>
    <t>Vývody DN 50  /40 /40 /25 /25,včetně návarků,</t>
  </si>
  <si>
    <t>722181214RT5</t>
  </si>
  <si>
    <t>Izolace vodovodního potrubí návleková z trubic z pěnového polyetylenu, tloušťka stěny 20 mm, d 15 mm</t>
  </si>
  <si>
    <t>POL1_1002</t>
  </si>
  <si>
    <t>R 733  01</t>
  </si>
  <si>
    <t>Úprava stáv. potrubí po osazení nových, radiátorových šroubení</t>
  </si>
  <si>
    <t>R 733  02</t>
  </si>
  <si>
    <t>Oprava  nátěrů  ocel potrubí po výměně  ventilů, a  šroubení</t>
  </si>
  <si>
    <t>734266122R00</t>
  </si>
  <si>
    <t>Šroubení regulační a uzavírací, přímé, bronzové, DN 15, PN 10, včetně dodávky materiálu</t>
  </si>
  <si>
    <t>734266212R00</t>
  </si>
  <si>
    <t>Šroubení uzavíratelné radiátorové regulační s vypouštěním, rohové, bronzové, DN 15, PN 10, včetně dodávky materiálu</t>
  </si>
  <si>
    <t>734266223R00</t>
  </si>
  <si>
    <t>Šroubení uzavíratelné radiátorové regulační s vypouštěním, přímé, bronzové, DN 20, PN 10, včetně dodávky materiálu</t>
  </si>
  <si>
    <t>734/1  01</t>
  </si>
  <si>
    <t>Přímý rad. ventil s atomat. omez. průtoku  H. E., DN15</t>
  </si>
  <si>
    <t>734/1  02</t>
  </si>
  <si>
    <t>Přímý rad. ventil s atomat. omez. průtoku  H. E., DN 20</t>
  </si>
  <si>
    <t>734/1  03</t>
  </si>
  <si>
    <t>Rohový  rad. ventil s atomat. omez. průtoku  H. E., DN 15</t>
  </si>
  <si>
    <t>734/1  M</t>
  </si>
  <si>
    <t>Mont armatur s aut.omezovačem  průtoku</t>
  </si>
  <si>
    <t>5513730660R</t>
  </si>
  <si>
    <t>hlavice termostatická s dálkovým nastavením, s vestavěným čidlem; regulační rozsah 8,0 až 27,0 °C; ovládání ruční; provedení kapalinová; kapilára 2 000 mm</t>
  </si>
  <si>
    <t>735157545R00</t>
  </si>
  <si>
    <t>Otopná tělesa panelová počet desek 2, počet přídavných přestupných ploch 1, výška 500 mm, délka 900 mm, provedení ventil kompakt, pravé spodní připojení, s nuceným oběhem, čelní deska profilovaná, včetně dodávky materiálu</t>
  </si>
  <si>
    <t>735157547R00</t>
  </si>
  <si>
    <t>Otopná tělesa panelová počet desek 2, počet přídavných přestupných ploch 1, výška 500 mm, délka 1100 mm, provedení ventil kompakt, pravé spodní připojení, s nuceným oběhem, čelní deska profilovaná, včetně dodávky materiálu</t>
  </si>
  <si>
    <t>735157645R00</t>
  </si>
  <si>
    <t>Otopná tělesa panelová počet desek 2, počet přídavných přestupných ploch 2, výška 500 mm, délka 900 mm, provedení ventil kompakt, pravé spodní připojení, s nuceným oběhem, čelní deska profilovaná, včetně dodávky materiálu</t>
  </si>
  <si>
    <t>735157647R00</t>
  </si>
  <si>
    <t>Otopná tělesa panelová počet desek 2, počet přídavných přestupných ploch 2, výška 500 mm, délka 1100 mm, provedení ventil kompakt, pravé spodní připojení, s nuceným oběhem, čelní deska profilovaná, včetně dodávky materiálu</t>
  </si>
  <si>
    <t>735157650R00</t>
  </si>
  <si>
    <t>Otopná tělesa panelová počet desek 2, počet přídavných přestupných ploch 2, výška 500 mm, délka 1600 mm, provedení ventil kompakt, pravé spodní připojení, s nuceným oběhem, čelní deska profilovaná, včetně dodávky materiálu</t>
  </si>
  <si>
    <t>R735  02</t>
  </si>
  <si>
    <t>Vent.vložka pro otop. tělesa  VK s atomatickým, omezení průtoku</t>
  </si>
  <si>
    <t>R735  03</t>
  </si>
  <si>
    <t>Demontáž stávaj. zákrytu  otopného tělesa a, opětná montáž zákrytu  otopného  tělesa</t>
  </si>
  <si>
    <t>R735  04</t>
  </si>
  <si>
    <t>Demontáž  stávajícího otop. tělesa  a opětná, montáž stáv. tělesa po osaz.nového vent.</t>
  </si>
  <si>
    <t>Demontáž  14 otopných těles ,všechny radiaátor., ventily a šroubení  /odvoz a ekolog.likvidace /</t>
  </si>
  <si>
    <t>A.1.01</t>
  </si>
  <si>
    <t>Kompaktní vzduchotechnická rekuperační jednotka ve vnitřním provedení s autonomní regulací a řízením, na konstantní tlak, ve složení na přívodu uzavírací klapka se servopohonem s havarijní funkcí,</t>
  </si>
  <si>
    <t>kapsový filtr F7, rotační rekuperátor, ventilátor s EC motorem a vodní ohřívač s instalovanou protimrazovou ochranou, na odvodu kapsový filtr M5, rotační rekuperátor, ventilátor s EC motorem a uzavírací klapka se servopohonem s havarijní funkcí, Vp=5400m3/hod, dpext=450Pa, Vo=4800m3/hod, dpext=400Pa, výkon vodního ohřívače Qtop=17,4kW, teplotní spád 70/50°C, dztr=7,8kPa, přívodní teplota +20°C při externí teplotě -15°C, Pp=2,4kW/3,9A/400V, Po=2,4kW/3,9A/400V, minimální jištění 3x13A/400V/50Hz, akustický výkon do okolí max. 60dB(A)</t>
  </si>
  <si>
    <t>Včetně příslušenství:</t>
  </si>
  <si>
    <t>4 x pružné připojení 1000x500</t>
  </si>
  <si>
    <t>1 x Modul regulačního systému AIAS pro snímání aktuálního průtoku vzduchu jednotlivých VAV regulátorů na základě kterého probíhá výkonová regulace EC motorů ve VZT jednotce</t>
  </si>
  <si>
    <t>1 x Ovládací modul regulačního systému AIAS, maximální počet ovládaných regulátorů 30ks</t>
  </si>
  <si>
    <t>1 x Směšovací uzel vytápění, ovládání 0-10V, napájení 24V, připojovací rozměr DN15, průtok 0,18l/s, tlaková ztráta 5,7kPa, kv=1,6</t>
  </si>
  <si>
    <t>A.PK1.01</t>
  </si>
  <si>
    <t>Protipožární klapka obdelníková o rozměrech 500x630mm, s požární odolností minimálně EIS90, v, základním provedení s ručním mechanismem, spouštění pružinou s tavnou pojistkou, s koncovými spínači</t>
  </si>
  <si>
    <t>"OTEVŘENO/ZAVŘENO", včetně kompletního příslušenství pro zabudování do stavební konstrukce v souladu s atestem klapky</t>
  </si>
  <si>
    <t>A.PK1.02</t>
  </si>
  <si>
    <t>bm</t>
  </si>
  <si>
    <t>751398092</t>
  </si>
  <si>
    <t>Regulátor proměnného průtoku vzduchu kruhový o průměru 160mm, těsnost pláště C, těsnost listu tř. 4, 4, pro rychlosti proudění 2 až 9m/s, maximální tlaková diference 1000Pa, se servopohonem a možností</t>
  </si>
  <si>
    <t>dálkového nastavení přes komunikační protokol ModBus, řídící signál 2 - 10V, Vnom=460m3/hod, Vmin=145m3/hod, Vmax=460m3/hod</t>
  </si>
  <si>
    <t>poz. A.1.02</t>
  </si>
  <si>
    <t>dálkového nastavení přes komunikační protokol ModBus, řídící signál 2 - 10V, Vnom=420m3/hod, Vmin=145m3/hod, Vmax=420m3/hod</t>
  </si>
  <si>
    <t>poz. A.1.03</t>
  </si>
  <si>
    <t>A.1.04</t>
  </si>
  <si>
    <t>Regulátor proměnného průtoku vzduchu čtyřhranný o rozměru 200x150mm, těsnost pláště C, těsnost listu třídy 4, pro rychlosti proudění 2 až 13m/s, maximální tlaková diference 1000Pa</t>
  </si>
  <si>
    <t xml:space="preserve"> se servopohonem a možností dálkového nastavení přes komunikační protokol ModBus, řídící signál 2 - 10V, Vnom=640m3/hod, Vmin=216m3/hod, Vmax=640m3/hod</t>
  </si>
  <si>
    <t>poz. A.1.05</t>
  </si>
  <si>
    <t xml:space="preserve"> se servopohonem možností dálkového nastavení přes komunikační protokol ModBus, řídící signál 2 - 10V, Vnom=580m3/hod, Vmin=216m3/hod, Vmax=580m3/hod</t>
  </si>
  <si>
    <t>poz. A.1.06</t>
  </si>
  <si>
    <t xml:space="preserve"> se servopohonem možností dálkového nastavení přes komunikační protokol ModBus, řídící signál 2 - 10V, Vnom=640m3/hod, Vmin=216m3/hod, Vmax=640m3/hod</t>
  </si>
  <si>
    <t>poz. A.1.07</t>
  </si>
  <si>
    <t>Regulátor proměnného průtoku vzduchu čtyřhranný o rozměru 200x150mm, těsnost pláště C, těsnost listu, třídy 4, pro rychlosti proudění 2 až 13m/s, maximální tlaková diference 1000Pa, se servopohonem a</t>
  </si>
  <si>
    <t>možností dálkového nastavení přes komunikační protokol ModBus, řídící signál 2 - 10V, Vnom=580m3/hod, Vmin=216m3/hod, Vmax=580m3/hod</t>
  </si>
  <si>
    <t>poz. A.1.08</t>
  </si>
  <si>
    <t>možností dálkového nastavení přes komunikační protokol ModBus, řídící signál 2 - 10V, Vnom=640m3/hod, Vmin=216m3/hod, Vmax=640m3/hod</t>
  </si>
  <si>
    <t>poz. A.1.09</t>
  </si>
  <si>
    <t xml:space="preserve"> se servopohonem a možností dálkového nastavení přes komunikační protokol ModBus, řídící signál 2 - 10V, Vnom=580m3/hod, Vmin=216m3/hod, Vmax=580m3/hod</t>
  </si>
  <si>
    <t>poz. A.1.10</t>
  </si>
  <si>
    <t>poz. A.1.11</t>
  </si>
  <si>
    <t>poz. A.1.12</t>
  </si>
  <si>
    <t>poz. A.1.13</t>
  </si>
  <si>
    <t>poz. A.1.14</t>
  </si>
  <si>
    <t>poz. A.1.15</t>
  </si>
  <si>
    <t>poz. A.1.16</t>
  </si>
  <si>
    <t>poz. A.1.17</t>
  </si>
  <si>
    <t>poz. A.1.18</t>
  </si>
  <si>
    <t>poz. A.1.19</t>
  </si>
  <si>
    <t>poz. A.1.20</t>
  </si>
  <si>
    <t>poz. A.1.21</t>
  </si>
  <si>
    <t>poz. A.1.22</t>
  </si>
  <si>
    <t>poz. A.1.23</t>
  </si>
  <si>
    <t>75139-8092</t>
  </si>
  <si>
    <t>Regulátor stálého průtoku vzduchu kruhový mechanický vsuvný o průměru 100mm, maximální tlaková, diference 250Pa, rozsah průtoku 50 až 100 m3/hod</t>
  </si>
  <si>
    <t>A.1.24</t>
  </si>
  <si>
    <t>75139-8093</t>
  </si>
  <si>
    <t>A.1.25</t>
  </si>
  <si>
    <t>75134-4124</t>
  </si>
  <si>
    <t>Čtyřhranný jádrový tlumič hluku 1000x500, délky 1000mm, s náběhy, útlum při 500Hz - 30 dB; Složený z, buněk 4 x 250/500/1000, z pozinkovaného plechu</t>
  </si>
  <si>
    <t>A.1.26</t>
  </si>
  <si>
    <t>75134-4121</t>
  </si>
  <si>
    <t>Čtyřhranný jádrový tlumič hluku 500x250, délky 1000mm, s náběhy, útlum při 500Hz - 30 dB; Složený z, buněk 1 x 250/500/1000, z pozinkovaného plechu</t>
  </si>
  <si>
    <t>A.1.27</t>
  </si>
  <si>
    <t>75134-4114</t>
  </si>
  <si>
    <t>Kruhový tlumič hluku o průměru 250mm, délky 900mm, útlum při 500Hz - 20 dB, z pozinkovaného plechu</t>
  </si>
  <si>
    <t>A.1.28</t>
  </si>
  <si>
    <t>75134-4113</t>
  </si>
  <si>
    <t>Kruhový tlumič hluku o průměru 200mm, délky 900mm, útlum při 500Hz - 24 dB, z pozinkovaného plechu</t>
  </si>
  <si>
    <t>ks</t>
  </si>
  <si>
    <t>A.1.29</t>
  </si>
  <si>
    <t>75134-4112</t>
  </si>
  <si>
    <t>Kruhový tlumič hluku o průměru 125mm, délky 600mm, útlum při 500Hz - 23 dB, z pozinkovaného plechu</t>
  </si>
  <si>
    <t>A.1.30</t>
  </si>
  <si>
    <t>75134-4111</t>
  </si>
  <si>
    <t>Kruhový tlumič hluku o průměru 100mm, délky 600mm, útlum při 500Hz - 24 dB, z pozinkovaného plechu</t>
  </si>
  <si>
    <t>A.1.31</t>
  </si>
  <si>
    <t>75131-1306</t>
  </si>
  <si>
    <t>Textilní vyúsť z polyesteru o průměru 250mm o celkové délce 4500mm, v pravém provedení, na konci zaslepena, 2ks zip 250, průtok 640m3/hod, použitelný přetlak 100Pa</t>
  </si>
  <si>
    <t>distribuce vzduchu pomocí malých dýz v úhlu 90°, s hliníkovými vyztužujícími obručemi uvnitř, pratelná v pračce, v barvě dle požadavku investora ve vyšším standardu, včetně montážního materiálu</t>
  </si>
  <si>
    <t>poz. A.1.32P</t>
  </si>
  <si>
    <t>75131-1305</t>
  </si>
  <si>
    <t>Textilní vyúsť z polyesteru o průměru 250mm o celkové délce 4500mm, v levém provedení, na konci zaslepena, 2ks zip 250, průtok 640m3/hod, použitelný přetlak 100Pa</t>
  </si>
  <si>
    <t>distribuce vzduchu pomocí malých dýz v úhlu 270°, s hliníkovými vyztužujícími obručemi uvnitř, pratelná v pračce, v barvě dle požadavku investora ve vyšším standardu, včetně montážního materiálu</t>
  </si>
  <si>
    <t>poz. A.1.32L</t>
  </si>
  <si>
    <t>75131-1304</t>
  </si>
  <si>
    <t>Textilní vyúsť z polyesteru o průměru 200mm o celkové délce 4000mm, v pravém provedení, na konci zaslepena, 2ks zip 200, průtok 460m3/hod, použitelný přetlak 100Pa</t>
  </si>
  <si>
    <t>distribuce vzduchu pomocí mikroperforace ve směru 90°/oblast 180°, s hliníkovými vyztužujícími obručemi uvnitř, pratelná v pračce, v barvě dle požadavku investora ve vyšším standardu, včetně ontážního materiálu</t>
  </si>
  <si>
    <t>poz. A.1.33P</t>
  </si>
  <si>
    <t>75131-1303</t>
  </si>
  <si>
    <t>Textilní vyúsť z polyesteru o průměru 200mm o celkové délce 4500mm z toho 3000mm neprodyšná látka, v pravém provedení, na konci zaslepena, 2ks zip 200, průtok 50m3/hod</t>
  </si>
  <si>
    <t>použitelný přetlak 100Pa, distribuce vzduchu pomocí mikroperforace v délce 1500mm ve směru 90°/oblast 180°, s hliníkovými vyztužujícími obručemi uvnitř, pratelná v pračce, v barvě dle požadavku investora ve vyšším standardu, včetně montážního materiálu</t>
  </si>
  <si>
    <t>poz. A.1.34P</t>
  </si>
  <si>
    <t>75131-1302</t>
  </si>
  <si>
    <t>Textilní vyúsť z polyesteru o průměru 200mm o celkové délce 4500mm z toho 3000mm neprodyšná látka, v levém provedení, na konci zaslepena, 2ks zip 200, průtok 50m3/hod, použitelný přetlak 100Pa</t>
  </si>
  <si>
    <t>distribuce vzduchu pomocí mikroperforace v délce 1500mm ve směru 270°/oblast 180°, s hliníkovými vyztužujícími obručemi uvnitř, pratelná v pračce, v barvě dle požadavku investora ve vyšším standardu, včetně montážního materiálu</t>
  </si>
  <si>
    <t>poz. A.1.34L</t>
  </si>
  <si>
    <t>75131-1301</t>
  </si>
  <si>
    <t>Textilní vyúsť z polyesteru o průměru 200mm o celkové délce 4500mm z toho 3000mm neprodyšná látka, v pravém provedení, na konci zaslepena, 2ks zip 200, průtok 110m3/hod, použitelný přetlak 100Pa,</t>
  </si>
  <si>
    <t>distribuce vzduchu pomocí mikroperforace v délce 1500mm ve směru 90°/oblast 180°, s hliníkovými vyztužujícími obručemi uvnitř, pratelná v pračce, v barvě dle požadavku investora ve vyšším standardu, včetně montážního materiálu</t>
  </si>
  <si>
    <t>poz. A.1.35P</t>
  </si>
  <si>
    <t>75131-1312</t>
  </si>
  <si>
    <t>Textilní vyúsť z polyesteru o průměru 250mm ve tvaru T o celkové délce 3500mm, s jedním vstupem, s nástavcem o průměru 250mm, v pravém provedení., na obou koncích zaslepena, 2ks zip 250</t>
  </si>
  <si>
    <t>průtok 640m3/hod, použitelný přetlak 100Pa, distribuce vzduchu pomocí malých dýz v úhlu 90°, s hliníkovými vyztužujícími obručemi uvnitř, pratelná v pračce, v barvě dle požadavku investora ve vyšším standardu, včetně montážního materiálu</t>
  </si>
  <si>
    <t>poz. A.1.36P</t>
  </si>
  <si>
    <t>75132-2011</t>
  </si>
  <si>
    <t>Přívodní kovový talířový ventil o průměru 100mm</t>
  </si>
  <si>
    <t>A.1.37</t>
  </si>
  <si>
    <t>75132-2012</t>
  </si>
  <si>
    <t>Odvodní kovový talířový ventil o průměru 100mm</t>
  </si>
  <si>
    <t>A.1.38</t>
  </si>
  <si>
    <t>75131-1011</t>
  </si>
  <si>
    <t>Odvodní jednořadá vyústka hliníková, bez regulace, na čtyřhranné potrubí o rozměru 500x200mm, s, upínacím rámečkem</t>
  </si>
  <si>
    <t>A.1.39</t>
  </si>
  <si>
    <t>75131-1012</t>
  </si>
  <si>
    <t>Odvodní jednořadá vyústka hliníková, bez regulace, na čtyřhranné potrubí o rozměru 300x100mm, s, upínacím rámečkem</t>
  </si>
  <si>
    <t>A.1.40</t>
  </si>
  <si>
    <t>75131-1013</t>
  </si>
  <si>
    <t>Odvodní jednořadá vyústka hliníková, bez regulace, na čtyřhranné potrubí o rozměru 200x100mm, s, upínacím rámečkem</t>
  </si>
  <si>
    <t>A.1.41</t>
  </si>
  <si>
    <t>75139-8053</t>
  </si>
  <si>
    <t>Protidešťová žaluzie hliníková se sítem proti hmyzu o rozměru 1000x450mm</t>
  </si>
  <si>
    <t>A.1.42</t>
  </si>
  <si>
    <t>75139-8052</t>
  </si>
  <si>
    <t>Protidešťová žaluzie hliníková se sítem proti hmyzu o rozměru 800x450mm</t>
  </si>
  <si>
    <t>A.1.43</t>
  </si>
  <si>
    <t>75139-8051</t>
  </si>
  <si>
    <t>Protidešťová žaluzie hliníková se sítem proti hmyzu o rozměru 400x450mm</t>
  </si>
  <si>
    <t>A.1.44</t>
  </si>
  <si>
    <t>A.1.45</t>
  </si>
  <si>
    <t>75151-4678</t>
  </si>
  <si>
    <t>Regulační klapka kruhová jednolistá o průměru 100mm, ruční, s těsností pláště C1</t>
  </si>
  <si>
    <t>A.1.46</t>
  </si>
  <si>
    <t>75151-1022</t>
  </si>
  <si>
    <t>Potrubí čtyřhranné; z pozinkovaného plechu nízkotlaké; Předpokládaný standard:, Výrobek dle dodavatele; Příslušenství: kompletní provedení včetně přírub, výztuh a prolamování</t>
  </si>
  <si>
    <t>včetně tvarovek dle výkresové dokumentace; vše vyrobit s hladkým průtočným profilem bez hran s náběhy a zaoblením</t>
  </si>
  <si>
    <t>75151-1186</t>
  </si>
  <si>
    <t>Potrubí kruhové O 250; z pozinkovaného plechu nízkotlaké (spiro); Předpokládaný standard:, Výrobek dle dodavatele; Příslušenství: kompletní provedení včetně spojek s těsněním</t>
  </si>
  <si>
    <t>včetně tvarovek dle výkresové dokumentace; vše vyrobit s hladkým průtočným profilem bez hran s pořebným zaoblením</t>
  </si>
  <si>
    <t>75151-1185</t>
  </si>
  <si>
    <t>Potrubí kruhové O 200; z pozinkovaného plechu nízkotlaké (spiro); Předpokládaný standard:, Výrobek dle dodavatele; Příslušenství: kompletní provedení včetně spojek s těsněním;</t>
  </si>
  <si>
    <t>75151-1184</t>
  </si>
  <si>
    <t>Potrubí kruhové O 160; z pozinkovaného plechu nízkotlaké (spiro); Předpokládaný standard:, Výrobek dle dodavatele; Příslušenství: kompletní provedení včetně spojek s těsněním</t>
  </si>
  <si>
    <t>75151-1183</t>
  </si>
  <si>
    <t>Potrubí kruhové O 200; z pozinkovaného plechu nízkotlaké (spiro); Předpokládaný standard:, Výrobek dle dodavatele; Příslušenství: kompletní provedení včetně spojek s těsněním</t>
  </si>
  <si>
    <t>75151-1182</t>
  </si>
  <si>
    <t>Potrubí kruhové do O 160; z pozinkovaného plechu nízkotlaké (spiro); Předpokládaný standard:, Výrobek dle dodavatele; Příslušenství: kompletní provedení včetně spojek s těsněním</t>
  </si>
  <si>
    <t>75784-1181</t>
  </si>
  <si>
    <t>Dvojitý vnitřní nátěr potrubí v barvě dle požadavku investora</t>
  </si>
  <si>
    <t>75784-1182</t>
  </si>
  <si>
    <t>Dvojitý vnější nátěr potrubí v barvě dle požadavku investora</t>
  </si>
  <si>
    <t>75713-1113</t>
  </si>
  <si>
    <t>Tepelná izolace;  z minerální vaty upevněné na trny s polepem hliníkovou folií; Základní parametry:, tloušťka 40 mm; měrná hmotnost minimálně 40 kg/m3; součinitel tepelné vodivosti nižší než 0,05 W/mK</t>
  </si>
  <si>
    <t>75713-1713</t>
  </si>
  <si>
    <t>Tepelná izolace venkovní s vnějším oplechováním; Základní parametry: tloušťka 60 mm; měrná hmotnost, minimálně 40 kg/m3; součinitel tepelné vodivosti nižší než 0,05 W/mK</t>
  </si>
  <si>
    <t>75113-3012</t>
  </si>
  <si>
    <t>Potrubní diagonální ventilátor o průměru 200mm, Vo=510m3/hod, dpext=200Pa, P=0,103kW/0,5A/230V,, včetně pružných manžet</t>
  </si>
  <si>
    <t>A.2.01</t>
  </si>
  <si>
    <t>75113-3011</t>
  </si>
  <si>
    <t>Potrubní diagonální ventilátor o průměru 200mm, Vo=450m3/hod, dpext=200Pa, P=0,103kW/0,5A/230V,, včetně pružných manžet</t>
  </si>
  <si>
    <t>A.2.02</t>
  </si>
  <si>
    <t>75131-4679</t>
  </si>
  <si>
    <t>Regulační klapka kruhová jednolistá o průměru 200mm, ruční, s těsností pláště C1</t>
  </si>
  <si>
    <t>A.2.03</t>
  </si>
  <si>
    <t>75131-4680</t>
  </si>
  <si>
    <t>Zpětná klapka vsuvná těsná o průměru 200mm</t>
  </si>
  <si>
    <t>A.2.04</t>
  </si>
  <si>
    <t>A.2.05</t>
  </si>
  <si>
    <t>75131-1111</t>
  </si>
  <si>
    <t>Odvodní jednořadá vyústka pozinkovaná s regulací na čtyřhranné potrubí o rozměru 200x100mm v barvě, dle požadavku investora</t>
  </si>
  <si>
    <t>A.2.06</t>
  </si>
  <si>
    <t>75131-1112</t>
  </si>
  <si>
    <t>Odvodní jednořadá vyústka pozinkovaná s regulací na kruhové potrubí o rozměru 225x75mm v barvě dle, požadavku investora</t>
  </si>
  <si>
    <t>A.2.07</t>
  </si>
  <si>
    <t>75139-8054</t>
  </si>
  <si>
    <t>Protidešťová žaluzie hliníková se sítem proti hmyzu o rozměru 560x200mm</t>
  </si>
  <si>
    <t>A.2.08</t>
  </si>
  <si>
    <t>výkresové dokumentace; vše vyrobit s hladkým průtočným profilem bez hran s pořebným zaoblením</t>
  </si>
  <si>
    <t>76784-1181</t>
  </si>
  <si>
    <t>dle výkresové dokumentace; vše vyrobit s hladkým průtočným profilem bez hran s náběhy a zaoblením</t>
  </si>
  <si>
    <t>75139-8041</t>
  </si>
  <si>
    <t>Protidešťová žaluzie hliníková kruhová se sítem proti hmyzu o průměru 200mm</t>
  </si>
  <si>
    <t>A.3.01</t>
  </si>
  <si>
    <t>745139-8540</t>
  </si>
  <si>
    <t>Výfukové koleno z pozinkovaného plechu se sítem proti hmyzu o průměru 200mm, úhel min. 135 stupňů</t>
  </si>
  <si>
    <t>A.3.02</t>
  </si>
  <si>
    <t>75139-8012</t>
  </si>
  <si>
    <t>Krycí mřížka z tahokovu o průměru 200mm</t>
  </si>
  <si>
    <t>A.3.03</t>
  </si>
  <si>
    <t>75713-1714</t>
  </si>
  <si>
    <t>Tepelná izolace venkovní s vnějším oplechováním; Základní parametry: tloušťka 40 mm, měrná hmotnost minimálně 40 kg/m3; součinitel tepelné vodivosti nižší než 0,05 W/mK</t>
  </si>
  <si>
    <t>751152-3812</t>
  </si>
  <si>
    <t>Demontáž a likvidace původního vzduchotechnického potrubí včetně potrubního příslušenství a závěsů</t>
  </si>
  <si>
    <t>75172-1121</t>
  </si>
  <si>
    <t>Venkovní kondenzační jednotka systému multisplit pro minimálně 3 vnitřní chladící jednotky, o celkovém chladícím výkonu 14,1kW, P=5,3kW/8,0A/400V, doporučené jištění 20A/400V, chladivo R410A,</t>
  </si>
  <si>
    <t>akustický výkon při chlazení max. 72dB(A)</t>
  </si>
  <si>
    <t>poz. A.4.01</t>
  </si>
  <si>
    <t>75171-1135</t>
  </si>
  <si>
    <t>Vnitřní chladící kazetová jednotka systému multisplit, celkový chladící výkon 5,3kW, maximální akustický výkon 57dB(A), chladivo 410A, napájení z vnější kondenzační jednotky</t>
  </si>
  <si>
    <t>s čerpadlem kondenzátu, včetně čelního panelu v bílé barvě a kabelů pro propojení s kabelovým ovladačem</t>
  </si>
  <si>
    <t>poz. A.4.02</t>
  </si>
  <si>
    <t>A.4.03</t>
  </si>
  <si>
    <t>Distribuční box pro připojení vnitř. chladících jednotek, pro připojení minimálně 3 vnitř.jednotek, jednotek, napájení z venkovní kondenzační jednotky</t>
  </si>
  <si>
    <t>A.4.04</t>
  </si>
  <si>
    <t>Kabelový ovladač pro seriové řízení 3 vnitřních chladících jednotek</t>
  </si>
  <si>
    <t>75154-1123</t>
  </si>
  <si>
    <t>Chladivové propojení jednotek - kompletní trasa dvojice měděného potrubí včetně náplně, parotěsné tepelné izolace a příslušné kabeláže; provedení pro požadavku výrobce</t>
  </si>
  <si>
    <t>vnější část včetně ochrany proti prostředí například pozinkovaným žlabem</t>
  </si>
  <si>
    <t>B.1.01</t>
  </si>
  <si>
    <t>Regulátor proměnného průtoku vzduchu kruhový o průměru 180mm, těsnost pláště C, těsnost listu třídy, 4, pro rychlosti proudění 2 až 9m/s, maximální tlaková diference 1000Pa, se servopohonem a možností</t>
  </si>
  <si>
    <t>poz. B.1.02</t>
  </si>
  <si>
    <t>poz. B.1.03</t>
  </si>
  <si>
    <t>75139-8091</t>
  </si>
  <si>
    <t>poz. B.1.04</t>
  </si>
  <si>
    <t>B.1.05</t>
  </si>
  <si>
    <t>Regulátor proměnného průtoku vzduchu čtyřhranný o rozměru 200x100mm, těsnost pláště C, těsnost listu, třídy 4, pro rychlosti proudění 2 až 13m/s, maximální tlaková diference 1000Pa, se servopohonem a</t>
  </si>
  <si>
    <t>možností dálkového nastavení přes komunikační protokol ModBus, řídící signál 2 - 10V, Vnom=310m3/hod, Vmin=145m3/hod, Vmax=310m3/hod</t>
  </si>
  <si>
    <t>B.1.06</t>
  </si>
  <si>
    <t>B.1.07</t>
  </si>
  <si>
    <t>B.1.08</t>
  </si>
  <si>
    <t>B.1.09</t>
  </si>
  <si>
    <t>75139-8082</t>
  </si>
  <si>
    <t>Regulátor proměnného průtoku vzduchu kruhový o průměru 160mm, těsnost pláště C, těsnost listu třídy, 4, pro rychlosti proudění 2 až 9m/s, maximální tlaková diference 1000Pa, se servopohonem a možností</t>
  </si>
  <si>
    <t>poz. B.1.10</t>
  </si>
  <si>
    <t>75139-8081</t>
  </si>
  <si>
    <t>dálkového nastavení přes komunikační protokol ModBus, řídící signál 2 - 10V, Vnom=290m3/hod, Vmin=145m3/hod, Vmax=290m3/hod B.1.11</t>
  </si>
  <si>
    <t>B.1.12</t>
  </si>
  <si>
    <t>možností dálkového nastavení přes komunikační protokol ModBus, řídící signál 2 - 10V, Vnom=520m3/hod, Vmin=216m3/hod, Vmax=520m3/hod</t>
  </si>
  <si>
    <t>B.1.13</t>
  </si>
  <si>
    <t>možností dálkového nastavení přes komunikační protokol ModBus, řídící signál 2 - 10V, Vnom=470m3/hod, Vmin=216m3/hod, Vmax=470m3/hod</t>
  </si>
  <si>
    <t>B.1.14</t>
  </si>
  <si>
    <t>B.1.15</t>
  </si>
  <si>
    <t>B.1.16</t>
  </si>
  <si>
    <t>B.1.17</t>
  </si>
  <si>
    <t>B.1.18</t>
  </si>
  <si>
    <t>B.1.19</t>
  </si>
  <si>
    <t>možností dálkového nastavení přes komunikační protokol ModBus, řídící signál 2 - 10V, Vnom=580m3/hod, Vmin=216m3/hod, Vmax=580m3/hod B.1.19</t>
  </si>
  <si>
    <t xml:space="preserve"> B.1.20</t>
  </si>
  <si>
    <t xml:space="preserve"> B.1.21</t>
  </si>
  <si>
    <t>možností dálkového nastavení přes komunikační protokol ModBus, řídící signál 2 - 10V, Vnom=580m3/hod, Vmin=216m3/hod, Vmax=580m3/hod B.1.21</t>
  </si>
  <si>
    <t xml:space="preserve"> B.1.22</t>
  </si>
  <si>
    <t>B.1.23</t>
  </si>
  <si>
    <t>B.1.24</t>
  </si>
  <si>
    <t>B.1.25</t>
  </si>
  <si>
    <t>B.1.26</t>
  </si>
  <si>
    <t>Regulátor stálého průtoku vzduchu kruhový mechanický vsuvný o průměru 125mm, maximální tlaková, diference 250Pa, rozsah průtoku 100 až 180 m3/hod</t>
  </si>
  <si>
    <t>B.1.27</t>
  </si>
  <si>
    <t>B.1.28</t>
  </si>
  <si>
    <t>75134-4123</t>
  </si>
  <si>
    <t>Čtyřhranný jádrový tlumič hluku 800x600, délky 1500mm, s náběhy, útlum při 500Hz - 26 dB; Složený z, buněk 4 x 300/400/1500, z pozinkovaného plechu</t>
  </si>
  <si>
    <t>B.1.29</t>
  </si>
  <si>
    <t>75134-4122</t>
  </si>
  <si>
    <t>Čtyřhranný jádrový tlumič hluku 800x600, délky 1000mm, s náběhy, útlum při 500Hz - 18 dB; Složený z, buněk 4 x 300/400/1000, z pozinkovaného plechu</t>
  </si>
  <si>
    <t>B.1.30</t>
  </si>
  <si>
    <t>B.1.31</t>
  </si>
  <si>
    <t>B.1.32</t>
  </si>
  <si>
    <t>B.1.33</t>
  </si>
  <si>
    <t>B.1.34</t>
  </si>
  <si>
    <t>B.1.35</t>
  </si>
  <si>
    <t>B.1.36P</t>
  </si>
  <si>
    <t>B.1.36L</t>
  </si>
  <si>
    <t>75131-1315</t>
  </si>
  <si>
    <t>Textilní vyúsť z polyesteru o průměru 250mm o celkové délce 4000mm, v pravém provedení, na konci zaslepena, 2ks zip 250, průtok 640m3/hod, použitelný přetlak 100Pa</t>
  </si>
  <si>
    <t>B.1.37P</t>
  </si>
  <si>
    <t>75131-1314</t>
  </si>
  <si>
    <t>Textilní vyúsť z polyesteru o průměru 200mm o celkové délce 4500mm, v levém provedení, na konci zaslepena, 2ks zip 200, průtok 340m3/hod, použitelný přetlak 100Pa</t>
  </si>
  <si>
    <t xml:space="preserve"> B.1.38L</t>
  </si>
  <si>
    <t>75131-1313</t>
  </si>
  <si>
    <t>Textilní vyúsť z polyesteru o průměru 200mm o celkové délce 4000mm, v levém provedení, na konci zaslepena, 2ks zip 200, průtok 320m3/hod, použitelný přetlak 100Pa</t>
  </si>
  <si>
    <t>B.1.39L</t>
  </si>
  <si>
    <t>Textilní vyúsť z polyesteru o průměru 200mm o celkové délce 2500mm, z toho 1000mm neprodyšná látka, v pravém provedení, na konci zaslepena, 1ks zip 200, průtok 70m3/hod, použitelný přetlak 100Pa,</t>
  </si>
  <si>
    <t xml:space="preserve"> B.1.40P</t>
  </si>
  <si>
    <t>75131-1311</t>
  </si>
  <si>
    <t>B.1.41P</t>
  </si>
  <si>
    <t>75131-1310</t>
  </si>
  <si>
    <t>Textilní vyúsť z polyesteru o průměru 250mm ve tvaru T o celkové délce 3500mm, s jedním vstupem a nástavcem o průměru 250mm, v levém provedení</t>
  </si>
  <si>
    <t>B.1.42L</t>
  </si>
  <si>
    <t>B.1.43</t>
  </si>
  <si>
    <t>Odvodní jednořadá vyústka hliníková, bez regulace, na čtyřhranné potrubí o rozměru 400x200mm, s, upínacím rámečkem</t>
  </si>
  <si>
    <t>B.1.44</t>
  </si>
  <si>
    <t>B.1.45</t>
  </si>
  <si>
    <t>75131-1014</t>
  </si>
  <si>
    <t>B.1.46</t>
  </si>
  <si>
    <t>75139-8055</t>
  </si>
  <si>
    <t>Protidešťová žaluzie hliníková se sítem proti hmyzu o rozměru 1400x500mm</t>
  </si>
  <si>
    <t>B.1.47</t>
  </si>
  <si>
    <t>Protidešťová žaluzie hliníková se sítem proti hmyzu o rozměru 900x500mm</t>
  </si>
  <si>
    <t>B.1.48</t>
  </si>
  <si>
    <t>75151-1283</t>
  </si>
  <si>
    <t>Potrubí kruhové O 180; z pozinkovaného plechu nízkotlaké (spiro); Předpokládaný standard:, Výrobek dle dodavatele; Příslušenství: kompletní provedení včetně spojek s těsněním</t>
  </si>
  <si>
    <t>75151-1081</t>
  </si>
  <si>
    <t>Potrubí kruhové O 125; z pozinkovaného plechu nízkotlaké (spiro); Předpokládaný standard:, Výrobek dle dodavatele; Příslušenství: kompletní provedení včetně spojek s těsněním</t>
  </si>
  <si>
    <t>75151-1180</t>
  </si>
  <si>
    <t>Potrubí kruhové O 100; z pozinkovaného plechu nízkotlaké (spiro); Předpokládaný standard:, Výrobek dle dodavatele; Příslušenství: kompletní provedení včetně spojek s těsněním</t>
  </si>
  <si>
    <t>Tepelná izolace venkovní s vnějším oplechováním; Základní parametry: tloušťka 60 mm, měrná hmotnost minimálně 40 kg/m3; součinitel tepelné vodivosti nižší než 0,05 W/mK</t>
  </si>
  <si>
    <t>B.2.01</t>
  </si>
  <si>
    <t>B.2.02</t>
  </si>
  <si>
    <t>75151-4679</t>
  </si>
  <si>
    <t>B.2.03</t>
  </si>
  <si>
    <t>75151-4680</t>
  </si>
  <si>
    <t>B.2.04</t>
  </si>
  <si>
    <t>B.2.05</t>
  </si>
  <si>
    <t>75131-1024</t>
  </si>
  <si>
    <t>B.2.06</t>
  </si>
  <si>
    <t>75131-1126</t>
  </si>
  <si>
    <t>B.2.07</t>
  </si>
  <si>
    <t>B.2.08</t>
  </si>
  <si>
    <t xml:space="preserve"> přírub, výztuh a prolamování dle výkresové dokumentace; vše vyrobit s hladkým průtočným profilem bez hran s náběhy a zaoblením</t>
  </si>
  <si>
    <t>dálkového nastavení přes komunikační protokol ModBus, řídící signál 2 - 10V, Vnom=640m3/hod, Vmin=183m3/hod, Vmax=640m3/hod</t>
  </si>
  <si>
    <t>dálkového nastavení přes komunikační protokol ModBus, řídící signál 2 - 10V, Vnom=580m3/hod, Vmin=183m3/hod, Vmax=580m3/hod</t>
  </si>
  <si>
    <t>dálkového nastavení přes komunikační protokol ModBus, řídící signál 2 - 10V, Vnom=340m3/hod, Vmin=145m3/hod, Vmax=340m3/hod</t>
  </si>
  <si>
    <t>dálkového nastavení přes komunikační protokol ModBus, řídící signál 2 - 10V, Vnom=320m3/hod, Vmin=145m3/hod, Vmax=320m3/hod</t>
  </si>
  <si>
    <t>distribuce pomocí mikroperforace ve směru 270°/oblast 180°, s hliníkovými vyztužujícími obručemi uvnitř, pratelná v pračce, v barvě dle požadavku investora ve vyšším standardu, včetně montážního materiálu</t>
  </si>
  <si>
    <t>na obou koncích zaslepena, 2ks zip 250, průtok 640m3/hod, použitelný přetlak 100Pa, distribuce vzduchu pomocí malých dýz v úhlu 270°, s hliníkovými vyztužujícími obručemi uvnitř, pratelná v pračce, v barvě dle požadavku investora ve vyšším standardu, včetně montážního materiálu</t>
  </si>
  <si>
    <t>741810003</t>
  </si>
  <si>
    <t>Celková prohlídka elektrického rozvodu a zařízení do 1 milionu Kč</t>
  </si>
  <si>
    <t>741110062</t>
  </si>
  <si>
    <t>Montáž trubka plastová ohebná D přes 23 do 35 mm uložená pod omítku</t>
  </si>
  <si>
    <t>99921011275</t>
  </si>
  <si>
    <t>741110063</t>
  </si>
  <si>
    <t>Montáž trubka plastová ohebná D přes 35 mm uložená pod omítku</t>
  </si>
  <si>
    <t>99921011505</t>
  </si>
  <si>
    <t>741112061</t>
  </si>
  <si>
    <t>Montáž krabice přístrojová zapuštěná plastová kruhová</t>
  </si>
  <si>
    <t>99924010020</t>
  </si>
  <si>
    <t>krabice KU 68-1901-KA krabice instalační pod omítku i</t>
  </si>
  <si>
    <t>741112101</t>
  </si>
  <si>
    <t>Montáž rozvodka zapuštěná plastová kruhová</t>
  </si>
  <si>
    <t>99924010052</t>
  </si>
  <si>
    <t>krabice KU 68/2-1903 6400-221 univerzální, víčko, svorkovnice krabice instalační pod omítku i</t>
  </si>
  <si>
    <t>741122015</t>
  </si>
  <si>
    <t>Montáž kabel Cu bez ukončení uložený pod omítku plný kulatý 3x1,5 mm2 (CYKY)</t>
  </si>
  <si>
    <t>99903000175</t>
  </si>
  <si>
    <t>kabel CYKY-J 3x1,5 kabely CYKY, 1-CYKY</t>
  </si>
  <si>
    <t>99903000165</t>
  </si>
  <si>
    <t>kabel CYKY-O 3x1,5 kabely CYKY, 1-CYKY</t>
  </si>
  <si>
    <t>741122016</t>
  </si>
  <si>
    <t>Montáž kabel Cu bez ukončení uložený pod omítku plný kulatý 3x2,5 až 6 mm2 (CYKY)</t>
  </si>
  <si>
    <t>99903000195</t>
  </si>
  <si>
    <t>kabel CYKY-J 3x2,5 kabely CYKY, 1-CYKY</t>
  </si>
  <si>
    <t>741122031</t>
  </si>
  <si>
    <t>Montáž kabel Cu bez ukončení uložený pod omítku plný kulatý 5x1,5 až 2,5 mm2 (CYKY)</t>
  </si>
  <si>
    <t>99903000365</t>
  </si>
  <si>
    <t>kabel CYKY-J 5x2,5 kabely CYKY, 1-CYKY</t>
  </si>
  <si>
    <t>99903000360</t>
  </si>
  <si>
    <t>kabel CYKY-J 5x1,5 kabely CYKY, 1-CYKY</t>
  </si>
  <si>
    <t>741122032</t>
  </si>
  <si>
    <t>Montáž kabel Cu bez ukončení uložený pod omítku plný kulatý 5x4 až 6 mm2 (CYKY)</t>
  </si>
  <si>
    <t>99903000375</t>
  </si>
  <si>
    <t>kabel CYKY-J 5x6 kabely CYKY, 1-CYKY</t>
  </si>
  <si>
    <t>741210001</t>
  </si>
  <si>
    <t>Montáž rozvodnice oceloplechová nebo plastová běžná do 20 kg</t>
  </si>
  <si>
    <t>741210003</t>
  </si>
  <si>
    <t>Montáž rozvodnice oceloplechová nebo plastová běžná do 100 kg</t>
  </si>
  <si>
    <t>741310101</t>
  </si>
  <si>
    <t>Montáž vypínač (polo)zapuštěný bezšroubové připojení 1-jednopólový</t>
  </si>
  <si>
    <t>9990000T1</t>
  </si>
  <si>
    <t>741310121</t>
  </si>
  <si>
    <t>Montáž přepínač (polo)zapuštěný bezšroubové připojení 5-seriový</t>
  </si>
  <si>
    <t>9990000T5</t>
  </si>
  <si>
    <t>741310122</t>
  </si>
  <si>
    <t>Montáž přepínač (polo)zapuštěný bezšroubové připojení 6-střídavý</t>
  </si>
  <si>
    <t>9990000T6</t>
  </si>
  <si>
    <t>741310125</t>
  </si>
  <si>
    <t>Montáž přepínač (polo)zapuštěný bezšroubové připojení 6+6-dvojitý střídavý</t>
  </si>
  <si>
    <t>999000T66</t>
  </si>
  <si>
    <t>741310126</t>
  </si>
  <si>
    <t>Montáž přepínač (polo)zapuštěný bezšroubové připojení 7-křížový</t>
  </si>
  <si>
    <t>9990000T7</t>
  </si>
  <si>
    <t>741310221</t>
  </si>
  <si>
    <t>Montáž spínač (polo)zapuštěný šroubové připojení řazení 2-pro žaluzie</t>
  </si>
  <si>
    <t>9990000Ž1</t>
  </si>
  <si>
    <t>741311004</t>
  </si>
  <si>
    <t>Montáž čidlo pohybu nástěnné se zapojením vodičů</t>
  </si>
  <si>
    <t>M036</t>
  </si>
  <si>
    <t>Pohybové čidlo nástěnné (ovládání osvětlení)</t>
  </si>
  <si>
    <t>M037</t>
  </si>
  <si>
    <t>Pohybové čidlo stropní (ovládání osvětlení)</t>
  </si>
  <si>
    <t>741313002</t>
  </si>
  <si>
    <t>Montáž zásuvka (polo)zapuštěná bezšroubové připojení 2P+PE dvojí zapojení - průběžná</t>
  </si>
  <si>
    <t>9990000Z1</t>
  </si>
  <si>
    <t>741313004</t>
  </si>
  <si>
    <t>Montáž zásuvka (polo)zapuštěná bezšroubové připojení 2x(2P+PE) dvojnásobná šikmá</t>
  </si>
  <si>
    <t>99952012251</t>
  </si>
  <si>
    <t>741372062</t>
  </si>
  <si>
    <t>Montáž svítidlo LED bytové přisazené stropní panelové do 0,36 m2</t>
  </si>
  <si>
    <t>32+20+15+39</t>
  </si>
  <si>
    <t>M027</t>
  </si>
  <si>
    <t>"A" Svítidlo přisazené/závěsné, LED, opálový kryt, 26W</t>
  </si>
  <si>
    <t>M028</t>
  </si>
  <si>
    <t>"W" Svítidlo přisazené LED, opálový PMA kryt, kulaté průměr 375mm, 27W</t>
  </si>
  <si>
    <t>M040</t>
  </si>
  <si>
    <t>"P" Svítidlo závěsné/přisazené, LED, leštěná ALDP mřížka, 19W</t>
  </si>
  <si>
    <t>M030</t>
  </si>
  <si>
    <t>Svítidlo v učebně, Přisazené LED svítidlo, PMMA kryt, 40W</t>
  </si>
  <si>
    <t>741410071</t>
  </si>
  <si>
    <t>Montáž pospojování ochranné konstrukce ostatní vodičem do 16 mm2 uloženým volně nebo pod omítku</t>
  </si>
  <si>
    <t>99900000630</t>
  </si>
  <si>
    <t>vodič H07V-U 4 zelenožlutý (CY) drát H05V-U, H07V-U</t>
  </si>
  <si>
    <t>741811021</t>
  </si>
  <si>
    <t>Oživení rozvaděče se složitou výstrojí zapojení a popis rozváděčů, dozbrojení rozváděčů</t>
  </si>
  <si>
    <t>2+4</t>
  </si>
  <si>
    <t>741811023-R</t>
  </si>
  <si>
    <t>Zapojení skříně HOP/POP</t>
  </si>
  <si>
    <t>998741300</t>
  </si>
  <si>
    <t>Podružný materiál platí pro oddíly 741, 750</t>
  </si>
  <si>
    <t>M026</t>
  </si>
  <si>
    <t>Rozvodnice zapuštěná, 3x24 modulů</t>
  </si>
  <si>
    <t>99995377592</t>
  </si>
  <si>
    <t>vypínač MSN-32-3 spínače průmyslové stiskací a p - vypínač MSN-32-3</t>
  </si>
  <si>
    <t>99995294512</t>
  </si>
  <si>
    <t>svodič přepětí FLP-B+C MAXI V/4 přepěťové ochrany 1 + 2. stupeň - svodič přepětí FLP-B+C MAXI V/4</t>
  </si>
  <si>
    <t>99995344383</t>
  </si>
  <si>
    <t>jistič LTN-16B-1 16B/1p 10kA, na DIN jističe 1p. 10kA/15kA - jistič LTN-16B-1 16B/1p 10kA, na DIN</t>
  </si>
  <si>
    <t>99995344380</t>
  </si>
  <si>
    <t>jistič LTN-10B-1 10B/1p 10kA, na DIN jističe 1p. 10kA/15kA - jistič LTN-10B-1 10B/1p 10kA, na DIN</t>
  </si>
  <si>
    <t>99995344379</t>
  </si>
  <si>
    <t>jistič LTN-6B-1 6B/1p 10kA, na DIN jističe 1p. 10kA/15kA - jistič LTN-6B-1 6B/1p 10kA, na DIN</t>
  </si>
  <si>
    <t>99995344274</t>
  </si>
  <si>
    <t>chránič LFN-25-4-030AC 10kA chrániče 4p. 10kA - chránič LFN-25-4-030AC 10kA</t>
  </si>
  <si>
    <t>99955042515</t>
  </si>
  <si>
    <t>stykač Z-SCH230/25A-4zap stykače modulové</t>
  </si>
  <si>
    <t>99995344387</t>
  </si>
  <si>
    <t>jistič LTN-40B-1 40B/1p 10kA, na DIN jističe 1p. 10kA/15kA - jistič LTN-40B-1 40B/1p 10kA, na DIN</t>
  </si>
  <si>
    <t>99995344475</t>
  </si>
  <si>
    <t>jistič LTN-16B-3 16B/3p, 10kA, na DIN jističe 3p. 10kA/15kA - jistič LTN-16B-3 16B/3p, 10kA, na DIN</t>
  </si>
  <si>
    <t>99995344473</t>
  </si>
  <si>
    <t>jistič LTN-10B-3 10B/3p, 10kA, na DIN jističe 3p. 10kA/15kA - jistič LTN-10B-3 10B/3p, 10kA, na DIN</t>
  </si>
  <si>
    <t>99995344477</t>
  </si>
  <si>
    <t>jistič LTN-20B-3 20B/3p, 10kA, na DIN jističe 3p. 10kA/15kA - jistič LTN-20B-3 20B/3p, 10kA, na DIN</t>
  </si>
  <si>
    <t>999HOP</t>
  </si>
  <si>
    <t>skříň hlavního ochranného pospojování, vč. svorkovnice - komplet</t>
  </si>
  <si>
    <t>091003001</t>
  </si>
  <si>
    <t>Bez rozlišení - demontáže stávající elektroinstalace</t>
  </si>
  <si>
    <t>091003002</t>
  </si>
  <si>
    <t>Bez rozlišení - stavební přípomoci</t>
  </si>
  <si>
    <t>091003003</t>
  </si>
  <si>
    <t>Bez rozlišení - napojení na stávající elektroinstalaci</t>
  </si>
  <si>
    <t>091003004</t>
  </si>
  <si>
    <t>Bez rozlišení - spolupráce s revizním technikem při revizi</t>
  </si>
  <si>
    <t>091003005</t>
  </si>
  <si>
    <t>Bez rozlišení - spolupráce s ostatními profesemi, koordinace na stavbě</t>
  </si>
  <si>
    <t>091003007</t>
  </si>
  <si>
    <t>Bez rozlišení - úklid pracoviště</t>
  </si>
  <si>
    <t>011464000</t>
  </si>
  <si>
    <t>Měření (monitoring) úrovně osvětlení</t>
  </si>
  <si>
    <t>013254000</t>
  </si>
  <si>
    <t>Dokumentace skutečného provedení stavby</t>
  </si>
  <si>
    <t>065002000</t>
  </si>
  <si>
    <t>Mimostaveništní doprava materiálů</t>
  </si>
  <si>
    <t>081103000</t>
  </si>
  <si>
    <t>Denní doprava pracovníků na pracoviště</t>
  </si>
  <si>
    <t>den</t>
  </si>
  <si>
    <t>091704003</t>
  </si>
  <si>
    <t>Ekologická likvidace odpadu (doprava + poplatky za uskladnění)</t>
  </si>
  <si>
    <t>091704004</t>
  </si>
  <si>
    <t>Ověření návrhu rozvaděče, dle ČSN EN 61439-1, ed. 2 z 05/2012 + opr.1 07/2015 - Rozváděče nízkého, napětí - část 1: Všeobecná ustanovení a souvisejících v platném znění</t>
  </si>
  <si>
    <t>092103001</t>
  </si>
  <si>
    <t>Náklady na zkušební provoz</t>
  </si>
  <si>
    <t>092203000</t>
  </si>
  <si>
    <t>Náklady na zaškolení</t>
  </si>
  <si>
    <t>741313083</t>
  </si>
  <si>
    <t>Montáž zásuvka chráněná v krabici šroubové připojení 2P+PE dvojí zapojení, prostředí venkovní, mokré</t>
  </si>
  <si>
    <t>99950117373</t>
  </si>
  <si>
    <t>31+20+15+42</t>
  </si>
  <si>
    <t>742110201</t>
  </si>
  <si>
    <t>Montáž podlahových krabic pro slaboproud do dvojitých podlah</t>
  </si>
  <si>
    <t>2</t>
  </si>
  <si>
    <t>742110271</t>
  </si>
  <si>
    <t>Montáž víka k vestavbě přístrojové jednotky k podlahovým krabicím pro slaboproud</t>
  </si>
  <si>
    <t>742110272</t>
  </si>
  <si>
    <t>Montáž přístrojové jednotky k podlahovým krabicím pro slaboproud</t>
  </si>
  <si>
    <t>742110275</t>
  </si>
  <si>
    <t>Montáž upevňovacího límce pro podlahovou krabici do montované konstukce pro slaboproud</t>
  </si>
  <si>
    <t>M039</t>
  </si>
  <si>
    <t>Podparapetní systém k osazení do katetdry, vybavení: 3x zásuvka 230V, zásuvka 2xRJ45</t>
  </si>
  <si>
    <t>998742300</t>
  </si>
  <si>
    <t>Podružný materiál</t>
  </si>
  <si>
    <t>99995344478</t>
  </si>
  <si>
    <t>jistič LTN-25B-3 25B/3p, 10kA, na DIN jističe 3p. 10kA/15kA - jistič LTN-25B-3 25B/3p, 10kA, na DIN</t>
  </si>
  <si>
    <t>741810002</t>
  </si>
  <si>
    <t>Celková prohlídka elektrického rozvodu a zařízení do 500 000,- Kč</t>
  </si>
  <si>
    <t>741313251</t>
  </si>
  <si>
    <t>Montáž zásuvek průmyslových nástěnných provedení IP 44 3P+N+PE 16 A</t>
  </si>
  <si>
    <t>999416RS6</t>
  </si>
  <si>
    <t>Zásuvka nástěnná 16A - 5p. IP44, D19 609 33</t>
  </si>
  <si>
    <t>16+4+8+37</t>
  </si>
  <si>
    <t>M029</t>
  </si>
  <si>
    <t>"a" Svítidlo závěsné/přisazené, LED, PC kryt, 23W</t>
  </si>
  <si>
    <t>99900000510</t>
  </si>
  <si>
    <t>vodič H07V-U 2,5 zelenožlutý (CY) drát H05V-U, H07V-U</t>
  </si>
  <si>
    <t>99995344479</t>
  </si>
  <si>
    <t>jistič LTN-32B-3 32B/3p, 10kA, na DIN jističe 3p. 10kA/15kA - jistič LTN-32B-3 32B/3p, 10kA, na DIN</t>
  </si>
  <si>
    <t>741122201</t>
  </si>
  <si>
    <t>Montáž kabel Cu plný kulatý žíla 2x1,5 až 6 mm2 uložený volně (CYKY)</t>
  </si>
  <si>
    <t>341110050</t>
  </si>
  <si>
    <t>kabel silový s Cu jádrem CYKY 2x1,5 mm2 obsah kovu [kg/m], Cu =0,029, Al =0</t>
  </si>
  <si>
    <t>741410072</t>
  </si>
  <si>
    <t>Montáž pospojování ochranné konstrukce ostatní vodičem do 16 mm2 uloženým pevně</t>
  </si>
  <si>
    <t>742110001</t>
  </si>
  <si>
    <t>Montáž trubek pro slaboproud plastových ohebných uložených pod omítku se zasekáním</t>
  </si>
  <si>
    <t>M011</t>
  </si>
  <si>
    <t>tuhá PVC trubka  vnější prům. 20 mm</t>
  </si>
  <si>
    <t>742110022-R</t>
  </si>
  <si>
    <t>Montáž trubek pro slaboproud plastových tuhých pro vnější rozvody uložených volně</t>
  </si>
  <si>
    <t>99921011510</t>
  </si>
  <si>
    <t>742110501</t>
  </si>
  <si>
    <t>Montáž krabic pro slaboproud zapuštěných plastových odbočných kruhových s víčkem a se zasekáním</t>
  </si>
  <si>
    <t>M012</t>
  </si>
  <si>
    <t>PVC krabice pod omítku průměr 80mm</t>
  </si>
  <si>
    <t>742110502</t>
  </si>
  <si>
    <t>Montáž krabic pro slaboproud zapuštěných plastových odbočných čtyřhranných s víčkem</t>
  </si>
  <si>
    <t>M013</t>
  </si>
  <si>
    <t>PVC krabice pod omítku průměr 110x110mm</t>
  </si>
  <si>
    <t>742121001</t>
  </si>
  <si>
    <t>Montáž kabelů sdělovacích pro vnitřní rozvody do 15 žil</t>
  </si>
  <si>
    <t>M009</t>
  </si>
  <si>
    <t>kabel SCY 2x1,5 (přívod k analogovým hodinám)</t>
  </si>
  <si>
    <t>M010</t>
  </si>
  <si>
    <t>kabel FTP 4x2x0,5 cat.5e (signál GPS)</t>
  </si>
  <si>
    <t>742123001</t>
  </si>
  <si>
    <t>Montáž přepěťové ochrany pro slaboproudá zařízení</t>
  </si>
  <si>
    <t>M007</t>
  </si>
  <si>
    <t>přepěťová ochrana pro přijímač GPS</t>
  </si>
  <si>
    <t>M008</t>
  </si>
  <si>
    <t>přepěťová ochrana pro linku, včetně boxu a DIN lišty</t>
  </si>
  <si>
    <t>742190004</t>
  </si>
  <si>
    <t>Požárně těsnící materiál do prostupu</t>
  </si>
  <si>
    <t>742340001</t>
  </si>
  <si>
    <t>Montáž závěsných hodin oboustranných</t>
  </si>
  <si>
    <t>M003</t>
  </si>
  <si>
    <t>analogové nástěnné hodiny zavěšené na stropě</t>
  </si>
  <si>
    <t>M004</t>
  </si>
  <si>
    <t>oboustranný stropní závěs pro hodiny o průměru číselníku 30 cm</t>
  </si>
  <si>
    <t>742340003</t>
  </si>
  <si>
    <t>Montáž hlavních hodin jednotného času</t>
  </si>
  <si>
    <t>M001</t>
  </si>
  <si>
    <t>univerzální hlavní hodiny pro řízení systémů jednotného času</t>
  </si>
  <si>
    <t>M002</t>
  </si>
  <si>
    <t>box pro univerzální hodiny</t>
  </si>
  <si>
    <t>742340022-R</t>
  </si>
  <si>
    <t>Montáž přijímače GPS signálu, vč. uchycení na stěnu</t>
  </si>
  <si>
    <t>M005</t>
  </si>
  <si>
    <t>satelitní přijímač GPS signálu</t>
  </si>
  <si>
    <t>M006</t>
  </si>
  <si>
    <t>tříbodový pozinkovaný držák pro přijímač GPS signálu, uchycení na stěnu</t>
  </si>
  <si>
    <t>460-001-R</t>
  </si>
  <si>
    <t>průrazy zdivem</t>
  </si>
  <si>
    <t>460680452</t>
  </si>
  <si>
    <t>Vysekání kapes a výklenků ve zdivu cihelném pro krabice 10x10x8 cm</t>
  </si>
  <si>
    <t>460680453</t>
  </si>
  <si>
    <t>Vysekání kapes a výklenků ve zdivu cihelném pro krabice 15x15x10 cm</t>
  </si>
  <si>
    <t>460680581</t>
  </si>
  <si>
    <t>Vysekání rýh pro montáž trubek a kabelů v cihelných zdech hloubky do 3 cm a šířky do 3 cm</t>
  </si>
  <si>
    <t>PPV</t>
  </si>
  <si>
    <t>Podíl přidružených výkonů</t>
  </si>
  <si>
    <t>ZV</t>
  </si>
  <si>
    <t>Zednické výpomoci</t>
  </si>
  <si>
    <t>Bez rozlišení - demontáže stávající elektroinstalace demontáž stávajícího systému jednotného času</t>
  </si>
  <si>
    <t>Náklady na zkušební provoz OŽIVENÍ A ODZKOUŠENÍ SYSTÉMU</t>
  </si>
  <si>
    <t>M021</t>
  </si>
  <si>
    <t>Kabel 1-CXKH-V-O P30-R B2CAS1D1 2x2,5 Kabel 1-CXKH-V-O P30-R B2CAS1D1 2x2,5, kabel  se zachováním fu</t>
  </si>
  <si>
    <t>M023</t>
  </si>
  <si>
    <t>tuhá PVC trubka  vnější prům. 32 mm</t>
  </si>
  <si>
    <t>M024</t>
  </si>
  <si>
    <t>tuhá PVC trubka  vnější prům. 40 mm</t>
  </si>
  <si>
    <t>99921011530</t>
  </si>
  <si>
    <t>3+20</t>
  </si>
  <si>
    <t>M020</t>
  </si>
  <si>
    <t>propojovací krabice 250x250 mm se svorkovnicí</t>
  </si>
  <si>
    <t>742122001</t>
  </si>
  <si>
    <t>Montáž kabelové spojky nebo svorkovnice pro slaboproud do 15 žil</t>
  </si>
  <si>
    <t>M022</t>
  </si>
  <si>
    <t>keramická přístrojová svorkovnice (propojení vnitřní s venkovní kabeláží)</t>
  </si>
  <si>
    <t>M018</t>
  </si>
  <si>
    <t>dvoustupňová přepěťová ochrana pro reproduktorovou linku</t>
  </si>
  <si>
    <t>M019</t>
  </si>
  <si>
    <t>box pro přepěťovou ochranu</t>
  </si>
  <si>
    <t>742410001</t>
  </si>
  <si>
    <t>Montáž systémového zesilovače rozhlasu</t>
  </si>
  <si>
    <t>M014</t>
  </si>
  <si>
    <t>rozhlasová ústředna rozhlasová ústředna  2 line + 3 mic vstupy, 3 zóny, 500 W, přehrávač MP3, SD + U</t>
  </si>
  <si>
    <t>742410011</t>
  </si>
  <si>
    <t>Montáž vstupního modulu rozhlasové ústředny</t>
  </si>
  <si>
    <t>M015</t>
  </si>
  <si>
    <t>přepážkový mikrofon</t>
  </si>
  <si>
    <t>742410021</t>
  </si>
  <si>
    <t>Montáž manageru napájení a nabíječi akumulátorů rozhlasu</t>
  </si>
  <si>
    <t>M017</t>
  </si>
  <si>
    <t>Záložní napájecí zdroj UPS, maximální zatížení 850VA / 510W, 4x IEC zásuvka (3x zálohovaná), funkce, EcoControl pro úsporu energie, ochrana proti přepětí, ochrana ethernetu</t>
  </si>
  <si>
    <t>742410063</t>
  </si>
  <si>
    <t>Montáž reproduktoru nástěnného rozhlasu</t>
  </si>
  <si>
    <t>M016</t>
  </si>
  <si>
    <t>2 pásmová plochá reprosoustava na zavěšení, 5 1/4“ basový, 13 mm kalotový výškový reproduktor, výkon, 10 W rms. / 100 V, 20 W rms / 4 ?, citlivost 88 dB / 1 W,1 m, frekvenční rozsah 120 – 20 000 Hz</t>
  </si>
  <si>
    <t>742_001-R</t>
  </si>
  <si>
    <t>připojení školní jídelny na nový systém školního rozhlasu</t>
  </si>
  <si>
    <t>742_002-R</t>
  </si>
  <si>
    <t>vyhledání stávajících kabelových tras a připojení tělocvičny na nový systém školního rozhlasu</t>
  </si>
  <si>
    <t>742_003-R</t>
  </si>
  <si>
    <t>Kompletní demontáž stávajícího školního rozhlasu v objektu A i B, demontáž reproduktorů a zvonů v, objektu tělocvičny a školní jídelny</t>
  </si>
  <si>
    <t>742_004-R</t>
  </si>
  <si>
    <t>D+M voděvzdorný tmel pro utěsnění obou konců chráničky</t>
  </si>
  <si>
    <t>742410201</t>
  </si>
  <si>
    <t>Oživení a nastavení ústředny rozhlasu, programování</t>
  </si>
  <si>
    <t>742410301</t>
  </si>
  <si>
    <t>Měření impedance rozhlasové ústředny</t>
  </si>
  <si>
    <t>460680592</t>
  </si>
  <si>
    <t>Vysekání rýh pro montáž trubek a kabelů v cihelných zdech hloubky do 5 cm a šířky do 5 cm</t>
  </si>
  <si>
    <t>M034</t>
  </si>
  <si>
    <t>PVC trubka O23</t>
  </si>
  <si>
    <t>M033</t>
  </si>
  <si>
    <t>Kabel UTP 4x2x0,5 min. cat.6</t>
  </si>
  <si>
    <t>742330001</t>
  </si>
  <si>
    <t>Montáž rozvaděče nástěnného</t>
  </si>
  <si>
    <t>M035</t>
  </si>
  <si>
    <t>RACK 6U, 48 portů</t>
  </si>
  <si>
    <t>742330021</t>
  </si>
  <si>
    <t>Montáž police do rozvaděče</t>
  </si>
  <si>
    <t>742330022</t>
  </si>
  <si>
    <t>Montáž napájecího panelu do rozvaděče</t>
  </si>
  <si>
    <t>742330023</t>
  </si>
  <si>
    <t>Montáž vyvazovacíhoho panelu 1U</t>
  </si>
  <si>
    <t>742330024</t>
  </si>
  <si>
    <t>Montáž patch panelu 24 portů UTP/FTP</t>
  </si>
  <si>
    <t>742330041</t>
  </si>
  <si>
    <t>Montáž datové jednozásuvky</t>
  </si>
  <si>
    <t>M032</t>
  </si>
  <si>
    <t>Zásuvka strukturované kabeláže pod omítku (RJ45), IP20, komplet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</si>
  <si>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</si>
  <si>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</si>
  <si>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</si>
  <si>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</si>
  <si>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</si>
  <si>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</si>
  <si>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742330042</t>
  </si>
  <si>
    <t>Montáž datové dvouzásuvky</t>
  </si>
  <si>
    <t>M045</t>
  </si>
  <si>
    <t>Zásuvka strukturované kabeláže na povrch (2xRJ45), IP20, komplet</t>
  </si>
  <si>
    <t>742210121</t>
  </si>
  <si>
    <t>Montáž hlásiče automatického bodového</t>
  </si>
  <si>
    <t>M031</t>
  </si>
  <si>
    <t>Opticko-kouřový hlásič</t>
  </si>
  <si>
    <t>TEA00</t>
  </si>
  <si>
    <t>Čidlo teploty venkovní, odporové, IP54 vč. příslušenství</t>
  </si>
  <si>
    <t>TV12,T01,T11</t>
  </si>
  <si>
    <t>Čidlo teploty příložné, odporové, IP54 vč. příslušenství-připevňovací pásek</t>
  </si>
  <si>
    <t>P1</t>
  </si>
  <si>
    <t>Čidlo tlaku kapaliny (H2O)do potrubí ,  rozsah 0-6 bar, výstup 0-10V,24V DC, G1/2" vč. odběru</t>
  </si>
  <si>
    <t>QAH1.1-2</t>
  </si>
  <si>
    <t>Snímač úniku plynu CH4, Napájení: 24 VDC,Výstup relé: porucha čidla,I.stupeň, II.stupeň DMV,, vč.kalibračního listu, Krytí: IP 54</t>
  </si>
  <si>
    <t>QAH2</t>
  </si>
  <si>
    <t>Snímač úniku plynu CO (0-150ppm), Napájení: 24 VDC,Výstup relé: porucha čidla,I.stupeň, II.stupeň,, vč.kalibračního listu, Krytí: IP 54</t>
  </si>
  <si>
    <t>TSAH1</t>
  </si>
  <si>
    <t>Regulátor teploty prostorový, 20-60°C, jednoobvodový, IP54</t>
  </si>
  <si>
    <t>LSAH1</t>
  </si>
  <si>
    <t>Snímač zaplavení s reléovým výstupem, napájení 24V DC, vč.sondy DS</t>
  </si>
  <si>
    <t>KRK1</t>
  </si>
  <si>
    <t>Kaskádový regulátor kotlů vč.čidel teploty , dodávka ÚT (AVS75.391, QAA75, 2xQAD36/101, 2xOCI345)</t>
  </si>
  <si>
    <t>Montáž do rozvaděče AVS75.391, QAA75. Ostatní zapojení .</t>
  </si>
  <si>
    <t>K1, K2</t>
  </si>
  <si>
    <t>zapojení napájení, ovládání a signalizace</t>
  </si>
  <si>
    <t>pouze zapojení</t>
  </si>
  <si>
    <t>HUP</t>
  </si>
  <si>
    <t>Havarijní uzávěr plynu 230V AC, stávající</t>
  </si>
  <si>
    <t>YV1, 2</t>
  </si>
  <si>
    <t>Třícestný ventil , servopohon 24 V AC/DC,0-10V, dodávka ÚT</t>
  </si>
  <si>
    <t>MČ1,2,3</t>
  </si>
  <si>
    <t>Motor čerpadla 230V pouze zapojení napájení a signalizace, dodávka ÚT</t>
  </si>
  <si>
    <t>ZADVTS</t>
  </si>
  <si>
    <t>Zařízení automatického dopouštění topného systému, dodávka ÚT</t>
  </si>
  <si>
    <t>Combox AIAS01</t>
  </si>
  <si>
    <t>Montáž do rozvaděče  vč. zapojení</t>
  </si>
  <si>
    <t>VZT A.1.01</t>
  </si>
  <si>
    <t>A1.PK.01-2</t>
  </si>
  <si>
    <t>Požární klapka, dodávka VZT</t>
  </si>
  <si>
    <t>pouze zapojení do VZT A.1.01</t>
  </si>
  <si>
    <t>VAV_OBJ.A</t>
  </si>
  <si>
    <t>QAx.xx</t>
  </si>
  <si>
    <t>Prostorový snímač CO2,  0-10V/0-2000ppm, 24V AC/DC, IP20</t>
  </si>
  <si>
    <t>MV.A.2.01-2</t>
  </si>
  <si>
    <t>Ventilátor 230V, 50 Hz, dodávka VZT</t>
  </si>
  <si>
    <t>DPAL11, 12</t>
  </si>
  <si>
    <t>Regulátor tlakové diference 20-300Pa vč.připojovací sady, pro vzduch,IP54</t>
  </si>
  <si>
    <t>TEB00</t>
  </si>
  <si>
    <t>TV11-12, T02, T12</t>
  </si>
  <si>
    <t>P2</t>
  </si>
  <si>
    <t>LSAH2,3</t>
  </si>
  <si>
    <t>YV11, 12</t>
  </si>
  <si>
    <t>MČ11, 12</t>
  </si>
  <si>
    <t>Combox AIAS</t>
  </si>
  <si>
    <t>VZT B.1.01</t>
  </si>
  <si>
    <t>VAV_OBJ.B</t>
  </si>
  <si>
    <t>QBx.xx</t>
  </si>
  <si>
    <t>MV.B.2.01-2</t>
  </si>
  <si>
    <t>DPAL21, 22</t>
  </si>
  <si>
    <t>RMRA 01</t>
  </si>
  <si>
    <t>Rozvaděč oceloplechový, vxšxh = 1200x800x250 mm, IP54/20, montážní panel, vč. vybavení nutného příslušenství a kompletního vydrátování</t>
  </si>
  <si>
    <t>jištění,relé,zdroj 24VDC, osvětlení, přepěťové ochrany, ovládací a signalizační prvky, vodiče, označení  a další nutné příslušenství</t>
  </si>
  <si>
    <t>RMRA 02</t>
  </si>
  <si>
    <t>Podcentrála ř.s.pro AI=6, AO=3, DI=22 ,DO=12, Modbus=75, CPU+ I/O moduly, LAN, 2x RS485 a další nutné příslušenství, vč. ovládacího panelu na dveřích rozvaděče, Webserver</t>
  </si>
  <si>
    <t>RMRA 03</t>
  </si>
  <si>
    <t>GD-04K GSM komunikátor a ovladač, který umožňuje hlásit stav. Signalizuje až 4 stavy.Do zařízení je, Do zařízení je možno uložit až 100 autorizovaných telefonních čísel.</t>
  </si>
  <si>
    <t>Zálohovací modul GD-04A je určený pro GSM komunikátory GD-04 a GD-04K. Při výpadku proudu budou GSM komunikátory fungovat cca 12 až 24 hod bez externího napájení. AN-81 externí prutová anténa. SIM karta bude dodávkou uživatele</t>
  </si>
  <si>
    <t>RMRA 04</t>
  </si>
  <si>
    <t>SWITCH 5P LAN, 10/100Mbps, 24V DC, na DIN lištu</t>
  </si>
  <si>
    <t>RMRB 01</t>
  </si>
  <si>
    <t>Rozvaděč oceloplechový, vxšxh = 1000x800x250 mm, IP54/20, montážní panel, vč. vybavení, nutného příslušenství a kompletního vydrátování</t>
  </si>
  <si>
    <t>jištění,relé,zdroj 24VDC,transformátor 230V/24VAC,osvětlení,přepěťové ochrany, ovládací a signalizační prvky, vodiče, označení  a další nutné příslušenství</t>
  </si>
  <si>
    <t>RMRB 02</t>
  </si>
  <si>
    <t>Podcentrála ř.s.pro AI=6, AO=2, DI=16 ,DO=7, Modbus=80, CPU+ I/O moduly, LAN, 2x RS485 a další nutné příslušenství, vč. ovládacího panelu na dveřích rozvaděče, Webserver</t>
  </si>
  <si>
    <t>RMRB 03</t>
  </si>
  <si>
    <t>SW</t>
  </si>
  <si>
    <t>Zpracování uživatelských programů pro zařízení MaR</t>
  </si>
  <si>
    <t>DB</t>
  </si>
  <si>
    <t>Ož_pr_zk</t>
  </si>
  <si>
    <t>Oživení a provedení zkoušek zařízení MaR</t>
  </si>
  <si>
    <t>Webserver</t>
  </si>
  <si>
    <t>Aplikace Webserveru pro vizualizaci zařízení MaR, tvorba obrazovek, parametrizace, archív, nastavení pro koncového uživatele</t>
  </si>
  <si>
    <t>Pol__0001</t>
  </si>
  <si>
    <t>Kabel bezhalogenový (B2ca,s1.d1), STP kat.6</t>
  </si>
  <si>
    <t>Propojení LAN_MaR</t>
  </si>
  <si>
    <t>Pol__0002</t>
  </si>
  <si>
    <t>Kabel stíněný bezhalogenový (B2ca,s1.d1), PRAFlaCom F 1x2x0,8</t>
  </si>
  <si>
    <t>Pol__0003</t>
  </si>
  <si>
    <t>Kabel stíněný bezhalogenový (B2ca,s1.d1), PRAFlaCom F 2x2x0,8</t>
  </si>
  <si>
    <t>Pol__0004</t>
  </si>
  <si>
    <t>Kabel stíněný bezhalogenový (B2ca,s1.d1), PRAFlaCom F 4x2x0,8</t>
  </si>
  <si>
    <t>Pol__0005</t>
  </si>
  <si>
    <t>Kabel silový bezhalogenový (B2ca,s1.d1),  PRAFlaSafe X-O 2x1,5</t>
  </si>
  <si>
    <t>Pol__0006</t>
  </si>
  <si>
    <t>Kabel silový bezhalogenový (B2ca,s1.d1),  PRAFlaSafe X-J 3x1,5</t>
  </si>
  <si>
    <t>Pol__0007</t>
  </si>
  <si>
    <t>Kabel silový bezhalogenový (B2ca,s1.d1),  PRAFlaSafe X-J 3x2,5</t>
  </si>
  <si>
    <t>Pol__0008</t>
  </si>
  <si>
    <t>Kabel silový bezhalogenový (B2ca,s1.d1),  PRAFlaSafe X-O 2x4</t>
  </si>
  <si>
    <t>Pol__0009</t>
  </si>
  <si>
    <t>Ochranné pospojení - vodič CY6 ZŽ, vč. příslušenství</t>
  </si>
  <si>
    <t>Pol__0010</t>
  </si>
  <si>
    <t>Svorkovnice ekvipotenciální EVP-SK s krytem</t>
  </si>
  <si>
    <t>Pol__0011</t>
  </si>
  <si>
    <t>Kabelový žlab drátěný 50/50 mm, vč.  víka, konzol a příslušenství pro upevnění</t>
  </si>
  <si>
    <t>Pol__0011a</t>
  </si>
  <si>
    <t>Kabelový žlab drátěný 62/50 mm, vč.  víka, konzol a příslušenství pro upevnění</t>
  </si>
  <si>
    <t>Pol__0012</t>
  </si>
  <si>
    <t>Kabelový žlab drátěný 100/50 mm, vč.  přepážky, víka, konzol a příslušenství pro upevnění</t>
  </si>
  <si>
    <t>Pol__0013</t>
  </si>
  <si>
    <t>Kabelový žlab drátěný 200/50 mm, vč.  přepážky, víka, konzol a příslušenství pro upevnění</t>
  </si>
  <si>
    <t>Pol__0014</t>
  </si>
  <si>
    <t>Příslušenství pro svazkování kabelů ve stoupačkách</t>
  </si>
  <si>
    <t>Pol__0015</t>
  </si>
  <si>
    <t>Chránička kabelu HDPE, DN50</t>
  </si>
  <si>
    <t>Pol__0016</t>
  </si>
  <si>
    <t>El.instalační  tuhá hrdlová trubka PVC 25  bezhalogenová, vč. upevnění</t>
  </si>
  <si>
    <t>Pol__0017</t>
  </si>
  <si>
    <t>Odbočná hranatá krabice se svorkovnicí WAGO 75x75x36,bezhalogenová</t>
  </si>
  <si>
    <t>SB001</t>
  </si>
  <si>
    <t>XAL-K178F Vypínací tlačítko ve skříňce, IP54, barva rudá, kontakt NC, vývodka, nápis. VYPNUTÍ KOTLŮ</t>
  </si>
  <si>
    <t>Pol__0019</t>
  </si>
  <si>
    <t>Zásuvka na povrch 230V,16A, IP44</t>
  </si>
  <si>
    <t>Pol__0020</t>
  </si>
  <si>
    <t>Servisní vypínač 1P/10A/230V, IP54 vč vývodek</t>
  </si>
  <si>
    <t>Pol__0021</t>
  </si>
  <si>
    <t>Drobný montážní materiál</t>
  </si>
  <si>
    <t>hmoždinky, šrouby, podložky, příchytky a další pomocný materiál</t>
  </si>
  <si>
    <t>Pol__7001</t>
  </si>
  <si>
    <t>Testy zařízení měření a regulace 1:1</t>
  </si>
  <si>
    <t>Pol__7002</t>
  </si>
  <si>
    <t>Uvedení do provozu, zaškolení obsluhy vč. návodu k obsluze</t>
  </si>
  <si>
    <t>Pol__7003</t>
  </si>
  <si>
    <t>Spolupráce s profesí ÚT a VZT na tvorbě software MaR</t>
  </si>
  <si>
    <t>Pol__7004</t>
  </si>
  <si>
    <t>Dílenská/dodavatelská projektová dokumentace vč. skutečného stavu</t>
  </si>
  <si>
    <t>zajišťuje zhotovitel zakazky</t>
  </si>
  <si>
    <t>Pol__7005</t>
  </si>
  <si>
    <t>Revize elektrického zařízení MaR+PRS</t>
  </si>
  <si>
    <t>Pol__7006</t>
  </si>
  <si>
    <t>Montáž (veškeré práce pro komplexně funkční dílo)</t>
  </si>
  <si>
    <t>Pol__7007</t>
  </si>
  <si>
    <t>Stavební přípomoc  (např.otvory stavební konstrukcí, drážky atd.)</t>
  </si>
  <si>
    <t>Pol__7008</t>
  </si>
  <si>
    <t>Demontáž starého zařízení MaR a PRS (rozvaděče, kabeláž a kabelové trasy, přístroje MaR a, silnoproudu</t>
  </si>
  <si>
    <t>Pol__7009</t>
  </si>
  <si>
    <t>Likvidace odpadů po montáži, úklid staveniště</t>
  </si>
  <si>
    <t>Dodávka včetně napájecího zdroje 230VAC/12VDC.</t>
  </si>
  <si>
    <t>65+90</t>
  </si>
  <si>
    <t>11+3</t>
  </si>
  <si>
    <t>190+110</t>
  </si>
  <si>
    <t xml:space="preserve">185+15 : </t>
  </si>
  <si>
    <t>95+180+80</t>
  </si>
  <si>
    <t>33+33</t>
  </si>
  <si>
    <t>4*0,3*1,06*1,6</t>
  </si>
  <si>
    <t>A+ B : 2*(3,45*(0,8+1,25+1,85+2,75+4,5+1,5+3)-0,8*2+0,75*2)</t>
  </si>
  <si>
    <t>2*1,25*(1,75+1,9+0,35*2+0,9+2,75+1,7+1,75+1,0+0,95+1,75+2,15+0,35*2+10)</t>
  </si>
  <si>
    <t>A stropy : 8,07+8,83+2,03+1,62+0,77+8,29+1,25+2,9+8,83</t>
  </si>
  <si>
    <t>A+ B na příčky včeně přizdívky : 2*2*(3,45*(0,8+1,25+1,85+2,75+4,5+1,5+3)-0,8*2+0,75*2)</t>
  </si>
  <si>
    <t>A+ B na příčky včeně přizdívky : 2*2*1,25*(0,8+1,25+1,85+2,75+4,5+1,5+5)</t>
  </si>
  <si>
    <t>A _ na stávající zdivo : 1,25*(9,5-0,8*2-0,7+1,8+3+2,5+1,5+3,2+4,5+2,75+9,15-0,8-0,7*2+8,0-0,7+3,3-0,7+3,69-0,9)</t>
  </si>
  <si>
    <t>B _ na stávající zdivo : 1,25*(10,0-0,8*2-0,7+1,8+1,5+4,5+4+4,2+2,75+9,15-0,8-0,7*2+8,0-0,7+3,3-0,7+3,6-0,9)</t>
  </si>
  <si>
    <t>A,B : 0,1*2*(8,5+9,95+2,2+3+1,1+1,55+6,25+10,3+2+3,15)+0,1*0,6*4,1</t>
  </si>
  <si>
    <t>2*2,35*(1,4*4+1,4*4)-0,6*2*8*2+5+1,1*2,2*2+0,9*2,2*2</t>
  </si>
  <si>
    <t>2*3,5*(2,75+1,6+1,3+3,5+1,25+0,9)</t>
  </si>
  <si>
    <t>A,B : 0,1*2*(8,5+9,95+2,2+1,1+3+1,55+6,25+10,3+3,15)</t>
  </si>
  <si>
    <t>2*(8,5+9,95+2,2+1,1+3+1,55+6,25+10,3+3,15)</t>
  </si>
  <si>
    <t>otvory podlahou pro ZTI : 0,25</t>
  </si>
  <si>
    <t>otvor podlahou pro ZTI : 0,15*5</t>
  </si>
  <si>
    <t>odstranění obkladu ve dvou vrstvách : 2*2*2,2*(7,75+7,4+3,6+3,5*4+5+7,0+5,9+4,05+3,6*3+12,9+4,15+4,4)</t>
  </si>
  <si>
    <t>A svisle : 0,3*(14,2-3,5+10,6-0,8+5,25+4,75+2,85+9,4-1,5+9,35-0,7+4,05+6,1+5)</t>
  </si>
  <si>
    <t>B svisle : 0,3*(14,6-3,5+10,6-0,8+5,25+4,75+4,3+9,4-1,5+9,35-0,7+4,05+6,1+5)</t>
  </si>
  <si>
    <t>A : (14,2-3,5+10,6-0,8+5,25+4,75+2,85+9,4-1,5+9,35-0,7+4,05+6,1+5)</t>
  </si>
  <si>
    <t>B : (14,6-3,5+10,6-0,8+5,25+4,75+4,3+9,4-1,5+9,35-0,7+4,05+6,1+5)</t>
  </si>
  <si>
    <t>2*(9+11+7+4+4+12+13+10+4+4)</t>
  </si>
  <si>
    <t>A : 2,2*(14,2-3,5+10,6-0,8+5,25+4,75+5+2,85+9,4-1,5+9,35-0,7+4,05+6,1)</t>
  </si>
  <si>
    <t>B : 2,2*(14,6-3,5+10,6-0,8+5,25+4,75+5+4,3+9,4-1,5+9,35-0,7+4,05+6,1)</t>
  </si>
  <si>
    <t>290,29*1,15</t>
  </si>
  <si>
    <t>stropy omítka : 83,54</t>
  </si>
  <si>
    <t>A _ na stávající zdivo po odsekání obkladů : 2,25*(9,5-0,8*2-0,7+1,8+1,5+3,2+4,5+2,75+5+9,15-0,8-0,7*2+8,0-0,7+3,3-0,7+3,69-0,9)</t>
  </si>
  <si>
    <t>stěny : 203,3625</t>
  </si>
  <si>
    <t>0,35*(0,6*0,6+4+0,75*1,04+1,7*0,55)</t>
  </si>
  <si>
    <t>A2 : 3,5*(2,0+2,75+2,0+3+0,5*2+3,5+3,25)-0,9*2*3</t>
  </si>
  <si>
    <t>pro výkop teplovodu : 2*6,5</t>
  </si>
  <si>
    <t>0,8*0,3*23,3</t>
  </si>
  <si>
    <t>0,85*0,8*(6,5+16,8)</t>
  </si>
  <si>
    <t>15,844-5,592</t>
  </si>
  <si>
    <t>A0 : 107,22+42,55+12,7+41,8+12,7+0,4*2*(6,2*4+6,1)+0,4*2*(5,8+4,8*2)</t>
  </si>
  <si>
    <t>B1 : 11,8+208,6+22+5,0+12,9+0,4*(2*6,1*9+1,5*2*2+2,5*4+6,1*2)</t>
  </si>
  <si>
    <t>B2 : 42,1+79,3++15+12,8+35,7+36,0+12,8+6+57,7+0,4*(6,2*10+6,0*8+4,0*2)</t>
  </si>
  <si>
    <t>C2 : 68,8+15,2+12,5+18,7+49,4+45,8+0,4*(2,3*8+1,8*2+(0,9+3,2)*2)</t>
  </si>
  <si>
    <t>2,2+2,35*2+0,5*8+2,35*3,0*2</t>
  </si>
  <si>
    <t>6,2+3,4*2+12+3*(0,6+2*2)+9*(0,7+2*2)+5*(0,8+2*2)+(3+12+2)*(0,9+2*2)</t>
  </si>
  <si>
    <t>respirium A, B : 2*(9,63+18,4+18,9+14,3+11,6+14,6+18,9+18,4+18,9+5,4+61,8+4,7+3,1+33,4+18,4)</t>
  </si>
  <si>
    <t>A2 : 3,4*(32,5+19+15+15+24)-4,2*7-13,4-0,9*2*5</t>
  </si>
  <si>
    <t>plocha pro nátěr soklu - respirium : 31,2*4+2*(6,85+2,55+7,9+11,5+8+7,8+2,6+3,2+55,8+24,7)</t>
  </si>
  <si>
    <t>C2.01-05 : (40,2+17,4+14,4+17,4+17,6+21,6)*1,5-0,9*2*1,5-0,7*9</t>
  </si>
  <si>
    <t>0,14*(0,6*3,0*2*2+0,45*5,0+10)</t>
  </si>
  <si>
    <t>0,55+0,1*8+0,15*8*2</t>
  </si>
  <si>
    <t>107,22+11,87+207,72+11,87+208,62+5+57,46+12,92+57,7</t>
  </si>
  <si>
    <t>C1 : 2,2*(3,6+4,2+5+5,4+4,0)</t>
  </si>
  <si>
    <t>66,79*1,15</t>
  </si>
  <si>
    <t>nátěr soklu - respirium : 31,2*4+2*(6,85+2,55+24,7+7,9+11,5+7,8+2,6+3,2+55,8+24,7)</t>
  </si>
  <si>
    <t>odpočet plochy pro nátěr : -1059,94</t>
  </si>
  <si>
    <t>1943,27+2681,56</t>
  </si>
  <si>
    <t>y</t>
  </si>
  <si>
    <t>WC   štětka</t>
  </si>
  <si>
    <t xml:space="preserve">Dvojháček </t>
  </si>
  <si>
    <t xml:space="preserve">Odpadkový koš   </t>
  </si>
  <si>
    <t xml:space="preserve">Dvojháček  </t>
  </si>
  <si>
    <t xml:space="preserve">Izolace proti netlakové vodě - nátěry a stěrky doplňky
 Těsnicí pás do spoje podlaha - stěna  š. 120 mm </t>
  </si>
  <si>
    <t>Izolace proti netlakové vodě - nátěry a stěrky doplňky
 Těsnicí roh vnější, vnitřní do spoje podlaha-stěna n vnější, vnitřní roh</t>
  </si>
  <si>
    <t>Izolace proti netlakové vodě - nátěry a stěrky nátěr podkladní Penetrace podkladu pod hydroizolační nátěr A</t>
  </si>
  <si>
    <t>Izolace proti netlakové vodě - nátěry a stěrky stěrka hydroizolační  Hydroizolační povlak - nátěr nebo stěrka ,proti vlhkosti, tl. 2mm</t>
  </si>
  <si>
    <t>Izolace proti netlakové vodě - nátěry a stěrky stěrka hydroizolační  Hydroizolační povlak - nátěr nebo stěrka proti vlhkosti, tl. 2mm</t>
  </si>
  <si>
    <t xml:space="preserve">Izolace proti netlakové vodě - nátěry a stěrky nátěr podkladní Penetrace podkladu pod hydroizolační nátěr </t>
  </si>
  <si>
    <t>Izolace proti netlakové vodě - nátěry a stěrky doplňky
 Těsnicí roh vnější, vnitřní do spoje podlaha-stěna  vnější, vnitřní roh</t>
  </si>
  <si>
    <t xml:space="preserve">trubka ohebná 2329/LPE-2-H50 trubky ohebné plastové </t>
  </si>
  <si>
    <t>trubka ohebná 2329/LPE-2-H50 trubky ohebné plastové</t>
  </si>
  <si>
    <t xml:space="preserve">Topnaá zkouška v trvání 72hod  </t>
  </si>
  <si>
    <t xml:space="preserve">Stavební  přípomoce 20hodin </t>
  </si>
  <si>
    <t xml:space="preserve">Požární hlídka po dokončení  svářečských prací,  10dnů </t>
  </si>
  <si>
    <t xml:space="preserve">Požární hlídka po dokončení  svářečských prací, 10dnů  </t>
  </si>
  <si>
    <t xml:space="preserve">Topnaá zkouška v trvání 72hod </t>
  </si>
  <si>
    <t>Stavební  přípomoce 10hodin</t>
  </si>
  <si>
    <t xml:space="preserve">Požární hlídka po dokončení  svářečských prací,  2dny </t>
  </si>
  <si>
    <t xml:space="preserve">trubka KF 09040-BA červená trubky korugované </t>
  </si>
  <si>
    <t>Vypínač, bezšroubový + 3901A-B10 + 3558A-A651</t>
  </si>
  <si>
    <t>Přpínač, bezšroubový + 3901A-B10 + 3558A-A652</t>
  </si>
  <si>
    <t>Přepínač, bezšroubový + 3901A-B10 + 3558A-A651</t>
  </si>
  <si>
    <t>Přepínač č.6+6 - přístroj ovladače a přep. 6+6/0 (6+1/0) 3559-A53345 + 3558A-A652B kryt sp.dvoj., + 3901A-B10B ramecek</t>
  </si>
  <si>
    <t>Přepínač č.7 - 3559-A07345, bezšroubový + 3901A-B10 + 3558A-A651</t>
  </si>
  <si>
    <t xml:space="preserve">Žaluziový - spínač č.1/0+1/0 3559-A88345 žaluziový + kryt žaluziový 3558A-A662 B bílá dle </t>
  </si>
  <si>
    <t>Zásuvka jednonásobná 5519A-A02357 B+ 3901A-B10 rámeček</t>
  </si>
  <si>
    <t>Zásuvka dvoj. 5513A-C02357 B pootoč. bílá zásuvky domovní</t>
  </si>
  <si>
    <t>trubka KF 09040-BA červená trubky korugované</t>
  </si>
  <si>
    <t>Vypínač č.1 - 3559-A01345, bezšroubový + 3901A-B10 + 3558A-A651</t>
  </si>
  <si>
    <t>Přepínač č.5 - 3559-A05345, bezšroubový + 3901A-B10 + 3558A-A652</t>
  </si>
  <si>
    <t>Přepínač č.6 - 3559-A06345, bezšroubový + 3901A-B10 + 3558A-A651</t>
  </si>
  <si>
    <t>zásuvka dvoj. 5513A-C02357 B pootoč. bílá zásuvky domovní</t>
  </si>
  <si>
    <t>zásuvka 5518N-C02542 B bílá popis. IP54 zásuvky do vlhka</t>
  </si>
  <si>
    <t xml:space="preserve">trubka KF 09050-BA červená trubky korugované </t>
  </si>
  <si>
    <t>trubka KF 09110-BA červená trubky korugované</t>
  </si>
  <si>
    <t>VAV regulátory průtoku vzduchu,24VAC, dodávka VZT</t>
  </si>
  <si>
    <t>Regulační systém  pro VAV regulátory průtoku vzduchu,24VAC vč.ovládacího panelu, dodávka VZT</t>
  </si>
  <si>
    <t>Vzduchotechnická jednotka s vlastní regulací, Komunikace RTU, dodávka VZT</t>
  </si>
  <si>
    <t>Regulační systém  pro VAV regulátory průtoku vzduchu,RTU, 24VAC vč.ovládacího panelu, dodávka VZT</t>
  </si>
  <si>
    <t>VAV regulátory průtoku vzduchu, RTU, 24VAC, dodávka VZT</t>
  </si>
  <si>
    <t>965042121</t>
  </si>
  <si>
    <t>Bourání podkladů pod dlažby nebo mazanin betonových nebo z litého asfaltu tl do 100 mm pl do 1 m2</t>
  </si>
  <si>
    <t>Bourání podkladů pod dlažby nebo litých celistvých podlah a mazanin 
  betonových nebo z litého asfaltu
    tl. do 100 mm, plochy
      do 1 m2</t>
  </si>
  <si>
    <t>3,55*3,66*0,1</t>
  </si>
  <si>
    <t>961044111</t>
  </si>
  <si>
    <t>Bourání podkladního betonu</t>
  </si>
  <si>
    <t>Bourání základů z betonu 
  prostého</t>
  </si>
  <si>
    <t>131203101</t>
  </si>
  <si>
    <t>Hloubení jam ručně v soudržných horninách tř. 3</t>
  </si>
  <si>
    <t>Hloubení zapažených i nezapažených jam ručním nebo pneumatickým nářadím 
  s urovnáním dna do předepsaného profilu a spádu
    v horninách tř. 3
      soudržných</t>
  </si>
  <si>
    <t>3,55*3,66*1,6</t>
  </si>
  <si>
    <t>997002611</t>
  </si>
  <si>
    <t>Nakládání suti a vybouraných hmot na dopravní prostředek 
  pro vodorovné přemístění</t>
  </si>
  <si>
    <t>(20,789+1,299+1,299-11,539)*2,2</t>
  </si>
  <si>
    <t>997013213</t>
  </si>
  <si>
    <t>Vnitrostaveništní doprava suti a vybouraných hmot pro budovy v do 12 m ručně</t>
  </si>
  <si>
    <t>Vnitrostaveništní doprava suti a vybouraných hmot 
  vodorovně do 50 m
    svisle ručně (nošením po schodech)
    pro budovy a haly výšky
      přes 9 do 12 m</t>
  </si>
  <si>
    <t>997013219</t>
  </si>
  <si>
    <t>Příplatek k vnitrostaveništní dopravě suti a vybouraných hmot za zvětšenou dopravu suti ZKD 10 m</t>
  </si>
  <si>
    <t>Vnitrostaveništní doprava suti a vybouraných hmot 
  vodorovně do 50 m
    Příplatek k cenám -3111 až -3217
    za zvětšenou vodorovnou dopravu přes vymezenou dopravní vzdálenost
      za každých dalších i započatých 10 m</t>
  </si>
  <si>
    <t>26,066*4</t>
  </si>
  <si>
    <t>997013501</t>
  </si>
  <si>
    <t>Odvoz suti na skládku a vybouraných hmot nebo meziskládku do 1 km se složením</t>
  </si>
  <si>
    <t>Odvoz suti a vybouraných hmot na skládku nebo meziskládku 
  se složením, na vzdálenost
    do 1 km</t>
  </si>
  <si>
    <t>997013509</t>
  </si>
  <si>
    <t>Příplatek k odvozu suti a vybouraných hmot na skládku ZKD 1 km přes 1 km</t>
  </si>
  <si>
    <t>Odvoz suti a vybouraných hmot na skládku nebo meziskládku 
  se složením, na vzdálenost
    Příplatek k ceně
      za každý další i započatý 1 km přes 1 km</t>
  </si>
  <si>
    <t>26,066*10</t>
  </si>
  <si>
    <t>997013831</t>
  </si>
  <si>
    <t>Poplatek za uložení stavebního směsného odpadu na skládce (skládkovné)</t>
  </si>
  <si>
    <t>Poplatek za uložení stavebního odpadu na skládce (skládkovné) 
  směsného</t>
  </si>
  <si>
    <t>215901101</t>
  </si>
  <si>
    <t>Zhutnění podloží z hornin soudržných do 92% PS nebo nesoudržných sypkých I(d) do 0,8 - pod násyp</t>
  </si>
  <si>
    <t>Zhutnění podloží pod násypy z rostlé horniny tř. 1 až 4 
  z hornin soudružných do 92 % PS a nesoudržných sypkých relativní ulehlosti I(d) do 0,8</t>
  </si>
  <si>
    <t>2,35*2,46</t>
  </si>
  <si>
    <t>451575111</t>
  </si>
  <si>
    <t>Podkladní vrstva tl do 200 mm ze štěrkopísku</t>
  </si>
  <si>
    <t>Podkladní vrstva tl. do 250 mm 
  s dodáním hmot, s jejich rozprostřením a zhutněním a s urovnáním horní plochy
    ze štěrkopísku</t>
  </si>
  <si>
    <t>2,35*2,46*0,2</t>
  </si>
  <si>
    <t>175101201</t>
  </si>
  <si>
    <t>Obsypání objektů bez prohození sypaniny z hornin tř. 1 až 4 uloženým do 30 m od kraje objektu</t>
  </si>
  <si>
    <t>Obsypání objektů 
  sypaninou z vhodných hornin 1 až 4 nebo materiálem uloženým ve vzdálenosti do 30 m od vnějšího
  kraje objektu
    pro jakoukoliv míru zhutnění
      bez prohození sypaniny</t>
  </si>
  <si>
    <t>(0,6*3,55*1,6)*2+(0,6*2,46*1,6)*2</t>
  </si>
  <si>
    <t>001001X4</t>
  </si>
  <si>
    <t>Zhutnění obsypu po vrstvách 25 cm</t>
  </si>
  <si>
    <t>(0,6*3,55*2+0,6*2,46*2)*6</t>
  </si>
  <si>
    <t>567124112</t>
  </si>
  <si>
    <t>Podklad z podkladového betonu (C 16/20) tl 150 mm - pod žb vanu</t>
  </si>
  <si>
    <t>Podklad z podkladového betonu PB 
  tř. PB II (C 16/20)
    tl. 150 mm</t>
  </si>
  <si>
    <t>2,35*2,46*0,15</t>
  </si>
  <si>
    <t>273362021</t>
  </si>
  <si>
    <t>Výztuž základových desek svařovanými sítěmi Kari</t>
  </si>
  <si>
    <t>Výztuž základů
  desek
    ze svařovaných sítí
      z drátů typu KARI</t>
  </si>
  <si>
    <t>312351101</t>
  </si>
  <si>
    <t>Zřízení jednostranného bednění zdí</t>
  </si>
  <si>
    <t>Bednění nadzákladových zdí
  výplňových
    svislé nebo šikmé (odkloněné), půdorysně přímé nebo zalomené ve volném prostranství, ve volných
    nebo zapažených jamách, rýhách, šachtách, včetně případných vzpěr,
    jednostranné
      zřízení</t>
  </si>
  <si>
    <t>1,4*(2,35*2+2,46*2)+1,2*(1,85*2+1,96*2)</t>
  </si>
  <si>
    <t>312351102</t>
  </si>
  <si>
    <t>Odstranění jednostranného bednění zdí</t>
  </si>
  <si>
    <t>Bednění nadzákladových zdí
  výplňových
    svislé nebo šikmé (odkloněné), půdorysně přímé nebo zalomené ve volném prostranství, ve volných
    nebo zapažených jamách, rýhách, šachtách, včetně případných vzpěr,
    jednostranné
      odstranění</t>
  </si>
  <si>
    <t>341322801</t>
  </si>
  <si>
    <t>Kompletní konstrukce vany z ŽB vodostavebného V4 tř. B 20</t>
  </si>
  <si>
    <t>Stěny z betonu železového 
  dělících příček, stěn svislého nebo šikmého pláště
    vodostavebného
      V4 – B 20</t>
  </si>
  <si>
    <t>0,25*0,98*(2,35*2+2,46*2)+0,3*2,35*2,46</t>
  </si>
  <si>
    <t>279362021</t>
  </si>
  <si>
    <t>Výztuž základových konstrukcí</t>
  </si>
  <si>
    <t>Výztuž základových zdí nosných 
  svislých nebo odkloněných od svislice, rovinných nebo oblých, deskových nebo žebrových, včetně
  výztuže jejich žeber
    ze svařovaných sítí
      z drátů typu KARI</t>
  </si>
  <si>
    <t>567114112</t>
  </si>
  <si>
    <t>Podklad z podkladového betonu tř. PB II (C 16/20) tl 100 mm - doplnění podlahové konstrukce</t>
  </si>
  <si>
    <t>Podklad z podkladového betonu PB 
  tř. PB II (C 16/20)
    tl. 100 mm</t>
  </si>
  <si>
    <t>0,9*3,55*2+0,9*2,46*2</t>
  </si>
  <si>
    <t>151101101</t>
  </si>
  <si>
    <t>Zřízení příložného pažení a rozepření stěn rýh hl do 2 m</t>
  </si>
  <si>
    <t>Zřízení pažení a rozepření stěn rýh pro podzemní vedení pro všechny šířky rýhy 
  příložné pro jakoukoliv mezerovitost, hloubky
    do 2 m</t>
  </si>
  <si>
    <t>151101111</t>
  </si>
  <si>
    <t>Odstranění příložného pažení a rozepření stěn rýh hl do 2 m</t>
  </si>
  <si>
    <t>Odstranění pažení a rozepření stěn rýh pro podzemní vedení 
  s uložením materiálu na vzdálenost do 3 m od kraje výkopu
    příložné, hloubky
      do 2 m</t>
  </si>
  <si>
    <t>413941121</t>
  </si>
  <si>
    <t>Dodatečné osazování ocelových válcovaných nosníků stropů I, IE, U, UE nebo L do č.12 - včetně dodávky materiálu  / doplnění stropních konstrukcí</t>
  </si>
  <si>
    <t>Osazování ocelových válcových nosníků ve stropech 
  I nebo IE nebo U nebo UE nebo L
    do č.12 nebo výšky do 120 mm</t>
  </si>
  <si>
    <t>411354234</t>
  </si>
  <si>
    <t>Bednění stropů ztracené z hraněných trapézových vln v 40 mm plech pozinkovaný tl 0,88 mm</t>
  </si>
  <si>
    <t>Bednění stropů ztracené ocelové žebrované 
  ze širokých tenkostěnných ohýbaných profilů (hraněných trapézových vln), bez úpravy povrchu
  otevřeného podhledu, bez podpěrné konstrukce, s osazením nasucho na zdech do připravených ozubů,
  popř. na rovných zdech, trámech, průvlacích, do traverz -4271
    s povrchem pozinkovaným, výšky vln
    40 mm, tl. plechu
      0,88 mm</t>
  </si>
  <si>
    <t>1,75*2,02*2</t>
  </si>
  <si>
    <t>411362021</t>
  </si>
  <si>
    <t>Výztuž stropů svařovanými sítěmi Kari</t>
  </si>
  <si>
    <t>Výztuž stropů 
  prostě uložených, vetknutých, spojitých, deskových, trámových (žebrových, kazetových), s
  keramickými a jinými vložkami, konsolových nebo balkonových, hřibových včetně hlavic hřibových
  sloupů, plochých střech a pro zavěšení železobetonových podhledů
    ze svařovaných sítí
      z drátů typu KARI</t>
  </si>
  <si>
    <t>631311115</t>
  </si>
  <si>
    <t>Mazanina tl do 80 mm z betonu prostého tř. C 20/25</t>
  </si>
  <si>
    <t>Mazanina z betonu 
  prostého
    tl. přes 50 do 80 mm
      tř. C 20/25</t>
  </si>
  <si>
    <t>doplnění podlah ve 2NP, 3NP před výtahem; ((2,02*1,6+1*0,15-0,47*0,32)*0,06)*2</t>
  </si>
  <si>
    <t>Doplnění podlah v přízemí; 12,51*0,08</t>
  </si>
  <si>
    <t>953961113</t>
  </si>
  <si>
    <t>Kotvy chemickým tmelem M 12 hl 110 mm do betonu, ŽB nebo kamene s vyvrtáním otvoru</t>
  </si>
  <si>
    <t>Kotvy chemické s vyvrtáním otvoru 
  do betonu, železobetonu nebo tvrdého kamene
    tmel, velikost
      M 12, hloubka 110 mm</t>
  </si>
  <si>
    <t>767995111</t>
  </si>
  <si>
    <t>Montáž atypických zámečnických konstrukcí hmotnosti do 5 kg - včetně dodávky - kotevní plechy</t>
  </si>
  <si>
    <t>Montáž ostatních atypických zámečnických konstrukcí 
  hmotnosti
    do 5 kg</t>
  </si>
  <si>
    <t>009009X8</t>
  </si>
  <si>
    <t>Montáž a dodávka výtahu vel. 1,25 x 1,25 m - se třemi nástupními stanicemi</t>
  </si>
  <si>
    <t>976071111</t>
  </si>
  <si>
    <t>Vybourání kovových madel a zábradlí</t>
  </si>
  <si>
    <t>Vybourání kovových madel, zábradlí, dvířek, zděří, kotevních želez 
  madel a zábradlí</t>
  </si>
  <si>
    <t>4,2*4+2,42*4+2+5,64*2</t>
  </si>
  <si>
    <t>949101111</t>
  </si>
  <si>
    <t>Lešení pomocné pro objekty pozemních staveb s lešeňovou podlahou v do 1,9 m zatížení do 150 kg/m2</t>
  </si>
  <si>
    <t>Lešení pomocné pracovní pro objekty pozemních staveb 
  pro zatížení do 150 kg/m2, o výšce lešeňové podlahy
    do 1,9 m</t>
  </si>
  <si>
    <t>952901111</t>
  </si>
  <si>
    <t>Vyčištění budov bytové a občanské výstavby při výšce podlaží do 4 m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</si>
  <si>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</si>
  <si>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998018002</t>
  </si>
  <si>
    <t>Přesun hmot ruční pro budovy v do 12 m</t>
  </si>
  <si>
    <t>Přesun hmot pro budovy občanské výstavby, bydlení, výrobu a služby 
  ruční - bez užití mechanizace
    vodorovná dopravní vzdálenost do 100 m
    pro budovy s jakoukoliv nosnou konstrukcí výšky
      přes 6 do 12 m</t>
  </si>
  <si>
    <t>711493111</t>
  </si>
  <si>
    <t>Ochranný nátěr výtahové prohlubně vodorovný</t>
  </si>
  <si>
    <t>1,85*1,96</t>
  </si>
  <si>
    <t>711493121</t>
  </si>
  <si>
    <t>Ochranný nátěr výtahové prohlubně svislý</t>
  </si>
  <si>
    <t>1,1*(1,85*2+1,96*2)</t>
  </si>
  <si>
    <t>190Ln2050-002</t>
  </si>
  <si>
    <t>Provedení izolace proti tlakové vodě pásy přitavením - NAIP, plocha vodorovná / včetně dodávka a penetrace</t>
  </si>
  <si>
    <t>0,9*3,55*2+0,9*3,66*2</t>
  </si>
  <si>
    <t>763121551</t>
  </si>
  <si>
    <t>SDK stěna předsazená tl 75 mm profil CD+UD desky 2xDF 12,5 TI 50 mm EI 45</t>
  </si>
  <si>
    <t>Stěna předsazená ze sádrokartonových desek
  s nosnou konstrukcí z ocelových profilů CD a UD, s kotvením CD po 1 500 mm
    dvojitě opláštěná deskami
    protipožárními DF tl. 2 x 12,5 mm, stěna tl.
      75 mm, TI tl. 50 mm, EI 45 mm</t>
  </si>
  <si>
    <t>10,76*1,96+10,76*1,85*2</t>
  </si>
  <si>
    <t>3,45*1,96-1,04*2,09+0,125*1,04+0,125*2,09*2</t>
  </si>
  <si>
    <t>3,550*1,96-1,04*2,09+0,125*1,04+0,125*2,09*2</t>
  </si>
  <si>
    <t>3,390*1,96-1,04*2,09+0,125*1,04+0,125*2,09*2</t>
  </si>
  <si>
    <t>763131425</t>
  </si>
  <si>
    <t>SDK podhled desky 2xA 15 bez TI dvouvrstvá spodní kce profil CD+UD</t>
  </si>
  <si>
    <t>Podhled ze sádrokartonových desek 
  dvouvrstvá zavěšená spodní konstrukce z ocelových profilů CD, UD
    dvojitě opláštěná deskami standardními A, tl.
      2 x 15 mm, bez TI</t>
  </si>
  <si>
    <t>763121429</t>
  </si>
  <si>
    <t>SDK výplň (stěna) tl. 100 mm</t>
  </si>
  <si>
    <t>Stěna předsazená ze sádrokartonových desek
  s nosnou konstrukcí z ocelových profilů CW, UW
    jednoduše opláštěná deskou
    impregnovanou H2 tl. 12,5 mm, bez TI, EI 15
    stěna tl.
      112,5 mm, profil 100</t>
  </si>
  <si>
    <t>009009X14</t>
  </si>
  <si>
    <t>Úprava křídel dveří - podříznutí</t>
  </si>
  <si>
    <t>766691914</t>
  </si>
  <si>
    <t>Vyvěšení nebo zavěšení dřevěných křídel dveří pl do 2 m2</t>
  </si>
  <si>
    <t>Ostatní práce 
  vyvěšení nebo zavěšení křídel
    s případným uložením a opětovným zavěšením po provedení stavebních změn
    dřevěných
    dveřních, plochy
      do 2 m2</t>
  </si>
  <si>
    <t>766691925</t>
  </si>
  <si>
    <t>Vyvěšení nebo zavěšení křídel plastových dveří plochy přes 2 m2</t>
  </si>
  <si>
    <t>Ostatní práce 
  vyvěšení nebo zavěšení křídel
    s případným uložením a opětovným zavěšením po provedení stavebních změn
    plastových
    dveří s křídly otevíravými, plochy
      přes 2 m2</t>
  </si>
  <si>
    <t>766660197</t>
  </si>
  <si>
    <t>Montáž dveřních křídel otvíravých 1křídlových š do 0,8m  - včetně seřízení</t>
  </si>
  <si>
    <t>Montáž dveřních křídel dřevěných nebo plastových 
  otevíravých
    do obložkové zárubně
    z masivního dřeva
    bez polodrážky
    jednokřídlových, šířky
      přes 800 mm</t>
  </si>
  <si>
    <t>766660198</t>
  </si>
  <si>
    <t>Montáž dveřních křídel otvíravých 2křídlových š do 1,6 - včetně seřízení</t>
  </si>
  <si>
    <t>Montáž dveřních křídel dřevěných nebo plastových 
  otevíravých
    do obložkové zárubně
    z masivního dřeva
    bez polodrážky
    dvoukřídlových, šířky
      do 1450 mm</t>
  </si>
  <si>
    <t>766766X17</t>
  </si>
  <si>
    <t>Zabednění dveří kvůli prašnosti - jednokřídlé</t>
  </si>
  <si>
    <t>766766X18</t>
  </si>
  <si>
    <t>Zabednění dveří kvůli prašnosti - dvoukřídlé</t>
  </si>
  <si>
    <t>766766X25</t>
  </si>
  <si>
    <t>Uskladnění a manipulace s dveřmi</t>
  </si>
  <si>
    <t>766211200</t>
  </si>
  <si>
    <t>Montáž madel schodišťových dřevených nebo verzalitových průběžných - včetně dodávky</t>
  </si>
  <si>
    <t>767248110</t>
  </si>
  <si>
    <t>Montáž pomocné konstrukce výtahových šachet s úpravou pro obložení SDK</t>
  </si>
  <si>
    <t>Montáž ochranné konstrukce výtahových šachet 
  průběžné nebo obtáčející schodiště, s úpravou
    pro zasklení</t>
  </si>
  <si>
    <t>3,55*1,96-1,04*2,09+0,125*1,04+0,125*2,09*2</t>
  </si>
  <si>
    <t>3,39*1,96-1,04*2,09+0,125*1,04+0,125*2,09*2</t>
  </si>
  <si>
    <t>767767X13</t>
  </si>
  <si>
    <t>Dodávka ocelové konstrukce výtahové šachty</t>
  </si>
  <si>
    <t>767995117</t>
  </si>
  <si>
    <t>Montáž atypických zámečnických konstrukcí hmotnosti do 500 kg</t>
  </si>
  <si>
    <t>Montáž ostatních atypických zámečnických konstrukcí 
  hmotnosti
    přes 250 do 500 kg</t>
  </si>
  <si>
    <t>767220110</t>
  </si>
  <si>
    <t>Montáž zábradlí schodišťového - včetně dodávky zábradlí a výplně a spojovacího kotvícího materiálu</t>
  </si>
  <si>
    <t>Montáž schodišťového zábradlí 
  z trubek nebo tenkostěnných profilů
    do zdiva, hmotnosti 1 m zábradlí
      do 15 kg</t>
  </si>
  <si>
    <t>771573810</t>
  </si>
  <si>
    <t>Demontáž podlah z dlaždic keramických lepených</t>
  </si>
  <si>
    <t>Demontáž podlah z dlaždic keramických 
  lepených</t>
  </si>
  <si>
    <t>3,3*3,65</t>
  </si>
  <si>
    <t>776590100</t>
  </si>
  <si>
    <t>Úprava podkladu nášlapných ploch vysátím</t>
  </si>
  <si>
    <t>Ostatní práce na nášlapných plochách 
  úprava podkladu (materiály ve specifikaci)
    vysátí</t>
  </si>
  <si>
    <t>771771X27</t>
  </si>
  <si>
    <t>Příprava podkladu</t>
  </si>
  <si>
    <t>Montáž podlah keramických režných hladkých lepených do 9 ks/m2</t>
  </si>
  <si>
    <t>Montáž podlah z dlaždic keramických 
  lepených
    standardním lepidlem
    režných nebo glazovaných
    hladkých
      do 9 ks/ m2</t>
  </si>
  <si>
    <t>přízemí; 6,51*5,64+0,2*3,15+1,5*0,1+3,83*1,6-0,32*0,47+1,85*1,84+2,81*5,64-0,4*0,3+3,33*1,81</t>
  </si>
  <si>
    <t>2.np; 5,63*5,64+3,15*0,2+0,4*1,45+0,1*1,5*2-0,32*0,4+1,6*2,02+1,04*0,125-0,47*0,32</t>
  </si>
  <si>
    <t>3.np; 5,39*5,64+0,05*1,5+3,15*0,33+0,15*1,51-0,4*0,32+1,6*2,02+1,05*0,125-0,47*0,32</t>
  </si>
  <si>
    <t>podesta; 1,725*5,64+1,725*5,64</t>
  </si>
  <si>
    <t>59761290</t>
  </si>
  <si>
    <t>Dlaždice keramické</t>
  </si>
  <si>
    <t>159,264*1,15</t>
  </si>
  <si>
    <t>((72,48/0,3)/2*0,3*0,3)*1,15</t>
  </si>
  <si>
    <t>(66,44*0,3)*1,15</t>
  </si>
  <si>
    <t>((41,76/0,3)/2*0,3*0,3)*1,15</t>
  </si>
  <si>
    <t>((85,67/0,3)/2*0,3*0,3)*1,15</t>
  </si>
  <si>
    <t>771273231</t>
  </si>
  <si>
    <t>Montáž obkladů podstupnic z dlaždic hladkých keramických lepených v do 150 mm</t>
  </si>
  <si>
    <t>Montáž obkladů schodišť z dlaždic keramických 
  lepených
    standardním lepidlem
    podstupnic
    hladkých výšky
      do 150 mm</t>
  </si>
  <si>
    <t>771273113</t>
  </si>
  <si>
    <t>Montáž obkladů stupnic z dlaždic keramických lepených š do 300 mm</t>
  </si>
  <si>
    <t>Montáž obkladů schodišť z dlaždic keramických 
  lepených
    standardním lepidlem
    stupnic
    hladkých šířky
      přes 250 do 300 mm</t>
  </si>
  <si>
    <t>771473124</t>
  </si>
  <si>
    <t>Montáž soklíků z dlaždic keramických lepených schodišťových šikmých v do 150 mm</t>
  </si>
  <si>
    <t>Montáž soklíků z dlaždic keramických 
  lepených
    standardním lepidlem
    schodišťových šikmých výšky
      přes 120 do 150 mm</t>
  </si>
  <si>
    <t>771473114</t>
  </si>
  <si>
    <t>Montáž soklíků z dlaždic keramických lepených rovných v do 150 mm</t>
  </si>
  <si>
    <t>Montáž soklíků z dlaždic keramických 
  lepených
    standardním lepidlem
    rovných výšky
      přes 120 do 150 mm</t>
  </si>
  <si>
    <t>19,66+19,66+39,15</t>
  </si>
  <si>
    <t>podesta; 1,65*2+0,15*2+1,65*2+0,15*2</t>
  </si>
  <si>
    <t>771771X33</t>
  </si>
  <si>
    <t>Začištění spár</t>
  </si>
  <si>
    <t>5,39+5,64+2,2+0,3+3,2+5,64+1,725*2+0,4*2+0,32*2+0,47*2+0,32*2+5,75+5,64+2,45+0,2+3,2+0,2+5,64+1,725*2+0,4*2+0,32*2+0,32*2+0,47*2+6,51+5,64+6,51+0,4+1,81+1,6+0,125*2+1,04+1,85+1,96+1,85+1,48+1,84+5,74+5,64+5,74+0,4*2</t>
  </si>
  <si>
    <t>45*1,51+1,725+5,64+1,725+1,725*2+5,64</t>
  </si>
  <si>
    <t>Přesun hmot pro podlahy z keramických dlaždic - výška do 6 m</t>
  </si>
  <si>
    <t>776200810</t>
  </si>
  <si>
    <t>Odstranění lepených podlahovin bez podložky ze schodišťových stupňů</t>
  </si>
  <si>
    <t>Odstranění podlahovin ze schodišťových stupňů 
  bez podložky</t>
  </si>
  <si>
    <t>((0,15*1,5)*12)*4+3,45*1,5*4</t>
  </si>
  <si>
    <t>776776X28</t>
  </si>
  <si>
    <t>Broušení podkladu a stržení zbytků lepidel</t>
  </si>
  <si>
    <t>776491112</t>
  </si>
  <si>
    <t>Lepení plastové lišty přechodové samolepicí lišty</t>
  </si>
  <si>
    <t>Lepení soklíků nebo lišt plastových 
  lišt samolepících
    přechodových</t>
  </si>
  <si>
    <t>(1,5*3+1,6+0,8*2)+(1,5*3+0,8*3)+(1,6+1,5+0,8*3)</t>
  </si>
  <si>
    <t>784111001</t>
  </si>
  <si>
    <t>Oprášení (ometení ) podkladu v místnostech výšky do 3,80 m</t>
  </si>
  <si>
    <t>Oprášení (ometení) podkladu
  v místnostech výšky
    do 3,80 m</t>
  </si>
  <si>
    <t>784171101</t>
  </si>
  <si>
    <t>Zakrytí vnitřních podlah včetně pozdějšího odkrytí</t>
  </si>
  <si>
    <t>Zakrytí nemalovaných ploch
  (materiál ve specifikaci)
    včetně pozdějšího odkrytí
      podlah</t>
  </si>
  <si>
    <t>784181101</t>
  </si>
  <si>
    <t>Základní akrylátová jednonásobná penetrace podkladu v místnostech výšky do 3,80m</t>
  </si>
  <si>
    <t>Penetrace podkladu
  jednonásobná
    základní
    akrylátová
    v místnostech výšky
      do 3,80 m</t>
  </si>
  <si>
    <t>784171121</t>
  </si>
  <si>
    <t>Zakrytí vnitřních ploch  konstrukcí nebo prvků  v místnostech výšky do 3,80 m</t>
  </si>
  <si>
    <t>Zakrytí nemalovaných ploch
  (materiál ve specifikaci)
    včetně pozdějšího odkrytí
    konstrukcí nebo samostatných prvků např. schodišť, nábytku, radiátorů, zábradlí
    v místnostech výšky
      do 3,80</t>
  </si>
  <si>
    <t>2,25*2,25*4+1,45*1,97+1,6*1,97+0,8*2*1,97+1,4*1,97+0,8*3*1,97+1,6*1,97+1,35*1,97+0,8*3*1,97+1,6*1,97+1,35*1,97</t>
  </si>
  <si>
    <t>Dvojnásobné bílé malby  ze směsí za sucha v místnostech do 3,80 m</t>
  </si>
  <si>
    <t>Malby z malířských směsí otěruvzdorných za sucha
  dvojnásobné, bílé
    za sucha otěruvzdorné minimálně
    v místnostech výšky
      do 3,80 m</t>
  </si>
  <si>
    <t>(2*9,84+5,64)*3,45+(0,4*2+0,47*2+0,32*4)*3,45-1,45*1,97+0,2*2*1,97-1,6*1,97-0,8*2*1,97-1,4*1,97</t>
  </si>
  <si>
    <t>(2*5,39+5,64)*3,45+2*2*3,45-1,35*1,97+3,275*2*3,45-0,8*3*1,97-1,6*1,97</t>
  </si>
  <si>
    <t>(2*5,39+5,64)*3,39-1,35*1,97+2*2*3,39+3,275*3,39-0,8*3*1,97-1,6*1,97</t>
  </si>
  <si>
    <t>10,76*(2,865*2+5,64+0,4*2)-2,25*2,25*3-0,375*1,725*2</t>
  </si>
  <si>
    <t>strop; 5,64*11,645-2,02*1,61+5,64*5,75-0,4*0,32-0,47*0,32+1,975*2,02+5,64*5,75-0,4*0,32-0,47*0,32+1,975*2,02+1,725*4,64*2+3,3*1,51*4</t>
  </si>
  <si>
    <t>784221129</t>
  </si>
  <si>
    <t>Dvojnásobné bílé malby  ze směsí za sucha  - výtahová šachta</t>
  </si>
  <si>
    <t>Malby z malířských směsí otěruvzdorných za sucha
  dvojnásobné, bílé
    za sucha otěruvzdorné minimálně
    na schodišti o výšce podlaží
      přes 3,80 do 5,00 m</t>
  </si>
  <si>
    <t>784161501</t>
  </si>
  <si>
    <t>Lokální vyhlazení podkladu disperzní stěrkou v místnostech výšky do 3,80 m - 20% z celkové plochy</t>
  </si>
  <si>
    <t>Celoplošné vyrovnání podkladu
  disperzní stěrkou, tloušťky do 3 mm
    vyhlazením
    v místnostech výšky
      do 3,80 m</t>
  </si>
  <si>
    <t>04</t>
  </si>
  <si>
    <t>Mimostaveništní doprava</t>
  </si>
  <si>
    <t xml:space="preserve">Izolace proti podpovrchové a tlakové vodě - ostatní 
    na ploše vodorovné V
      těsnicí kaší </t>
  </si>
  <si>
    <t xml:space="preserve">Izolace proti podpovrchové a tlakové vodě - ostatní 
    na ploše svislé S
      těsnicí kaší </t>
  </si>
  <si>
    <t>Zemní práce</t>
  </si>
  <si>
    <t>Základy</t>
  </si>
  <si>
    <t>09</t>
  </si>
  <si>
    <t>Ostatní konstrukce a práce</t>
  </si>
  <si>
    <t>Přesun hmot HSV</t>
  </si>
  <si>
    <t>763</t>
  </si>
  <si>
    <t>Konstrukce montované</t>
  </si>
  <si>
    <t>Podlahy z dlaždic</t>
  </si>
  <si>
    <t>Vedlejší rozpočtové náklady</t>
  </si>
  <si>
    <t>RH2</t>
  </si>
  <si>
    <t>úprava stávajícího rozvaděče RH 2. pole - 1 x jistič B32/3, podružný modulový elektroměr, 1 x jistič B10/1, úprava masky, pomocný materiál, svorky atd.</t>
  </si>
  <si>
    <t>210800118RT2</t>
  </si>
  <si>
    <t>CYKY 5x10-J mm2</t>
  </si>
  <si>
    <t>210800105RT1</t>
  </si>
  <si>
    <t>CYKY 3x1,5-J mm2</t>
  </si>
  <si>
    <t>210800004R00</t>
  </si>
  <si>
    <t>CY 6 mm2</t>
  </si>
  <si>
    <t>650072600R00</t>
  </si>
  <si>
    <t>pohybové čidlo</t>
  </si>
  <si>
    <t>lišta PVC 40 x40 mm</t>
  </si>
  <si>
    <t xml:space="preserve">trubka PVC 40 mm </t>
  </si>
  <si>
    <t xml:space="preserve">odbočná krabice </t>
  </si>
  <si>
    <t>drobný montážní materiál</t>
  </si>
  <si>
    <t>svítidlo přisazené LED 10W, IP 20</t>
  </si>
  <si>
    <t>Výchozí revize</t>
  </si>
  <si>
    <t>Sekání drážky</t>
  </si>
  <si>
    <t>Průraz stěnou a stropem</t>
  </si>
  <si>
    <t>Úprava stávající elektroinstalace</t>
  </si>
  <si>
    <t>Dokumentace sk. Provedení</t>
  </si>
  <si>
    <t>Koordinace se stavbou</t>
  </si>
  <si>
    <t>Doprava</t>
  </si>
  <si>
    <t>Elektroinstalace</t>
  </si>
  <si>
    <t>998711102R00</t>
  </si>
  <si>
    <t>998764102R00</t>
  </si>
  <si>
    <t>998766102R00</t>
  </si>
  <si>
    <t>998767102R00</t>
  </si>
  <si>
    <t>998771102R00</t>
  </si>
  <si>
    <t>998773102R00</t>
  </si>
  <si>
    <t>998776102R00</t>
  </si>
  <si>
    <t>998777102R00</t>
  </si>
  <si>
    <t>998781102R00</t>
  </si>
  <si>
    <t>998725102R00</t>
  </si>
  <si>
    <t>998711102</t>
  </si>
  <si>
    <t>998767102</t>
  </si>
  <si>
    <t>998722102R00</t>
  </si>
  <si>
    <t>998731102R00</t>
  </si>
  <si>
    <t>998732102R00</t>
  </si>
  <si>
    <t>998733103R00</t>
  </si>
  <si>
    <t>998734103R00</t>
  </si>
  <si>
    <t>998735102R00</t>
  </si>
  <si>
    <t>998741202-R</t>
  </si>
  <si>
    <t>998741293-R</t>
  </si>
  <si>
    <t>Přesun hmot pro silnoproud v objektech v do 12 m</t>
  </si>
  <si>
    <t>Příplatek k přesunu hmot 741 za zvětšený přesun do 500 m</t>
  </si>
  <si>
    <t>998742202-R</t>
  </si>
  <si>
    <t>998742293-R</t>
  </si>
  <si>
    <t>Přesun hmot pro slaboproud v objektech v do 12 m</t>
  </si>
  <si>
    <t>Příplatek k přesunu hmot 742 za zvětšený přesun do 500 m</t>
  </si>
  <si>
    <t>Přesun hmot pro izolace proti vodě, vlhkosti a plynům v objektech v do 12 m</t>
  </si>
  <si>
    <t>Přesun hmot pro izolace proti vodě, vlhkosti a plynům 
    vodorovná dopravní vzdálenost do 50 m
    v objektech výšky
      přes 6 do 12 m</t>
  </si>
  <si>
    <t>Přesun hmot pro zámečnické konstrukce v objektech v do 12 m</t>
  </si>
  <si>
    <t>Přesun hmot pro zámečnické konstrukce 
    vodorovná dopravní vzdálenost do 50 m
    v objektech výšky
      přes 6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</si>
</sst>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9"/>
      <color theme="4" tint="-0.249977111117893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4" fontId="7" fillId="2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3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4" fontId="17" fillId="0" borderId="0" xfId="0" applyNumberFormat="1" applyFont="1"/>
    <xf numFmtId="164" fontId="17" fillId="0" borderId="40" xfId="0" applyNumberFormat="1" applyFont="1" applyFill="1" applyBorder="1" applyAlignment="1">
      <alignment vertical="top" shrinkToFit="1"/>
    </xf>
    <xf numFmtId="164" fontId="17" fillId="0" borderId="43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164" fontId="20" fillId="0" borderId="0" xfId="0" quotePrefix="1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Border="1" applyAlignment="1">
      <alignment vertical="top" wrapText="1" shrinkToFit="1"/>
    </xf>
    <xf numFmtId="0" fontId="0" fillId="0" borderId="0" xfId="0" applyFill="1"/>
    <xf numFmtId="3" fontId="0" fillId="0" borderId="0" xfId="0" applyNumberFormat="1" applyFill="1"/>
    <xf numFmtId="166" fontId="21" fillId="0" borderId="0" xfId="0" applyNumberFormat="1" applyFont="1" applyAlignment="1" applyProtection="1"/>
    <xf numFmtId="167" fontId="21" fillId="0" borderId="0" xfId="0" applyNumberFormat="1" applyFont="1" applyAlignment="1" applyProtection="1"/>
    <xf numFmtId="167" fontId="22" fillId="5" borderId="45" xfId="0" applyNumberFormat="1" applyFont="1" applyFill="1" applyBorder="1" applyAlignment="1" applyProtection="1">
      <alignment horizontal="right" vertical="top"/>
    </xf>
    <xf numFmtId="49" fontId="23" fillId="0" borderId="0" xfId="0" applyNumberFormat="1" applyFont="1" applyBorder="1" applyAlignment="1" applyProtection="1">
      <alignment horizontal="right" vertical="top"/>
    </xf>
    <xf numFmtId="49" fontId="22" fillId="0" borderId="0" xfId="0" applyNumberFormat="1" applyFont="1" applyBorder="1" applyAlignment="1" applyProtection="1">
      <alignment horizontal="left" vertical="top"/>
    </xf>
    <xf numFmtId="0" fontId="23" fillId="0" borderId="0" xfId="0" applyNumberFormat="1" applyFont="1" applyBorder="1" applyAlignment="1" applyProtection="1">
      <alignment horizontal="left" vertical="top" wrapText="1"/>
    </xf>
    <xf numFmtId="0" fontId="25" fillId="0" borderId="0" xfId="0" applyNumberFormat="1" applyFont="1" applyAlignment="1" applyProtection="1">
      <alignment horizontal="right" vertical="top" wrapText="1"/>
    </xf>
    <xf numFmtId="49" fontId="25" fillId="0" borderId="0" xfId="0" applyNumberFormat="1" applyFont="1" applyAlignment="1" applyProtection="1">
      <alignment horizontal="left" vertical="top" wrapText="1"/>
    </xf>
    <xf numFmtId="166" fontId="25" fillId="0" borderId="0" xfId="0" applyNumberFormat="1" applyFont="1" applyAlignment="1" applyProtection="1">
      <alignment horizontal="left" vertical="top" wrapText="1"/>
    </xf>
    <xf numFmtId="165" fontId="25" fillId="0" borderId="0" xfId="0" applyNumberFormat="1" applyFont="1" applyFill="1" applyBorder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left" vertical="top" wrapText="1"/>
    </xf>
    <xf numFmtId="167" fontId="24" fillId="0" borderId="0" xfId="0" applyNumberFormat="1" applyFont="1" applyAlignment="1" applyProtection="1">
      <alignment horizontal="left" vertical="top" wrapText="1"/>
    </xf>
    <xf numFmtId="49" fontId="26" fillId="0" borderId="0" xfId="0" applyNumberFormat="1" applyFont="1" applyAlignment="1" applyProtection="1">
      <alignment horizontal="center" vertical="center"/>
    </xf>
    <xf numFmtId="49" fontId="26" fillId="0" borderId="0" xfId="0" applyNumberFormat="1" applyFont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/>
    </xf>
    <xf numFmtId="166" fontId="26" fillId="0" borderId="0" xfId="0" applyNumberFormat="1" applyFont="1" applyAlignment="1" applyProtection="1">
      <alignment horizontal="center" vertical="center"/>
    </xf>
    <xf numFmtId="167" fontId="26" fillId="0" borderId="0" xfId="0" applyNumberFormat="1" applyFont="1" applyAlignment="1" applyProtection="1">
      <alignment horizontal="center" vertical="center"/>
    </xf>
    <xf numFmtId="0" fontId="23" fillId="0" borderId="46" xfId="0" applyNumberFormat="1" applyFont="1" applyBorder="1" applyAlignment="1" applyProtection="1">
      <alignment vertical="top"/>
    </xf>
    <xf numFmtId="167" fontId="22" fillId="5" borderId="0" xfId="0" applyNumberFormat="1" applyFont="1" applyFill="1" applyBorder="1" applyAlignment="1" applyProtection="1">
      <alignment horizontal="right" vertical="top"/>
    </xf>
    <xf numFmtId="0" fontId="17" fillId="0" borderId="40" xfId="0" applyFont="1" applyFill="1" applyBorder="1" applyAlignment="1">
      <alignment horizontal="center" vertical="top" shrinkToFi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35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zakova.VHST\Desktop\Upraveno\SO03_nov&#253;%20v&#253;tah%20-%20kontroln&#237;%20ce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EI - výtah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AZ180"/>
  <sheetViews>
    <sheetView showGridLines="0" topLeftCell="B71" zoomScaleSheetLayoutView="75" workbookViewId="0">
      <selection activeCell="L53" sqref="L5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7" width="12" customWidth="1"/>
    <col min="8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253" t="s">
        <v>39</v>
      </c>
      <c r="C1" s="254"/>
      <c r="D1" s="254"/>
      <c r="E1" s="254"/>
      <c r="F1" s="254"/>
      <c r="G1" s="254"/>
      <c r="H1" s="254"/>
      <c r="I1" s="254"/>
      <c r="J1" s="255"/>
    </row>
    <row r="2" spans="1:15" ht="36" customHeight="1" x14ac:dyDescent="0.2">
      <c r="A2" s="2"/>
      <c r="B2" s="72" t="s">
        <v>22</v>
      </c>
      <c r="C2" s="73"/>
      <c r="D2" s="74" t="s">
        <v>41</v>
      </c>
      <c r="E2" s="259" t="s">
        <v>42</v>
      </c>
      <c r="F2" s="260"/>
      <c r="G2" s="260"/>
      <c r="H2" s="260"/>
      <c r="I2" s="260"/>
      <c r="J2" s="261"/>
      <c r="O2" s="1"/>
    </row>
    <row r="3" spans="1:15" ht="27" hidden="1" customHeight="1" x14ac:dyDescent="0.2">
      <c r="A3" s="2"/>
      <c r="B3" s="75"/>
      <c r="C3" s="73"/>
      <c r="D3" s="76"/>
      <c r="E3" s="262"/>
      <c r="F3" s="263"/>
      <c r="G3" s="263"/>
      <c r="H3" s="263"/>
      <c r="I3" s="263"/>
      <c r="J3" s="264"/>
    </row>
    <row r="4" spans="1:15" ht="23.25" customHeight="1" x14ac:dyDescent="0.2">
      <c r="A4" s="2"/>
      <c r="B4" s="77"/>
      <c r="C4" s="78"/>
      <c r="D4" s="79"/>
      <c r="E4" s="232"/>
      <c r="F4" s="232"/>
      <c r="G4" s="232"/>
      <c r="H4" s="232"/>
      <c r="I4" s="232"/>
      <c r="J4" s="233"/>
    </row>
    <row r="5" spans="1:15" ht="24" customHeight="1" x14ac:dyDescent="0.2">
      <c r="A5" s="2"/>
      <c r="B5" s="30" t="s">
        <v>40</v>
      </c>
      <c r="D5" s="246" t="s">
        <v>43</v>
      </c>
      <c r="E5" s="247"/>
      <c r="F5" s="247"/>
      <c r="G5" s="247"/>
      <c r="H5" s="18" t="s">
        <v>38</v>
      </c>
      <c r="I5" s="81" t="s">
        <v>47</v>
      </c>
      <c r="J5" s="8"/>
    </row>
    <row r="6" spans="1:15" ht="15.75" customHeight="1" x14ac:dyDescent="0.2">
      <c r="A6" s="2"/>
      <c r="B6" s="27"/>
      <c r="C6" s="52"/>
      <c r="D6" s="235" t="s">
        <v>44</v>
      </c>
      <c r="E6" s="236"/>
      <c r="F6" s="236"/>
      <c r="G6" s="236"/>
      <c r="H6" s="18" t="s">
        <v>34</v>
      </c>
      <c r="I6" s="81" t="s">
        <v>48</v>
      </c>
      <c r="J6" s="8"/>
    </row>
    <row r="7" spans="1:15" ht="15.75" customHeight="1" x14ac:dyDescent="0.2">
      <c r="A7" s="2"/>
      <c r="B7" s="28"/>
      <c r="C7" s="53"/>
      <c r="D7" s="80" t="s">
        <v>46</v>
      </c>
      <c r="E7" s="237" t="s">
        <v>45</v>
      </c>
      <c r="F7" s="238"/>
      <c r="G7" s="238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49</v>
      </c>
      <c r="H8" s="18" t="s">
        <v>38</v>
      </c>
      <c r="I8" s="81" t="s">
        <v>53</v>
      </c>
      <c r="J8" s="8"/>
    </row>
    <row r="9" spans="1:15" ht="15.75" hidden="1" customHeight="1" x14ac:dyDescent="0.2">
      <c r="A9" s="2"/>
      <c r="B9" s="2"/>
      <c r="D9" s="82" t="s">
        <v>50</v>
      </c>
      <c r="H9" s="18" t="s">
        <v>34</v>
      </c>
      <c r="I9" s="81" t="s">
        <v>54</v>
      </c>
      <c r="J9" s="8"/>
    </row>
    <row r="10" spans="1:15" ht="15.75" hidden="1" customHeight="1" x14ac:dyDescent="0.2">
      <c r="A10" s="2"/>
      <c r="B10" s="34"/>
      <c r="C10" s="53"/>
      <c r="D10" s="80" t="s">
        <v>52</v>
      </c>
      <c r="E10" s="83" t="s">
        <v>51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66"/>
      <c r="E11" s="266"/>
      <c r="F11" s="266"/>
      <c r="G11" s="266"/>
      <c r="H11" s="18" t="s">
        <v>38</v>
      </c>
      <c r="I11" s="85"/>
      <c r="J11" s="8"/>
    </row>
    <row r="12" spans="1:15" ht="15.75" customHeight="1" x14ac:dyDescent="0.2">
      <c r="A12" s="2"/>
      <c r="B12" s="27"/>
      <c r="C12" s="52"/>
      <c r="D12" s="270"/>
      <c r="E12" s="270"/>
      <c r="F12" s="270"/>
      <c r="G12" s="270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4"/>
      <c r="E13" s="244"/>
      <c r="F13" s="245"/>
      <c r="G13" s="245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65"/>
      <c r="F15" s="265"/>
      <c r="G15" s="267"/>
      <c r="H15" s="267"/>
      <c r="I15" s="267" t="s">
        <v>29</v>
      </c>
      <c r="J15" s="268"/>
    </row>
    <row r="16" spans="1:15" ht="23.25" customHeight="1" x14ac:dyDescent="0.2">
      <c r="A16" s="140" t="s">
        <v>24</v>
      </c>
      <c r="B16" s="37" t="s">
        <v>24</v>
      </c>
      <c r="C16" s="58"/>
      <c r="D16" s="59"/>
      <c r="E16" s="230"/>
      <c r="F16" s="234"/>
      <c r="G16" s="230"/>
      <c r="H16" s="234"/>
      <c r="I16" s="230">
        <f>SUMIF(F88:F176,A16,I88:I176)+SUMIF(F88:F176,"PSU",I88:I176)</f>
        <v>0</v>
      </c>
      <c r="J16" s="231"/>
    </row>
    <row r="17" spans="1:13" ht="23.25" customHeight="1" x14ac:dyDescent="0.2">
      <c r="A17" s="140" t="s">
        <v>25</v>
      </c>
      <c r="B17" s="37" t="s">
        <v>25</v>
      </c>
      <c r="C17" s="58"/>
      <c r="D17" s="59"/>
      <c r="E17" s="230"/>
      <c r="F17" s="234"/>
      <c r="G17" s="230"/>
      <c r="H17" s="234"/>
      <c r="I17" s="230">
        <f>SUMIF(F88:F176,A17,I88:I176)</f>
        <v>0</v>
      </c>
      <c r="J17" s="231"/>
    </row>
    <row r="18" spans="1:13" ht="23.25" customHeight="1" x14ac:dyDescent="0.2">
      <c r="A18" s="140" t="s">
        <v>26</v>
      </c>
      <c r="B18" s="37" t="s">
        <v>26</v>
      </c>
      <c r="C18" s="58"/>
      <c r="D18" s="59"/>
      <c r="E18" s="230"/>
      <c r="F18" s="234"/>
      <c r="G18" s="230"/>
      <c r="H18" s="234"/>
      <c r="I18" s="230">
        <f>SUMIF(F88:F176,A18,I88:I176)</f>
        <v>0</v>
      </c>
      <c r="J18" s="231"/>
    </row>
    <row r="19" spans="1:13" ht="23.25" customHeight="1" x14ac:dyDescent="0.2">
      <c r="A19" s="140" t="s">
        <v>281</v>
      </c>
      <c r="B19" s="37" t="s">
        <v>27</v>
      </c>
      <c r="C19" s="58"/>
      <c r="D19" s="59"/>
      <c r="E19" s="230"/>
      <c r="F19" s="234"/>
      <c r="G19" s="230"/>
      <c r="H19" s="234"/>
      <c r="I19" s="230">
        <f>SUMIF(F88:F176,A19,I88:I176)</f>
        <v>0</v>
      </c>
      <c r="J19" s="231"/>
    </row>
    <row r="20" spans="1:13" ht="23.25" customHeight="1" x14ac:dyDescent="0.2">
      <c r="A20" s="140" t="s">
        <v>284</v>
      </c>
      <c r="B20" s="37" t="s">
        <v>28</v>
      </c>
      <c r="C20" s="58"/>
      <c r="D20" s="59"/>
      <c r="E20" s="230"/>
      <c r="F20" s="234"/>
      <c r="G20" s="230"/>
      <c r="H20" s="234"/>
      <c r="I20" s="230">
        <f>SUMIF(F88:F176,A20,I88:I176)</f>
        <v>0</v>
      </c>
      <c r="J20" s="231"/>
    </row>
    <row r="21" spans="1:13" ht="23.25" customHeight="1" x14ac:dyDescent="0.2">
      <c r="A21" s="2"/>
      <c r="B21" s="47" t="s">
        <v>29</v>
      </c>
      <c r="C21" s="60"/>
      <c r="D21" s="61"/>
      <c r="E21" s="242"/>
      <c r="F21" s="269"/>
      <c r="G21" s="242"/>
      <c r="H21" s="269"/>
      <c r="I21" s="242">
        <f>SUM(I16:J20)</f>
        <v>0</v>
      </c>
      <c r="J21" s="243"/>
    </row>
    <row r="22" spans="1:13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3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28">
        <f>ZakladDPHSniVypocet</f>
        <v>0</v>
      </c>
      <c r="H23" s="229"/>
      <c r="I23" s="229"/>
      <c r="J23" s="39" t="str">
        <f t="shared" ref="J23:J28" si="0">Mena</f>
        <v>CZK</v>
      </c>
      <c r="M23" s="197"/>
    </row>
    <row r="24" spans="1:13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40">
        <f>A23</f>
        <v>0</v>
      </c>
      <c r="H24" s="241"/>
      <c r="I24" s="241"/>
      <c r="J24" s="39" t="str">
        <f t="shared" si="0"/>
        <v>CZK</v>
      </c>
      <c r="M24" s="197"/>
    </row>
    <row r="25" spans="1:13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28">
        <f>ZakladDPHZaklVypocet</f>
        <v>0</v>
      </c>
      <c r="H25" s="229"/>
      <c r="I25" s="229"/>
      <c r="J25" s="39" t="str">
        <f t="shared" si="0"/>
        <v>CZK</v>
      </c>
      <c r="M25" s="198"/>
    </row>
    <row r="26" spans="1:13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56">
        <f>A25</f>
        <v>0</v>
      </c>
      <c r="H26" s="257"/>
      <c r="I26" s="257"/>
      <c r="J26" s="36" t="str">
        <f t="shared" si="0"/>
        <v>CZK</v>
      </c>
      <c r="M26" s="197"/>
    </row>
    <row r="27" spans="1:13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58">
        <f>CenaCelkem-(ZakladDPHSni+DPHSni+ZakladDPHZakl+DPHZakl)</f>
        <v>0</v>
      </c>
      <c r="H27" s="258"/>
      <c r="I27" s="258"/>
      <c r="J27" s="40" t="str">
        <f t="shared" si="0"/>
        <v>CZK</v>
      </c>
      <c r="M27" s="198"/>
    </row>
    <row r="28" spans="1:13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7">
        <f>ZakladDPHSniVypocet+ZakladDPHZaklVypocet</f>
        <v>0</v>
      </c>
      <c r="H28" s="248"/>
      <c r="I28" s="248"/>
      <c r="J28" s="117" t="str">
        <f t="shared" si="0"/>
        <v>CZK</v>
      </c>
      <c r="M28" s="197"/>
    </row>
    <row r="29" spans="1:13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7">
        <f>A27</f>
        <v>0</v>
      </c>
      <c r="H29" s="227"/>
      <c r="I29" s="227"/>
      <c r="J29" s="120" t="s">
        <v>105</v>
      </c>
      <c r="M29" s="197"/>
    </row>
    <row r="30" spans="1:13" ht="12.75" customHeight="1" x14ac:dyDescent="0.2">
      <c r="A30" s="2"/>
      <c r="B30" s="2"/>
      <c r="J30" s="9"/>
    </row>
    <row r="31" spans="1:13" ht="30" customHeight="1" x14ac:dyDescent="0.2">
      <c r="A31" s="2"/>
      <c r="B31" s="2"/>
      <c r="J31" s="9"/>
    </row>
    <row r="32" spans="1:13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49"/>
      <c r="E34" s="250"/>
      <c r="G34" s="251"/>
      <c r="H34" s="252"/>
      <c r="I34" s="252"/>
      <c r="J34" s="24"/>
    </row>
    <row r="35" spans="1:10" ht="12.75" customHeight="1" x14ac:dyDescent="0.2">
      <c r="A35" s="2"/>
      <c r="B35" s="2"/>
      <c r="D35" s="239" t="s">
        <v>2</v>
      </c>
      <c r="E35" s="23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55</v>
      </c>
      <c r="C39" s="225"/>
      <c r="D39" s="225"/>
      <c r="E39" s="225"/>
      <c r="F39" s="100" t="e">
        <f>'VRN 01 Naklady'!AE30+'SO 01 01 Pol'!AE566+'SO 02 01 Pol'!AE290+'SO 03 01 Pol'!#REF!+'SO 04 - ZTI 01 Pol'!AE228+'SO 05 - ÚT 01 Pol'!AE150+'SO 05 - ÚT 02 Pol'!AE104+'SO 05 - ÚT 03 Pol'!AE55+'SO 06 - VZT 01 Pol'!AE192+'SO 06 - VZT 02 Pol'!AE167+'SO 07 - EI 01 Pol'!AE123+'SO 07 - EI 02 Pol'!AE143+'SO 07 - EI 03 Pol'!AE106+'SO 08 - EI 01 Pol'!AE63+'SO 08 - EI 02 Pol'!AE73+'SO 08 - EI 03a Pol'!AE41+'SO 08 - EI 03b Pol'!AE43+'SO 08 - EI 03c Pol'!AE35+'SO 08 - EI 04a Pol'!AE15+'SO 08 - EI 04b Pol'!AE15+'SO 08 - EI 04c Pol'!AE15+'SO 09 - MaR 01 Pol'!AE113+#REF!</f>
        <v>#REF!</v>
      </c>
      <c r="G39" s="101" t="e">
        <f>'VRN 01 Naklady'!AF30+'SO 01 01 Pol'!AF566+'SO 02 01 Pol'!AF290+'SO 03 01 Pol'!#REF!+'SO 04 - ZTI 01 Pol'!AF228+'SO 05 - ÚT 01 Pol'!AF150+'SO 05 - ÚT 02 Pol'!AF104+'SO 05 - ÚT 03 Pol'!AF55+'SO 06 - VZT 01 Pol'!AF192+'SO 06 - VZT 02 Pol'!AF167+'SO 07 - EI 01 Pol'!AF123+'SO 07 - EI 02 Pol'!AF143+'SO 07 - EI 03 Pol'!AF106+'SO 08 - EI 01 Pol'!AF63+'SO 08 - EI 02 Pol'!AF73+'SO 08 - EI 03a Pol'!AF41+'SO 08 - EI 03b Pol'!AF43+'SO 08 - EI 03c Pol'!AF35+'SO 08 - EI 04a Pol'!AF15+'SO 08 - EI 04b Pol'!AF15+'SO 08 - EI 04c Pol'!AF15+'SO 09 - MaR 01 Pol'!AF113+#REF!</f>
        <v>#REF!</v>
      </c>
      <c r="H39" s="102" t="e">
        <f t="shared" ref="H39:H72" si="1">(F39*SazbaDPH1/100)+(G39*SazbaDPH2/100)</f>
        <v>#REF!</v>
      </c>
      <c r="I39" s="102" t="e">
        <f>F39+G39+H39</f>
        <v>#REF!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26" t="s">
        <v>56</v>
      </c>
      <c r="D40" s="226"/>
      <c r="E40" s="226"/>
      <c r="F40" s="105">
        <f>'VRN 01 Naklady'!AE30</f>
        <v>0</v>
      </c>
      <c r="G40" s="106">
        <f>'VRN 01 Naklady'!AF30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57</v>
      </c>
      <c r="C41" s="225" t="s">
        <v>58</v>
      </c>
      <c r="D41" s="225"/>
      <c r="E41" s="225"/>
      <c r="F41" s="109">
        <f>'VRN 01 Naklady'!AE30</f>
        <v>0</v>
      </c>
      <c r="G41" s="102">
        <f>'VRN 01 Naklady'!AF30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2</v>
      </c>
      <c r="B42" s="104"/>
      <c r="C42" s="226" t="s">
        <v>59</v>
      </c>
      <c r="D42" s="226"/>
      <c r="E42" s="226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60</v>
      </c>
      <c r="C43" s="226" t="s">
        <v>61</v>
      </c>
      <c r="D43" s="226"/>
      <c r="E43" s="226"/>
      <c r="F43" s="105">
        <f>'SO 01 01 Pol'!AE566</f>
        <v>0</v>
      </c>
      <c r="G43" s="106">
        <f>'SO 01 01 Pol'!AF566</f>
        <v>0</v>
      </c>
      <c r="H43" s="106">
        <f t="shared" si="1"/>
        <v>0</v>
      </c>
      <c r="I43" s="106">
        <f t="shared" ref="I43:I72" si="2">F43+G43+H43</f>
        <v>0</v>
      </c>
      <c r="J43" s="107" t="str">
        <f t="shared" ref="J43:J72" si="3">IF(CenaCelkemVypocet=0,"",I43/CenaCelkemVypocet*100)</f>
        <v/>
      </c>
    </row>
    <row r="44" spans="1:10" ht="25.5" customHeight="1" x14ac:dyDescent="0.2">
      <c r="A44" s="89">
        <v>3</v>
      </c>
      <c r="B44" s="108" t="s">
        <v>57</v>
      </c>
      <c r="C44" s="225" t="s">
        <v>62</v>
      </c>
      <c r="D44" s="225"/>
      <c r="E44" s="225"/>
      <c r="F44" s="109">
        <f>'SO 01 01 Pol'!AE566</f>
        <v>0</v>
      </c>
      <c r="G44" s="102">
        <f>'SO 01 01 Pol'!AF566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2</v>
      </c>
      <c r="B45" s="104" t="s">
        <v>63</v>
      </c>
      <c r="C45" s="226" t="s">
        <v>64</v>
      </c>
      <c r="D45" s="226"/>
      <c r="E45" s="226"/>
      <c r="F45" s="105">
        <f>'SO 02 01 Pol'!AE290</f>
        <v>0</v>
      </c>
      <c r="G45" s="106">
        <f>'SO 02 01 Pol'!AF290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89">
        <v>3</v>
      </c>
      <c r="B46" s="108" t="s">
        <v>57</v>
      </c>
      <c r="C46" s="225" t="s">
        <v>62</v>
      </c>
      <c r="D46" s="225"/>
      <c r="E46" s="225"/>
      <c r="F46" s="109">
        <f>'SO 02 01 Pol'!AE290</f>
        <v>0</v>
      </c>
      <c r="G46" s="102">
        <f>'SO 02 01 Pol'!AF290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2</v>
      </c>
      <c r="B47" s="104" t="s">
        <v>65</v>
      </c>
      <c r="C47" s="226" t="s">
        <v>66</v>
      </c>
      <c r="D47" s="226"/>
      <c r="E47" s="226"/>
      <c r="F47" s="105">
        <v>0</v>
      </c>
      <c r="G47" s="106">
        <f>G48</f>
        <v>0</v>
      </c>
      <c r="H47" s="106">
        <f>H48</f>
        <v>0</v>
      </c>
      <c r="I47" s="106">
        <f>I48</f>
        <v>0</v>
      </c>
      <c r="J47" s="107" t="str">
        <f t="shared" si="3"/>
        <v/>
      </c>
    </row>
    <row r="48" spans="1:10" ht="25.5" customHeight="1" x14ac:dyDescent="0.2">
      <c r="A48" s="89">
        <v>3</v>
      </c>
      <c r="B48" s="108" t="s">
        <v>57</v>
      </c>
      <c r="C48" s="225" t="s">
        <v>67</v>
      </c>
      <c r="D48" s="225"/>
      <c r="E48" s="225"/>
      <c r="F48" s="109">
        <v>0</v>
      </c>
      <c r="G48" s="102">
        <f>'SO 03 01 Pol'!G244</f>
        <v>0</v>
      </c>
      <c r="H48" s="102">
        <f>G48*0.21</f>
        <v>0</v>
      </c>
      <c r="I48" s="102">
        <f>G48*1.21</f>
        <v>0</v>
      </c>
      <c r="J48" s="103" t="str">
        <f t="shared" si="3"/>
        <v/>
      </c>
    </row>
    <row r="49" spans="1:10" ht="25.5" customHeight="1" x14ac:dyDescent="0.2">
      <c r="A49" s="89">
        <v>2</v>
      </c>
      <c r="B49" s="104" t="s">
        <v>68</v>
      </c>
      <c r="C49" s="226" t="s">
        <v>69</v>
      </c>
      <c r="D49" s="226"/>
      <c r="E49" s="226"/>
      <c r="F49" s="105">
        <f>'SO 04 - ZTI 01 Pol'!AE228</f>
        <v>0</v>
      </c>
      <c r="G49" s="106">
        <f>'SO 04 - ZTI 01 Pol'!AF228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89">
        <v>3</v>
      </c>
      <c r="B50" s="108" t="s">
        <v>57</v>
      </c>
      <c r="C50" s="225" t="s">
        <v>70</v>
      </c>
      <c r="D50" s="225"/>
      <c r="E50" s="225"/>
      <c r="F50" s="109">
        <f>'SO 04 - ZTI 01 Pol'!AE228</f>
        <v>0</v>
      </c>
      <c r="G50" s="102">
        <f>'SO 04 - ZTI 01 Pol'!AF228</f>
        <v>0</v>
      </c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 x14ac:dyDescent="0.2">
      <c r="A51" s="89">
        <v>2</v>
      </c>
      <c r="B51" s="104" t="s">
        <v>71</v>
      </c>
      <c r="C51" s="226" t="s">
        <v>72</v>
      </c>
      <c r="D51" s="226"/>
      <c r="E51" s="226"/>
      <c r="F51" s="105">
        <f>'SO 05 - ÚT 01 Pol'!AE150+'SO 05 - ÚT 02 Pol'!AE104+'SO 05 - ÚT 03 Pol'!AE55</f>
        <v>0</v>
      </c>
      <c r="G51" s="106">
        <f>'SO 05 - ÚT 01 Pol'!AF150+'SO 05 - ÚT 02 Pol'!AF104+'SO 05 - ÚT 03 Pol'!AF55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89">
        <v>3</v>
      </c>
      <c r="B52" s="108" t="s">
        <v>57</v>
      </c>
      <c r="C52" s="225" t="s">
        <v>73</v>
      </c>
      <c r="D52" s="225"/>
      <c r="E52" s="225"/>
      <c r="F52" s="109">
        <f>'SO 05 - ÚT 01 Pol'!AE150</f>
        <v>0</v>
      </c>
      <c r="G52" s="102">
        <f>'SO 05 - ÚT 01 Pol'!AF150</f>
        <v>0</v>
      </c>
      <c r="H52" s="102">
        <f t="shared" si="1"/>
        <v>0</v>
      </c>
      <c r="I52" s="102">
        <f t="shared" si="2"/>
        <v>0</v>
      </c>
      <c r="J52" s="103" t="str">
        <f t="shared" si="3"/>
        <v/>
      </c>
    </row>
    <row r="53" spans="1:10" ht="25.5" customHeight="1" x14ac:dyDescent="0.2">
      <c r="A53" s="89">
        <v>3</v>
      </c>
      <c r="B53" s="108" t="s">
        <v>74</v>
      </c>
      <c r="C53" s="225" t="s">
        <v>75</v>
      </c>
      <c r="D53" s="225"/>
      <c r="E53" s="225"/>
      <c r="F53" s="109">
        <f>'SO 05 - ÚT 02 Pol'!AE104</f>
        <v>0</v>
      </c>
      <c r="G53" s="102">
        <f>'SO 05 - ÚT 02 Pol'!AF104</f>
        <v>0</v>
      </c>
      <c r="H53" s="102">
        <f t="shared" si="1"/>
        <v>0</v>
      </c>
      <c r="I53" s="102">
        <f t="shared" si="2"/>
        <v>0</v>
      </c>
      <c r="J53" s="103" t="str">
        <f t="shared" si="3"/>
        <v/>
      </c>
    </row>
    <row r="54" spans="1:10" ht="25.5" customHeight="1" x14ac:dyDescent="0.2">
      <c r="A54" s="89">
        <v>3</v>
      </c>
      <c r="B54" s="108" t="s">
        <v>76</v>
      </c>
      <c r="C54" s="225" t="s">
        <v>77</v>
      </c>
      <c r="D54" s="225"/>
      <c r="E54" s="225"/>
      <c r="F54" s="109">
        <f>'SO 05 - ÚT 03 Pol'!AE55</f>
        <v>0</v>
      </c>
      <c r="G54" s="102">
        <f>'SO 05 - ÚT 03 Pol'!AF55</f>
        <v>0</v>
      </c>
      <c r="H54" s="102">
        <f t="shared" si="1"/>
        <v>0</v>
      </c>
      <c r="I54" s="102">
        <f t="shared" si="2"/>
        <v>0</v>
      </c>
      <c r="J54" s="103" t="str">
        <f t="shared" si="3"/>
        <v/>
      </c>
    </row>
    <row r="55" spans="1:10" ht="25.5" customHeight="1" x14ac:dyDescent="0.2">
      <c r="A55" s="89">
        <v>2</v>
      </c>
      <c r="B55" s="104" t="s">
        <v>78</v>
      </c>
      <c r="C55" s="226" t="s">
        <v>79</v>
      </c>
      <c r="D55" s="226"/>
      <c r="E55" s="226"/>
      <c r="F55" s="105">
        <f>'SO 06 - VZT 01 Pol'!AE192+'SO 06 - VZT 02 Pol'!AE167</f>
        <v>0</v>
      </c>
      <c r="G55" s="106">
        <f>'SO 06 - VZT 01 Pol'!AF192+'SO 06 - VZT 02 Pol'!AF167</f>
        <v>0</v>
      </c>
      <c r="H55" s="106">
        <f t="shared" si="1"/>
        <v>0</v>
      </c>
      <c r="I55" s="106">
        <f t="shared" si="2"/>
        <v>0</v>
      </c>
      <c r="J55" s="107" t="str">
        <f t="shared" si="3"/>
        <v/>
      </c>
    </row>
    <row r="56" spans="1:10" ht="25.5" customHeight="1" x14ac:dyDescent="0.2">
      <c r="A56" s="89">
        <v>3</v>
      </c>
      <c r="B56" s="108" t="s">
        <v>57</v>
      </c>
      <c r="C56" s="225" t="s">
        <v>73</v>
      </c>
      <c r="D56" s="225"/>
      <c r="E56" s="225"/>
      <c r="F56" s="109">
        <f>'SO 06 - VZT 01 Pol'!AE192</f>
        <v>0</v>
      </c>
      <c r="G56" s="102">
        <f>'SO 06 - VZT 01 Pol'!AF192</f>
        <v>0</v>
      </c>
      <c r="H56" s="102">
        <f t="shared" si="1"/>
        <v>0</v>
      </c>
      <c r="I56" s="102">
        <f t="shared" si="2"/>
        <v>0</v>
      </c>
      <c r="J56" s="103" t="str">
        <f t="shared" si="3"/>
        <v/>
      </c>
    </row>
    <row r="57" spans="1:10" ht="25.5" customHeight="1" x14ac:dyDescent="0.2">
      <c r="A57" s="89">
        <v>3</v>
      </c>
      <c r="B57" s="108" t="s">
        <v>74</v>
      </c>
      <c r="C57" s="225" t="s">
        <v>75</v>
      </c>
      <c r="D57" s="225"/>
      <c r="E57" s="225"/>
      <c r="F57" s="109">
        <f>'SO 06 - VZT 02 Pol'!AE167</f>
        <v>0</v>
      </c>
      <c r="G57" s="102">
        <f>'SO 06 - VZT 02 Pol'!AF167</f>
        <v>0</v>
      </c>
      <c r="H57" s="102">
        <f t="shared" si="1"/>
        <v>0</v>
      </c>
      <c r="I57" s="102">
        <f t="shared" si="2"/>
        <v>0</v>
      </c>
      <c r="J57" s="103" t="str">
        <f t="shared" si="3"/>
        <v/>
      </c>
    </row>
    <row r="58" spans="1:10" ht="25.5" customHeight="1" x14ac:dyDescent="0.2">
      <c r="A58" s="89">
        <v>2</v>
      </c>
      <c r="B58" s="104" t="s">
        <v>80</v>
      </c>
      <c r="C58" s="226" t="s">
        <v>81</v>
      </c>
      <c r="D58" s="226"/>
      <c r="E58" s="226"/>
      <c r="F58" s="105">
        <f>'SO 07 - EI 01 Pol'!AE123+'SO 07 - EI 02 Pol'!AE143+'SO 07 - EI 03 Pol'!AE106</f>
        <v>0</v>
      </c>
      <c r="G58" s="106">
        <f>'SO 07 - EI 01 Pol'!AF123+'SO 07 - EI 02 Pol'!AF143+'SO 07 - EI 03 Pol'!AF106</f>
        <v>0</v>
      </c>
      <c r="H58" s="106">
        <f t="shared" si="1"/>
        <v>0</v>
      </c>
      <c r="I58" s="106">
        <f t="shared" si="2"/>
        <v>0</v>
      </c>
      <c r="J58" s="107" t="str">
        <f t="shared" si="3"/>
        <v/>
      </c>
    </row>
    <row r="59" spans="1:10" ht="25.5" customHeight="1" x14ac:dyDescent="0.2">
      <c r="A59" s="89">
        <v>3</v>
      </c>
      <c r="B59" s="108" t="s">
        <v>57</v>
      </c>
      <c r="C59" s="225" t="s">
        <v>82</v>
      </c>
      <c r="D59" s="225"/>
      <c r="E59" s="225"/>
      <c r="F59" s="109">
        <f>'SO 07 - EI 01 Pol'!AE123</f>
        <v>0</v>
      </c>
      <c r="G59" s="102">
        <f>'SO 07 - EI 01 Pol'!AF123</f>
        <v>0</v>
      </c>
      <c r="H59" s="102">
        <f t="shared" si="1"/>
        <v>0</v>
      </c>
      <c r="I59" s="102">
        <f t="shared" si="2"/>
        <v>0</v>
      </c>
      <c r="J59" s="103" t="str">
        <f t="shared" si="3"/>
        <v/>
      </c>
    </row>
    <row r="60" spans="1:10" ht="25.5" customHeight="1" x14ac:dyDescent="0.2">
      <c r="A60" s="89">
        <v>3</v>
      </c>
      <c r="B60" s="108" t="s">
        <v>74</v>
      </c>
      <c r="C60" s="225" t="s">
        <v>83</v>
      </c>
      <c r="D60" s="225"/>
      <c r="E60" s="225"/>
      <c r="F60" s="109">
        <f>'SO 07 - EI 02 Pol'!AE143</f>
        <v>0</v>
      </c>
      <c r="G60" s="102">
        <f>'SO 07 - EI 02 Pol'!AF143</f>
        <v>0</v>
      </c>
      <c r="H60" s="102">
        <f t="shared" si="1"/>
        <v>0</v>
      </c>
      <c r="I60" s="102">
        <f t="shared" si="2"/>
        <v>0</v>
      </c>
      <c r="J60" s="103" t="str">
        <f t="shared" si="3"/>
        <v/>
      </c>
    </row>
    <row r="61" spans="1:10" ht="25.5" customHeight="1" x14ac:dyDescent="0.2">
      <c r="A61" s="89">
        <v>3</v>
      </c>
      <c r="B61" s="108" t="s">
        <v>76</v>
      </c>
      <c r="C61" s="225" t="s">
        <v>84</v>
      </c>
      <c r="D61" s="225"/>
      <c r="E61" s="225"/>
      <c r="F61" s="109">
        <f>'SO 07 - EI 03 Pol'!AE106</f>
        <v>0</v>
      </c>
      <c r="G61" s="102">
        <f>'SO 07 - EI 03 Pol'!AF106</f>
        <v>0</v>
      </c>
      <c r="H61" s="102">
        <f t="shared" si="1"/>
        <v>0</v>
      </c>
      <c r="I61" s="102">
        <f t="shared" si="2"/>
        <v>0</v>
      </c>
      <c r="J61" s="103" t="str">
        <f t="shared" si="3"/>
        <v/>
      </c>
    </row>
    <row r="62" spans="1:10" ht="25.5" customHeight="1" x14ac:dyDescent="0.2">
      <c r="A62" s="89">
        <v>2</v>
      </c>
      <c r="B62" s="104" t="s">
        <v>85</v>
      </c>
      <c r="C62" s="226" t="s">
        <v>86</v>
      </c>
      <c r="D62" s="226"/>
      <c r="E62" s="226"/>
      <c r="F62" s="105">
        <f>'SO 08 - EI 01 Pol'!AE63+'SO 08 - EI 02 Pol'!AE73+'SO 08 - EI 03a Pol'!AE41+'SO 08 - EI 03b Pol'!AE43+'SO 08 - EI 03c Pol'!AE35+'SO 08 - EI 04a Pol'!AE15+'SO 08 - EI 04b Pol'!AE15+'SO 08 - EI 04c Pol'!AE15</f>
        <v>0</v>
      </c>
      <c r="G62" s="106">
        <f>'SO 08 - EI 01 Pol'!AF63+'SO 08 - EI 02 Pol'!AF73+'SO 08 - EI 03a Pol'!AF41+'SO 08 - EI 03b Pol'!AF43+'SO 08 - EI 03c Pol'!AF35+'SO 08 - EI 04a Pol'!AF15+'SO 08 - EI 04b Pol'!AF15+'SO 08 - EI 04c Pol'!AF15</f>
        <v>0</v>
      </c>
      <c r="H62" s="106">
        <f t="shared" si="1"/>
        <v>0</v>
      </c>
      <c r="I62" s="106">
        <f t="shared" si="2"/>
        <v>0</v>
      </c>
      <c r="J62" s="107" t="str">
        <f t="shared" si="3"/>
        <v/>
      </c>
    </row>
    <row r="63" spans="1:10" ht="25.5" customHeight="1" x14ac:dyDescent="0.2">
      <c r="A63" s="89">
        <v>3</v>
      </c>
      <c r="B63" s="108" t="s">
        <v>57</v>
      </c>
      <c r="C63" s="225" t="s">
        <v>87</v>
      </c>
      <c r="D63" s="225"/>
      <c r="E63" s="225"/>
      <c r="F63" s="109">
        <f>'SO 08 - EI 01 Pol'!AE63</f>
        <v>0</v>
      </c>
      <c r="G63" s="102">
        <f>'SO 08 - EI 01 Pol'!AF63</f>
        <v>0</v>
      </c>
      <c r="H63" s="102">
        <f t="shared" si="1"/>
        <v>0</v>
      </c>
      <c r="I63" s="102">
        <f t="shared" si="2"/>
        <v>0</v>
      </c>
      <c r="J63" s="103" t="str">
        <f t="shared" si="3"/>
        <v/>
      </c>
    </row>
    <row r="64" spans="1:10" ht="25.5" customHeight="1" x14ac:dyDescent="0.2">
      <c r="A64" s="89">
        <v>3</v>
      </c>
      <c r="B64" s="108" t="s">
        <v>74</v>
      </c>
      <c r="C64" s="225" t="s">
        <v>88</v>
      </c>
      <c r="D64" s="225"/>
      <c r="E64" s="225"/>
      <c r="F64" s="109">
        <f>'SO 08 - EI 02 Pol'!AE73</f>
        <v>0</v>
      </c>
      <c r="G64" s="102">
        <f>'SO 08 - EI 02 Pol'!AF73</f>
        <v>0</v>
      </c>
      <c r="H64" s="102">
        <f t="shared" si="1"/>
        <v>0</v>
      </c>
      <c r="I64" s="102">
        <f t="shared" si="2"/>
        <v>0</v>
      </c>
      <c r="J64" s="103" t="str">
        <f t="shared" si="3"/>
        <v/>
      </c>
    </row>
    <row r="65" spans="1:52" ht="25.5" customHeight="1" x14ac:dyDescent="0.2">
      <c r="A65" s="89">
        <v>3</v>
      </c>
      <c r="B65" s="108" t="s">
        <v>89</v>
      </c>
      <c r="C65" s="225" t="s">
        <v>90</v>
      </c>
      <c r="D65" s="225"/>
      <c r="E65" s="225"/>
      <c r="F65" s="109">
        <f>'SO 08 - EI 03a Pol'!AE41</f>
        <v>0</v>
      </c>
      <c r="G65" s="102">
        <f>'SO 08 - EI 03a Pol'!AF41</f>
        <v>0</v>
      </c>
      <c r="H65" s="102">
        <f t="shared" si="1"/>
        <v>0</v>
      </c>
      <c r="I65" s="102">
        <f t="shared" si="2"/>
        <v>0</v>
      </c>
      <c r="J65" s="103" t="str">
        <f t="shared" si="3"/>
        <v/>
      </c>
    </row>
    <row r="66" spans="1:52" ht="25.5" customHeight="1" x14ac:dyDescent="0.2">
      <c r="A66" s="89">
        <v>3</v>
      </c>
      <c r="B66" s="108" t="s">
        <v>91</v>
      </c>
      <c r="C66" s="225" t="s">
        <v>92</v>
      </c>
      <c r="D66" s="225"/>
      <c r="E66" s="225"/>
      <c r="F66" s="109">
        <f>'SO 08 - EI 03b Pol'!AE43</f>
        <v>0</v>
      </c>
      <c r="G66" s="102">
        <f>'SO 08 - EI 03b Pol'!AF43</f>
        <v>0</v>
      </c>
      <c r="H66" s="102">
        <f t="shared" si="1"/>
        <v>0</v>
      </c>
      <c r="I66" s="102">
        <f t="shared" si="2"/>
        <v>0</v>
      </c>
      <c r="J66" s="103" t="str">
        <f t="shared" si="3"/>
        <v/>
      </c>
    </row>
    <row r="67" spans="1:52" ht="25.5" customHeight="1" x14ac:dyDescent="0.2">
      <c r="A67" s="89">
        <v>3</v>
      </c>
      <c r="B67" s="108" t="s">
        <v>93</v>
      </c>
      <c r="C67" s="225" t="s">
        <v>94</v>
      </c>
      <c r="D67" s="225"/>
      <c r="E67" s="225"/>
      <c r="F67" s="109">
        <f>'SO 08 - EI 03c Pol'!AE35</f>
        <v>0</v>
      </c>
      <c r="G67" s="102">
        <f>'SO 08 - EI 03c Pol'!AF35</f>
        <v>0</v>
      </c>
      <c r="H67" s="102">
        <f t="shared" si="1"/>
        <v>0</v>
      </c>
      <c r="I67" s="102">
        <f t="shared" si="2"/>
        <v>0</v>
      </c>
      <c r="J67" s="103" t="str">
        <f t="shared" si="3"/>
        <v/>
      </c>
    </row>
    <row r="68" spans="1:52" ht="25.5" customHeight="1" x14ac:dyDescent="0.2">
      <c r="A68" s="89">
        <v>3</v>
      </c>
      <c r="B68" s="108" t="s">
        <v>95</v>
      </c>
      <c r="C68" s="225" t="s">
        <v>96</v>
      </c>
      <c r="D68" s="225"/>
      <c r="E68" s="225"/>
      <c r="F68" s="109">
        <f>'SO 08 - EI 04a Pol'!AE15</f>
        <v>0</v>
      </c>
      <c r="G68" s="102">
        <f>'SO 08 - EI 04a Pol'!AF15</f>
        <v>0</v>
      </c>
      <c r="H68" s="102">
        <f t="shared" si="1"/>
        <v>0</v>
      </c>
      <c r="I68" s="102">
        <f t="shared" si="2"/>
        <v>0</v>
      </c>
      <c r="J68" s="103" t="str">
        <f t="shared" si="3"/>
        <v/>
      </c>
    </row>
    <row r="69" spans="1:52" ht="25.5" customHeight="1" x14ac:dyDescent="0.2">
      <c r="A69" s="89">
        <v>3</v>
      </c>
      <c r="B69" s="108" t="s">
        <v>97</v>
      </c>
      <c r="C69" s="225" t="s">
        <v>98</v>
      </c>
      <c r="D69" s="225"/>
      <c r="E69" s="225"/>
      <c r="F69" s="109">
        <f>'SO 08 - EI 04b Pol'!AE15</f>
        <v>0</v>
      </c>
      <c r="G69" s="102">
        <f>'SO 08 - EI 04b Pol'!AF15</f>
        <v>0</v>
      </c>
      <c r="H69" s="102">
        <f t="shared" si="1"/>
        <v>0</v>
      </c>
      <c r="I69" s="102">
        <f t="shared" si="2"/>
        <v>0</v>
      </c>
      <c r="J69" s="103" t="str">
        <f t="shared" si="3"/>
        <v/>
      </c>
    </row>
    <row r="70" spans="1:52" ht="25.5" customHeight="1" x14ac:dyDescent="0.2">
      <c r="A70" s="89">
        <v>3</v>
      </c>
      <c r="B70" s="108" t="s">
        <v>99</v>
      </c>
      <c r="C70" s="225" t="s">
        <v>100</v>
      </c>
      <c r="D70" s="225"/>
      <c r="E70" s="225"/>
      <c r="F70" s="109">
        <f>'SO 08 - EI 04c Pol'!AE15</f>
        <v>0</v>
      </c>
      <c r="G70" s="102">
        <f>'SO 08 - EI 04c Pol'!AF15</f>
        <v>0</v>
      </c>
      <c r="H70" s="102">
        <f t="shared" si="1"/>
        <v>0</v>
      </c>
      <c r="I70" s="102">
        <f t="shared" si="2"/>
        <v>0</v>
      </c>
      <c r="J70" s="103" t="str">
        <f t="shared" si="3"/>
        <v/>
      </c>
    </row>
    <row r="71" spans="1:52" ht="25.5" customHeight="1" x14ac:dyDescent="0.2">
      <c r="A71" s="89">
        <v>2</v>
      </c>
      <c r="B71" s="104" t="s">
        <v>101</v>
      </c>
      <c r="C71" s="226" t="s">
        <v>102</v>
      </c>
      <c r="D71" s="226"/>
      <c r="E71" s="226"/>
      <c r="F71" s="105">
        <f>'SO 09 - MaR 01 Pol'!AE113</f>
        <v>0</v>
      </c>
      <c r="G71" s="106">
        <f>'SO 09 - MaR 01 Pol'!AF113</f>
        <v>0</v>
      </c>
      <c r="H71" s="106">
        <f t="shared" si="1"/>
        <v>0</v>
      </c>
      <c r="I71" s="106">
        <f t="shared" si="2"/>
        <v>0</v>
      </c>
      <c r="J71" s="107" t="str">
        <f t="shared" si="3"/>
        <v/>
      </c>
    </row>
    <row r="72" spans="1:52" ht="25.5" customHeight="1" x14ac:dyDescent="0.2">
      <c r="A72" s="89">
        <v>3</v>
      </c>
      <c r="B72" s="108" t="s">
        <v>57</v>
      </c>
      <c r="C72" s="225" t="s">
        <v>103</v>
      </c>
      <c r="D72" s="225"/>
      <c r="E72" s="225"/>
      <c r="F72" s="109">
        <f>'SO 09 - MaR 01 Pol'!AE113</f>
        <v>0</v>
      </c>
      <c r="G72" s="102">
        <f>'SO 09 - MaR 01 Pol'!AF113</f>
        <v>0</v>
      </c>
      <c r="H72" s="102">
        <f t="shared" si="1"/>
        <v>0</v>
      </c>
      <c r="I72" s="102">
        <f t="shared" si="2"/>
        <v>0</v>
      </c>
      <c r="J72" s="103" t="str">
        <f t="shared" si="3"/>
        <v/>
      </c>
    </row>
    <row r="73" spans="1:52" ht="25.5" customHeight="1" x14ac:dyDescent="0.2">
      <c r="A73" s="89"/>
      <c r="B73" s="222" t="s">
        <v>104</v>
      </c>
      <c r="C73" s="223"/>
      <c r="D73" s="223"/>
      <c r="E73" s="224"/>
      <c r="F73" s="110"/>
      <c r="G73" s="111">
        <f>G71+G62+G58+G55+G51+G47+G49+G45+G43+G40</f>
        <v>0</v>
      </c>
      <c r="H73" s="111">
        <f>H71+H62+H58+H55+H51+H47+H49+H45+H43+H40</f>
        <v>0</v>
      </c>
      <c r="I73" s="111">
        <f t="shared" ref="I73" si="4">I71+I62+I58+I55+I51+I47+I49+I45+I43+I40</f>
        <v>0</v>
      </c>
      <c r="J73" s="112"/>
    </row>
    <row r="74" spans="1:52" ht="51" x14ac:dyDescent="0.2">
      <c r="B74" s="221" t="s">
        <v>110</v>
      </c>
      <c r="C74" s="221"/>
      <c r="D74" s="221"/>
      <c r="E74" s="221"/>
      <c r="F74" s="221"/>
      <c r="G74" s="221"/>
      <c r="H74" s="221"/>
      <c r="I74" s="221"/>
      <c r="J74" s="221"/>
      <c r="AZ74" s="121" t="str">
        <f>B74</f>
        <v>Předložený soupis prací a dodávek může obsahovat v minimálním měřítku odkaz na referenční výrobek, toto slouží pro informaci k požadovaným vlastnostem materiálu či výrobku. Zhotovitel je tak povinen nabídnout řešení s minimálně shodnými nebo lepšími vlastnostmi. V případě pochybností nutno konzultovat se zadavatelem či projektantem.</v>
      </c>
    </row>
    <row r="75" spans="1:52" ht="21.75" customHeight="1" x14ac:dyDescent="0.2">
      <c r="A75" t="s">
        <v>106</v>
      </c>
    </row>
    <row r="76" spans="1:52" x14ac:dyDescent="0.2">
      <c r="B76" s="221"/>
      <c r="C76" s="221"/>
      <c r="D76" s="221"/>
      <c r="E76" s="221"/>
      <c r="F76" s="221"/>
      <c r="G76" s="221"/>
      <c r="H76" s="221"/>
      <c r="I76" s="221"/>
      <c r="J76" s="221"/>
      <c r="AZ76" s="121">
        <f>B76</f>
        <v>0</v>
      </c>
    </row>
    <row r="77" spans="1:52" x14ac:dyDescent="0.2">
      <c r="B77" s="221"/>
      <c r="C77" s="221"/>
      <c r="D77" s="221"/>
      <c r="E77" s="221"/>
      <c r="F77" s="221"/>
      <c r="G77" s="221"/>
      <c r="H77" s="221"/>
      <c r="I77" s="221"/>
      <c r="J77" s="221"/>
      <c r="AZ77" s="121">
        <f>B77</f>
        <v>0</v>
      </c>
    </row>
    <row r="78" spans="1:52" ht="20.25" customHeight="1" x14ac:dyDescent="0.2">
      <c r="A78" t="s">
        <v>106</v>
      </c>
      <c r="B78" t="s">
        <v>107</v>
      </c>
    </row>
    <row r="79" spans="1:52" x14ac:dyDescent="0.2">
      <c r="B79" s="221"/>
      <c r="C79" s="221"/>
      <c r="D79" s="221"/>
      <c r="E79" s="221"/>
      <c r="F79" s="221"/>
      <c r="G79" s="221"/>
      <c r="H79" s="221"/>
      <c r="I79" s="221"/>
      <c r="J79" s="221"/>
      <c r="AZ79" s="121">
        <f>B79</f>
        <v>0</v>
      </c>
    </row>
    <row r="80" spans="1:52" x14ac:dyDescent="0.2">
      <c r="A80" t="s">
        <v>108</v>
      </c>
      <c r="B80" t="s">
        <v>109</v>
      </c>
    </row>
    <row r="81" spans="1:52" ht="20.25" customHeight="1" x14ac:dyDescent="0.2">
      <c r="A81" t="s">
        <v>111</v>
      </c>
      <c r="B81" t="s">
        <v>112</v>
      </c>
    </row>
    <row r="82" spans="1:52" x14ac:dyDescent="0.2">
      <c r="B82" s="221" t="s">
        <v>113</v>
      </c>
      <c r="C82" s="221"/>
      <c r="D82" s="221"/>
      <c r="E82" s="221"/>
      <c r="F82" s="221"/>
      <c r="G82" s="221"/>
      <c r="H82" s="221"/>
      <c r="I82" s="221"/>
      <c r="J82" s="221"/>
      <c r="AZ82" s="121" t="str">
        <f>B82</f>
        <v>Části EI silnoproud a EI slaboproud jsou sestaveny převážně položkami rozpočtové soustavy ÚRS Praha.</v>
      </c>
    </row>
    <row r="85" spans="1:52" ht="15.75" x14ac:dyDescent="0.25">
      <c r="B85" s="122" t="s">
        <v>114</v>
      </c>
    </row>
    <row r="87" spans="1:52" ht="25.5" customHeight="1" x14ac:dyDescent="0.2">
      <c r="A87" s="124"/>
      <c r="B87" s="127" t="s">
        <v>17</v>
      </c>
      <c r="C87" s="127" t="s">
        <v>5</v>
      </c>
      <c r="D87" s="128"/>
      <c r="E87" s="128"/>
      <c r="F87" s="129" t="s">
        <v>115</v>
      </c>
      <c r="G87" s="129"/>
      <c r="H87" s="129"/>
      <c r="I87" s="129" t="s">
        <v>29</v>
      </c>
      <c r="J87" s="129" t="s">
        <v>0</v>
      </c>
    </row>
    <row r="88" spans="1:52" ht="26.25" customHeight="1" x14ac:dyDescent="0.2">
      <c r="A88" s="125"/>
      <c r="B88" s="130" t="s">
        <v>116</v>
      </c>
      <c r="C88" s="219" t="s">
        <v>117</v>
      </c>
      <c r="D88" s="220"/>
      <c r="E88" s="220"/>
      <c r="F88" s="138" t="s">
        <v>24</v>
      </c>
      <c r="G88" s="131"/>
      <c r="H88" s="131"/>
      <c r="I88" s="131">
        <f>'SO 01 01 Pol'!G8+'SO 02 01 Pol'!G8</f>
        <v>0</v>
      </c>
      <c r="J88" s="136" t="str">
        <f>IF(I177=0,"",I88/I177*100)</f>
        <v/>
      </c>
    </row>
    <row r="89" spans="1:52" ht="26.25" customHeight="1" x14ac:dyDescent="0.2">
      <c r="A89" s="125"/>
      <c r="B89" s="130" t="s">
        <v>118</v>
      </c>
      <c r="C89" s="219" t="s">
        <v>119</v>
      </c>
      <c r="D89" s="220"/>
      <c r="E89" s="220"/>
      <c r="F89" s="138" t="s">
        <v>24</v>
      </c>
      <c r="G89" s="131"/>
      <c r="H89" s="131"/>
      <c r="I89" s="131">
        <f>'SO 01 01 Pol'!G34+'SO 02 01 Pol'!G23</f>
        <v>0</v>
      </c>
      <c r="J89" s="136" t="str">
        <f>IF(I177=0,"",I89/I177*100)</f>
        <v/>
      </c>
    </row>
    <row r="90" spans="1:52" ht="26.25" customHeight="1" x14ac:dyDescent="0.2">
      <c r="A90" s="125"/>
      <c r="B90" s="130" t="s">
        <v>120</v>
      </c>
      <c r="C90" s="219" t="s">
        <v>121</v>
      </c>
      <c r="D90" s="220"/>
      <c r="E90" s="220"/>
      <c r="F90" s="138" t="s">
        <v>24</v>
      </c>
      <c r="G90" s="131"/>
      <c r="H90" s="131"/>
      <c r="I90" s="131">
        <f>'SO 01 01 Pol'!G46</f>
        <v>0</v>
      </c>
      <c r="J90" s="136" t="str">
        <f>IF(I177=0,"",I90/I177*100)</f>
        <v/>
      </c>
    </row>
    <row r="91" spans="1:52" ht="26.25" customHeight="1" x14ac:dyDescent="0.2">
      <c r="A91" s="125"/>
      <c r="B91" s="130" t="s">
        <v>122</v>
      </c>
      <c r="C91" s="219" t="s">
        <v>123</v>
      </c>
      <c r="D91" s="220"/>
      <c r="E91" s="220"/>
      <c r="F91" s="138" t="s">
        <v>24</v>
      </c>
      <c r="G91" s="131"/>
      <c r="H91" s="131"/>
      <c r="I91" s="131">
        <f>'SO 01 01 Pol'!G53</f>
        <v>0</v>
      </c>
      <c r="J91" s="136" t="str">
        <f>IF(I177=0,"",I91/I177*100)</f>
        <v/>
      </c>
    </row>
    <row r="92" spans="1:52" ht="26.25" customHeight="1" x14ac:dyDescent="0.2">
      <c r="A92" s="125"/>
      <c r="B92" s="130" t="s">
        <v>124</v>
      </c>
      <c r="C92" s="219" t="s">
        <v>125</v>
      </c>
      <c r="D92" s="220"/>
      <c r="E92" s="220"/>
      <c r="F92" s="138" t="s">
        <v>24</v>
      </c>
      <c r="G92" s="131"/>
      <c r="H92" s="131"/>
      <c r="I92" s="131">
        <f>'SO 01 01 Pol'!G82+'SO 02 01 Pol'!G26</f>
        <v>0</v>
      </c>
      <c r="J92" s="136" t="str">
        <f>IF(I177=0,"",I92/I177*100)</f>
        <v/>
      </c>
    </row>
    <row r="93" spans="1:52" ht="26.25" customHeight="1" x14ac:dyDescent="0.2">
      <c r="A93" s="125"/>
      <c r="B93" s="130" t="s">
        <v>126</v>
      </c>
      <c r="C93" s="219" t="s">
        <v>127</v>
      </c>
      <c r="D93" s="220"/>
      <c r="E93" s="220"/>
      <c r="F93" s="138" t="s">
        <v>24</v>
      </c>
      <c r="G93" s="131"/>
      <c r="H93" s="131"/>
      <c r="I93" s="131">
        <f>'SO 01 01 Pol'!G154+'SO 02 01 Pol'!G46</f>
        <v>0</v>
      </c>
      <c r="J93" s="136" t="str">
        <f>IF(I177=0,"",I93/I177*100)</f>
        <v/>
      </c>
    </row>
    <row r="94" spans="1:52" ht="26.25" customHeight="1" x14ac:dyDescent="0.2">
      <c r="A94" s="125"/>
      <c r="B94" s="130" t="s">
        <v>128</v>
      </c>
      <c r="C94" s="219" t="s">
        <v>129</v>
      </c>
      <c r="D94" s="220"/>
      <c r="E94" s="220"/>
      <c r="F94" s="138" t="s">
        <v>24</v>
      </c>
      <c r="G94" s="131"/>
      <c r="H94" s="131"/>
      <c r="I94" s="131">
        <f>'SO 01 01 Pol'!G160+'SO 02 01 Pol'!G56</f>
        <v>0</v>
      </c>
      <c r="J94" s="136" t="str">
        <f>IF(I177=0,"",I94/I177*100)</f>
        <v/>
      </c>
    </row>
    <row r="95" spans="1:52" ht="26.25" customHeight="1" x14ac:dyDescent="0.2">
      <c r="A95" s="125"/>
      <c r="B95" s="130" t="s">
        <v>130</v>
      </c>
      <c r="C95" s="219" t="s">
        <v>131</v>
      </c>
      <c r="D95" s="220"/>
      <c r="E95" s="220"/>
      <c r="F95" s="138" t="s">
        <v>24</v>
      </c>
      <c r="G95" s="131"/>
      <c r="H95" s="131"/>
      <c r="I95" s="131">
        <f>'SO 01 01 Pol'!G164+'SO 02 01 Pol'!G61</f>
        <v>0</v>
      </c>
      <c r="J95" s="136" t="str">
        <f>IF(I177=0,"",I95/I177*100)</f>
        <v/>
      </c>
    </row>
    <row r="96" spans="1:52" ht="26.25" customHeight="1" x14ac:dyDescent="0.2">
      <c r="A96" s="125"/>
      <c r="B96" s="130" t="s">
        <v>132</v>
      </c>
      <c r="C96" s="219" t="s">
        <v>133</v>
      </c>
      <c r="D96" s="220"/>
      <c r="E96" s="220"/>
      <c r="F96" s="138" t="s">
        <v>24</v>
      </c>
      <c r="G96" s="131"/>
      <c r="H96" s="131"/>
      <c r="I96" s="131">
        <f>'SO 01 01 Pol'!G191</f>
        <v>0</v>
      </c>
      <c r="J96" s="136" t="str">
        <f>IF(I177=0,"",I96/I177*100)</f>
        <v/>
      </c>
    </row>
    <row r="97" spans="1:10" ht="26.25" customHeight="1" x14ac:dyDescent="0.2">
      <c r="A97" s="125"/>
      <c r="B97" s="130" t="s">
        <v>134</v>
      </c>
      <c r="C97" s="219" t="s">
        <v>135</v>
      </c>
      <c r="D97" s="220"/>
      <c r="E97" s="220"/>
      <c r="F97" s="138" t="s">
        <v>24</v>
      </c>
      <c r="G97" s="131"/>
      <c r="H97" s="131"/>
      <c r="I97" s="131">
        <f>'SO 01 01 Pol'!G212+'SO 02 01 Pol'!G76</f>
        <v>0</v>
      </c>
      <c r="J97" s="136" t="str">
        <f>IF(I177=0,"",I97/I177*100)</f>
        <v/>
      </c>
    </row>
    <row r="98" spans="1:10" ht="26.25" customHeight="1" x14ac:dyDescent="0.2">
      <c r="A98" s="125"/>
      <c r="B98" s="130" t="s">
        <v>136</v>
      </c>
      <c r="C98" s="219" t="s">
        <v>137</v>
      </c>
      <c r="D98" s="220"/>
      <c r="E98" s="220"/>
      <c r="F98" s="138" t="s">
        <v>24</v>
      </c>
      <c r="G98" s="131"/>
      <c r="H98" s="131"/>
      <c r="I98" s="131">
        <f>'SO 02 01 Pol'!G109</f>
        <v>0</v>
      </c>
      <c r="J98" s="136" t="str">
        <f>IF(I177=0,"",I98/I177*100)</f>
        <v/>
      </c>
    </row>
    <row r="99" spans="1:10" ht="26.25" customHeight="1" x14ac:dyDescent="0.2">
      <c r="A99" s="125"/>
      <c r="B99" s="130" t="s">
        <v>138</v>
      </c>
      <c r="C99" s="219" t="s">
        <v>139</v>
      </c>
      <c r="D99" s="220"/>
      <c r="E99" s="220"/>
      <c r="F99" s="138" t="s">
        <v>24</v>
      </c>
      <c r="G99" s="131"/>
      <c r="H99" s="131"/>
      <c r="I99" s="131">
        <f>'SO 01 01 Pol'!G233+'SO 02 01 Pol'!G118</f>
        <v>0</v>
      </c>
      <c r="J99" s="136" t="str">
        <f>IF(I177=0,"",I99/I177*100)</f>
        <v/>
      </c>
    </row>
    <row r="100" spans="1:10" ht="26.25" customHeight="1" x14ac:dyDescent="0.2">
      <c r="A100" s="125"/>
      <c r="B100" s="130" t="s">
        <v>140</v>
      </c>
      <c r="C100" s="219" t="s">
        <v>141</v>
      </c>
      <c r="D100" s="220"/>
      <c r="E100" s="220"/>
      <c r="F100" s="138" t="s">
        <v>24</v>
      </c>
      <c r="G100" s="131"/>
      <c r="H100" s="131"/>
      <c r="I100" s="131">
        <f>'SO 01 01 Pol'!G304+'SO 02 01 Pol'!G173</f>
        <v>0</v>
      </c>
      <c r="J100" s="136" t="str">
        <f>IF(I177=0,"",I100/I177*100)</f>
        <v/>
      </c>
    </row>
    <row r="101" spans="1:10" ht="26.25" customHeight="1" x14ac:dyDescent="0.2">
      <c r="A101" s="125"/>
      <c r="B101" s="130" t="s">
        <v>142</v>
      </c>
      <c r="C101" s="219" t="s">
        <v>143</v>
      </c>
      <c r="D101" s="220"/>
      <c r="E101" s="220"/>
      <c r="F101" s="138" t="s">
        <v>25</v>
      </c>
      <c r="G101" s="131"/>
      <c r="H101" s="131"/>
      <c r="I101" s="131">
        <f>'SO 01 01 Pol'!G307+'SO 02 01 Pol'!G176</f>
        <v>0</v>
      </c>
      <c r="J101" s="136" t="str">
        <f>IF(I177=0,"",I101/I177*100)</f>
        <v/>
      </c>
    </row>
    <row r="102" spans="1:10" ht="26.25" customHeight="1" x14ac:dyDescent="0.2">
      <c r="A102" s="125"/>
      <c r="B102" s="130" t="s">
        <v>144</v>
      </c>
      <c r="C102" s="219" t="s">
        <v>145</v>
      </c>
      <c r="D102" s="220"/>
      <c r="E102" s="220"/>
      <c r="F102" s="138" t="s">
        <v>25</v>
      </c>
      <c r="G102" s="131"/>
      <c r="H102" s="131"/>
      <c r="I102" s="131">
        <f>'SO 01 01 Pol'!G322</f>
        <v>0</v>
      </c>
      <c r="J102" s="136" t="str">
        <f>IF(I177=0,"",I102/I177*100)</f>
        <v/>
      </c>
    </row>
    <row r="103" spans="1:10" ht="26.25" customHeight="1" x14ac:dyDescent="0.2">
      <c r="A103" s="125"/>
      <c r="B103" s="130" t="s">
        <v>146</v>
      </c>
      <c r="C103" s="219" t="s">
        <v>147</v>
      </c>
      <c r="D103" s="220"/>
      <c r="E103" s="220"/>
      <c r="F103" s="138" t="s">
        <v>25</v>
      </c>
      <c r="G103" s="131"/>
      <c r="H103" s="131"/>
      <c r="I103" s="131">
        <f>'SO 04 - ZTI 01 Pol'!G8</f>
        <v>0</v>
      </c>
      <c r="J103" s="136" t="str">
        <f>IF(I177=0,"",I103/I177*100)</f>
        <v/>
      </c>
    </row>
    <row r="104" spans="1:10" ht="26.25" customHeight="1" x14ac:dyDescent="0.2">
      <c r="A104" s="125"/>
      <c r="B104" s="130" t="s">
        <v>148</v>
      </c>
      <c r="C104" s="219" t="s">
        <v>149</v>
      </c>
      <c r="D104" s="220"/>
      <c r="E104" s="220"/>
      <c r="F104" s="138" t="s">
        <v>25</v>
      </c>
      <c r="G104" s="131"/>
      <c r="H104" s="131"/>
      <c r="I104" s="131">
        <f>'SO 04 - ZTI 01 Pol'!G66</f>
        <v>0</v>
      </c>
      <c r="J104" s="136" t="str">
        <f>IF(I177=0,"",I104/I177*100)</f>
        <v/>
      </c>
    </row>
    <row r="105" spans="1:10" ht="26.25" customHeight="1" x14ac:dyDescent="0.2">
      <c r="A105" s="125"/>
      <c r="B105" s="130" t="s">
        <v>150</v>
      </c>
      <c r="C105" s="219" t="s">
        <v>151</v>
      </c>
      <c r="D105" s="220"/>
      <c r="E105" s="220"/>
      <c r="F105" s="138" t="s">
        <v>25</v>
      </c>
      <c r="G105" s="131"/>
      <c r="H105" s="131"/>
      <c r="I105" s="131">
        <f>'SO 04 - ZTI 01 Pol'!G126</f>
        <v>0</v>
      </c>
      <c r="J105" s="136" t="str">
        <f>IF(I177=0,"",I105/I177*100)</f>
        <v/>
      </c>
    </row>
    <row r="106" spans="1:10" ht="26.25" customHeight="1" x14ac:dyDescent="0.2">
      <c r="A106" s="125"/>
      <c r="B106" s="130" t="s">
        <v>152</v>
      </c>
      <c r="C106" s="219" t="s">
        <v>153</v>
      </c>
      <c r="D106" s="220"/>
      <c r="E106" s="220"/>
      <c r="F106" s="138" t="s">
        <v>25</v>
      </c>
      <c r="G106" s="131"/>
      <c r="H106" s="131"/>
      <c r="I106" s="131">
        <f>'SO 02 01 Pol'!G191</f>
        <v>0</v>
      </c>
      <c r="J106" s="136" t="str">
        <f>IF(I177=0,"",I106/I177*100)</f>
        <v/>
      </c>
    </row>
    <row r="107" spans="1:10" ht="26.25" customHeight="1" x14ac:dyDescent="0.2">
      <c r="A107" s="125"/>
      <c r="B107" s="130" t="s">
        <v>152</v>
      </c>
      <c r="C107" s="219" t="s">
        <v>154</v>
      </c>
      <c r="D107" s="220"/>
      <c r="E107" s="220"/>
      <c r="F107" s="138" t="s">
        <v>25</v>
      </c>
      <c r="G107" s="131"/>
      <c r="H107" s="131"/>
      <c r="I107" s="131">
        <f>'SO 04 - ZTI 01 Pol'!G157</f>
        <v>0</v>
      </c>
      <c r="J107" s="136" t="str">
        <f>IF(I177=0,"",I107/I177*100)</f>
        <v/>
      </c>
    </row>
    <row r="108" spans="1:10" ht="26.25" customHeight="1" x14ac:dyDescent="0.2">
      <c r="A108" s="125"/>
      <c r="B108" s="130" t="s">
        <v>155</v>
      </c>
      <c r="C108" s="219" t="s">
        <v>156</v>
      </c>
      <c r="D108" s="220"/>
      <c r="E108" s="220"/>
      <c r="F108" s="138" t="s">
        <v>25</v>
      </c>
      <c r="G108" s="131"/>
      <c r="H108" s="131"/>
      <c r="I108" s="131">
        <f>'SO 04 - ZTI 01 Pol'!G178</f>
        <v>0</v>
      </c>
      <c r="J108" s="136" t="str">
        <f>IF(I177=0,"",I108/I177*100)</f>
        <v/>
      </c>
    </row>
    <row r="109" spans="1:10" ht="26.25" customHeight="1" x14ac:dyDescent="0.2">
      <c r="A109" s="125"/>
      <c r="B109" s="130" t="s">
        <v>157</v>
      </c>
      <c r="C109" s="219" t="s">
        <v>158</v>
      </c>
      <c r="D109" s="220"/>
      <c r="E109" s="220"/>
      <c r="F109" s="138" t="s">
        <v>25</v>
      </c>
      <c r="G109" s="131"/>
      <c r="H109" s="131"/>
      <c r="I109" s="131">
        <f>'SO 05 - ÚT 01 Pol'!G8</f>
        <v>0</v>
      </c>
      <c r="J109" s="136" t="str">
        <f>IF(I177=0,"",I109/I177*100)</f>
        <v/>
      </c>
    </row>
    <row r="110" spans="1:10" ht="26.25" customHeight="1" x14ac:dyDescent="0.2">
      <c r="A110" s="125"/>
      <c r="B110" s="130" t="s">
        <v>157</v>
      </c>
      <c r="C110" s="219" t="s">
        <v>159</v>
      </c>
      <c r="D110" s="220"/>
      <c r="E110" s="220"/>
      <c r="F110" s="138" t="s">
        <v>25</v>
      </c>
      <c r="G110" s="131"/>
      <c r="H110" s="131"/>
      <c r="I110" s="131">
        <f>'SO 05 - ÚT 02 Pol'!G8</f>
        <v>0</v>
      </c>
      <c r="J110" s="136" t="str">
        <f>IF(I177=0,"",I110/I177*100)</f>
        <v/>
      </c>
    </row>
    <row r="111" spans="1:10" ht="26.25" customHeight="1" x14ac:dyDescent="0.2">
      <c r="A111" s="125"/>
      <c r="B111" s="130" t="s">
        <v>160</v>
      </c>
      <c r="C111" s="219" t="s">
        <v>161</v>
      </c>
      <c r="D111" s="220"/>
      <c r="E111" s="220"/>
      <c r="F111" s="138" t="s">
        <v>25</v>
      </c>
      <c r="G111" s="131"/>
      <c r="H111" s="131"/>
      <c r="I111" s="131">
        <f>'SO 05 - ÚT 01 Pol'!G11+'SO 05 - ÚT 02 Pol'!G13</f>
        <v>0</v>
      </c>
      <c r="J111" s="136" t="str">
        <f>IF(I177=0,"",I111/I177*100)</f>
        <v/>
      </c>
    </row>
    <row r="112" spans="1:10" ht="26.25" customHeight="1" x14ac:dyDescent="0.2">
      <c r="A112" s="125"/>
      <c r="B112" s="130" t="s">
        <v>162</v>
      </c>
      <c r="C112" s="219" t="s">
        <v>163</v>
      </c>
      <c r="D112" s="220"/>
      <c r="E112" s="220"/>
      <c r="F112" s="138" t="s">
        <v>25</v>
      </c>
      <c r="G112" s="131"/>
      <c r="H112" s="131"/>
      <c r="I112" s="131">
        <f>'SO 05 - ÚT 01 Pol'!G37+'SO 05 - ÚT 02 Pol'!G19</f>
        <v>0</v>
      </c>
      <c r="J112" s="136" t="str">
        <f>IF(I177=0,"",I112/I177*100)</f>
        <v/>
      </c>
    </row>
    <row r="113" spans="1:10" ht="26.25" customHeight="1" x14ac:dyDescent="0.2">
      <c r="A113" s="125"/>
      <c r="B113" s="130" t="s">
        <v>164</v>
      </c>
      <c r="C113" s="219" t="s">
        <v>165</v>
      </c>
      <c r="D113" s="220"/>
      <c r="E113" s="220"/>
      <c r="F113" s="138" t="s">
        <v>25</v>
      </c>
      <c r="G113" s="131"/>
      <c r="H113" s="131"/>
      <c r="I113" s="131">
        <f>'SO 05 - ÚT 01 Pol'!G46+'SO 05 - ÚT 02 Pol'!G27+'SO 05 - ÚT 03 Pol'!G8</f>
        <v>0</v>
      </c>
      <c r="J113" s="136" t="str">
        <f>IF(I177=0,"",I113/I177*100)</f>
        <v/>
      </c>
    </row>
    <row r="114" spans="1:10" ht="26.25" customHeight="1" x14ac:dyDescent="0.2">
      <c r="A114" s="125"/>
      <c r="B114" s="130" t="s">
        <v>166</v>
      </c>
      <c r="C114" s="219" t="s">
        <v>167</v>
      </c>
      <c r="D114" s="220"/>
      <c r="E114" s="220"/>
      <c r="F114" s="138" t="s">
        <v>25</v>
      </c>
      <c r="G114" s="131"/>
      <c r="H114" s="131"/>
      <c r="I114" s="131">
        <f>'SO 05 - ÚT 01 Pol'!G91+'SO 05 - ÚT 02 Pol'!G57</f>
        <v>0</v>
      </c>
      <c r="J114" s="136" t="str">
        <f>IF(I177=0,"",I114/I177*100)</f>
        <v/>
      </c>
    </row>
    <row r="115" spans="1:10" ht="26.25" customHeight="1" x14ac:dyDescent="0.2">
      <c r="A115" s="125"/>
      <c r="B115" s="130" t="s">
        <v>168</v>
      </c>
      <c r="C115" s="219" t="s">
        <v>169</v>
      </c>
      <c r="D115" s="220"/>
      <c r="E115" s="220"/>
      <c r="F115" s="138" t="s">
        <v>25</v>
      </c>
      <c r="G115" s="131"/>
      <c r="H115" s="131"/>
      <c r="I115" s="131">
        <f>'SO 05 - ÚT 01 Pol'!G111+'SO 05 - ÚT 02 Pol'!G74+'SO 05 - ÚT 03 Pol'!G20</f>
        <v>0</v>
      </c>
      <c r="J115" s="136" t="str">
        <f>IF(I177=0,"",I115/I177*100)</f>
        <v/>
      </c>
    </row>
    <row r="116" spans="1:10" ht="26.25" customHeight="1" x14ac:dyDescent="0.2">
      <c r="A116" s="125"/>
      <c r="B116" s="130" t="s">
        <v>170</v>
      </c>
      <c r="C116" s="219" t="s">
        <v>171</v>
      </c>
      <c r="D116" s="220"/>
      <c r="E116" s="220"/>
      <c r="F116" s="138" t="s">
        <v>25</v>
      </c>
      <c r="G116" s="131"/>
      <c r="H116" s="131"/>
      <c r="I116" s="131">
        <f>'SO 05 - ÚT 01 Pol'!G116+'SO 05 - ÚT 02 Pol'!G79+'SO 05 - ÚT 03 Pol'!G34</f>
        <v>0</v>
      </c>
      <c r="J116" s="136" t="str">
        <f>IF(I177=0,"",I116/I177*100)</f>
        <v/>
      </c>
    </row>
    <row r="117" spans="1:10" ht="26.25" customHeight="1" x14ac:dyDescent="0.2">
      <c r="A117" s="125"/>
      <c r="B117" s="130" t="s">
        <v>172</v>
      </c>
      <c r="C117" s="219" t="s">
        <v>173</v>
      </c>
      <c r="D117" s="220"/>
      <c r="E117" s="220"/>
      <c r="F117" s="138" t="s">
        <v>25</v>
      </c>
      <c r="G117" s="131"/>
      <c r="H117" s="131"/>
      <c r="I117" s="131">
        <f>'SO 05 - ÚT 03 Pol'!G46</f>
        <v>0</v>
      </c>
      <c r="J117" s="136" t="str">
        <f>IF(I177=0,"",I117/I177*100)</f>
        <v/>
      </c>
    </row>
    <row r="118" spans="1:10" ht="26.25" customHeight="1" x14ac:dyDescent="0.2">
      <c r="A118" s="125"/>
      <c r="B118" s="130" t="s">
        <v>174</v>
      </c>
      <c r="C118" s="219" t="s">
        <v>175</v>
      </c>
      <c r="D118" s="220"/>
      <c r="E118" s="220"/>
      <c r="F118" s="138" t="s">
        <v>25</v>
      </c>
      <c r="G118" s="131"/>
      <c r="H118" s="131"/>
      <c r="I118" s="131">
        <f>'SO 01 01 Pol'!G333</f>
        <v>0</v>
      </c>
      <c r="J118" s="136" t="str">
        <f>IF(I177=0,"",I118/I177*100)</f>
        <v/>
      </c>
    </row>
    <row r="119" spans="1:10" ht="26.25" customHeight="1" x14ac:dyDescent="0.2">
      <c r="A119" s="125"/>
      <c r="B119" s="130" t="s">
        <v>176</v>
      </c>
      <c r="C119" s="219" t="s">
        <v>177</v>
      </c>
      <c r="D119" s="220"/>
      <c r="E119" s="220"/>
      <c r="F119" s="138" t="s">
        <v>25</v>
      </c>
      <c r="G119" s="131"/>
      <c r="H119" s="131"/>
      <c r="I119" s="131">
        <f>'SO 01 01 Pol'!G339+'SO 02 01 Pol'!G206</f>
        <v>0</v>
      </c>
      <c r="J119" s="136" t="str">
        <f>IF(I177=0,"",I119/I177*100)</f>
        <v/>
      </c>
    </row>
    <row r="120" spans="1:10" ht="26.25" customHeight="1" x14ac:dyDescent="0.2">
      <c r="A120" s="125"/>
      <c r="B120" s="130" t="s">
        <v>178</v>
      </c>
      <c r="C120" s="219" t="s">
        <v>179</v>
      </c>
      <c r="D120" s="220"/>
      <c r="E120" s="220"/>
      <c r="F120" s="138" t="s">
        <v>25</v>
      </c>
      <c r="G120" s="131"/>
      <c r="H120" s="131"/>
      <c r="I120" s="131"/>
      <c r="J120" s="136" t="str">
        <f>IF(I177=0,"",I120/I177*100)</f>
        <v/>
      </c>
    </row>
    <row r="121" spans="1:10" ht="26.25" customHeight="1" x14ac:dyDescent="0.2">
      <c r="A121" s="125"/>
      <c r="B121" s="130" t="s">
        <v>180</v>
      </c>
      <c r="C121" s="219" t="s">
        <v>181</v>
      </c>
      <c r="D121" s="220"/>
      <c r="E121" s="220"/>
      <c r="F121" s="138" t="s">
        <v>25</v>
      </c>
      <c r="G121" s="131"/>
      <c r="H121" s="131"/>
      <c r="I121" s="131">
        <f>'SO 01 01 Pol'!G372</f>
        <v>0</v>
      </c>
      <c r="J121" s="136" t="str">
        <f>IF(I177=0,"",I121/I177*100)</f>
        <v/>
      </c>
    </row>
    <row r="122" spans="1:10" ht="26.25" customHeight="1" x14ac:dyDescent="0.2">
      <c r="A122" s="125"/>
      <c r="B122" s="130" t="s">
        <v>182</v>
      </c>
      <c r="C122" s="219" t="s">
        <v>183</v>
      </c>
      <c r="D122" s="220"/>
      <c r="E122" s="220"/>
      <c r="F122" s="138" t="s">
        <v>25</v>
      </c>
      <c r="G122" s="131"/>
      <c r="H122" s="131"/>
      <c r="I122" s="131">
        <f>'SO 01 01 Pol'!G386</f>
        <v>0</v>
      </c>
      <c r="J122" s="136" t="str">
        <f>IF(I177=0,"",I122/I177*100)</f>
        <v/>
      </c>
    </row>
    <row r="123" spans="1:10" ht="26.25" customHeight="1" x14ac:dyDescent="0.2">
      <c r="A123" s="125"/>
      <c r="B123" s="130" t="s">
        <v>184</v>
      </c>
      <c r="C123" s="219" t="s">
        <v>185</v>
      </c>
      <c r="D123" s="220"/>
      <c r="E123" s="220"/>
      <c r="F123" s="138" t="s">
        <v>25</v>
      </c>
      <c r="G123" s="131"/>
      <c r="H123" s="131"/>
      <c r="I123" s="131">
        <f>'SO 01 01 Pol'!G389+'SO 02 01 Pol'!G247</f>
        <v>0</v>
      </c>
      <c r="J123" s="136" t="str">
        <f>IF(I177=0,"",I123/I177*100)</f>
        <v/>
      </c>
    </row>
    <row r="124" spans="1:10" ht="26.25" customHeight="1" x14ac:dyDescent="0.2">
      <c r="A124" s="125"/>
      <c r="B124" s="130" t="s">
        <v>186</v>
      </c>
      <c r="C124" s="219" t="s">
        <v>187</v>
      </c>
      <c r="D124" s="220"/>
      <c r="E124" s="220"/>
      <c r="F124" s="138" t="s">
        <v>25</v>
      </c>
      <c r="G124" s="131"/>
      <c r="H124" s="131"/>
      <c r="I124" s="131">
        <f>'SO 01 01 Pol'!G401</f>
        <v>0</v>
      </c>
      <c r="J124" s="136" t="str">
        <f>IF(I177=0,"",I124/I177*100)</f>
        <v/>
      </c>
    </row>
    <row r="125" spans="1:10" ht="26.25" customHeight="1" x14ac:dyDescent="0.2">
      <c r="A125" s="125"/>
      <c r="B125" s="130" t="s">
        <v>188</v>
      </c>
      <c r="C125" s="219" t="s">
        <v>189</v>
      </c>
      <c r="D125" s="220"/>
      <c r="E125" s="220"/>
      <c r="F125" s="138" t="s">
        <v>25</v>
      </c>
      <c r="G125" s="131"/>
      <c r="H125" s="131"/>
      <c r="I125" s="131">
        <f>'SO 01 01 Pol'!G415</f>
        <v>0</v>
      </c>
      <c r="J125" s="136" t="str">
        <f>IF(I177=0,"",I125/I177*100)</f>
        <v/>
      </c>
    </row>
    <row r="126" spans="1:10" ht="26.25" customHeight="1" x14ac:dyDescent="0.2">
      <c r="A126" s="125"/>
      <c r="B126" s="130" t="s">
        <v>190</v>
      </c>
      <c r="C126" s="219" t="s">
        <v>191</v>
      </c>
      <c r="D126" s="220"/>
      <c r="E126" s="220"/>
      <c r="F126" s="138" t="s">
        <v>25</v>
      </c>
      <c r="G126" s="131"/>
      <c r="H126" s="131"/>
      <c r="I126" s="131">
        <f>'SO 01 01 Pol'!G455</f>
        <v>0</v>
      </c>
      <c r="J126" s="136" t="str">
        <f>IF(I177=0,"",I126/I177*100)</f>
        <v/>
      </c>
    </row>
    <row r="127" spans="1:10" ht="26.25" customHeight="1" x14ac:dyDescent="0.2">
      <c r="A127" s="125"/>
      <c r="B127" s="130" t="s">
        <v>192</v>
      </c>
      <c r="C127" s="219" t="s">
        <v>193</v>
      </c>
      <c r="D127" s="220"/>
      <c r="E127" s="220"/>
      <c r="F127" s="138" t="s">
        <v>25</v>
      </c>
      <c r="G127" s="131"/>
      <c r="H127" s="131"/>
      <c r="I127" s="131">
        <f>'SO 01 01 Pol'!G468+'SO 02 01 Pol'!G260</f>
        <v>0</v>
      </c>
      <c r="J127" s="136" t="str">
        <f>IF(I177=0,"",I127/I177*100)</f>
        <v/>
      </c>
    </row>
    <row r="128" spans="1:10" ht="26.25" customHeight="1" x14ac:dyDescent="0.2">
      <c r="A128" s="125"/>
      <c r="B128" s="130" t="s">
        <v>194</v>
      </c>
      <c r="C128" s="219" t="s">
        <v>195</v>
      </c>
      <c r="D128" s="220"/>
      <c r="E128" s="220"/>
      <c r="F128" s="138" t="s">
        <v>25</v>
      </c>
      <c r="G128" s="131"/>
      <c r="H128" s="131"/>
      <c r="I128" s="131">
        <f>'SO 01 01 Pol'!G477</f>
        <v>0</v>
      </c>
      <c r="J128" s="136" t="str">
        <f>IF(I177=0,"",I128/I177*100)</f>
        <v/>
      </c>
    </row>
    <row r="129" spans="1:10" ht="26.25" customHeight="1" x14ac:dyDescent="0.2">
      <c r="A129" s="125"/>
      <c r="B129" s="130" t="s">
        <v>196</v>
      </c>
      <c r="C129" s="219" t="s">
        <v>197</v>
      </c>
      <c r="D129" s="220"/>
      <c r="E129" s="220"/>
      <c r="F129" s="138" t="s">
        <v>25</v>
      </c>
      <c r="G129" s="131"/>
      <c r="H129" s="131"/>
      <c r="I129" s="131">
        <f>'SO 01 01 Pol'!G514+'SO 02 01 Pol'!G267</f>
        <v>0</v>
      </c>
      <c r="J129" s="136" t="str">
        <f>IF(I177=0,"",I129/I177*100)</f>
        <v/>
      </c>
    </row>
    <row r="130" spans="1:10" ht="26.25" customHeight="1" x14ac:dyDescent="0.2">
      <c r="A130" s="125"/>
      <c r="B130" s="130" t="s">
        <v>198</v>
      </c>
      <c r="C130" s="219" t="s">
        <v>199</v>
      </c>
      <c r="D130" s="220"/>
      <c r="E130" s="220"/>
      <c r="F130" s="138" t="s">
        <v>25</v>
      </c>
      <c r="G130" s="131"/>
      <c r="H130" s="131"/>
      <c r="I130" s="131">
        <f>'SO 01 01 Pol'!G521</f>
        <v>0</v>
      </c>
      <c r="J130" s="136" t="str">
        <f>IF(I177=0,"",I130/I177*100)</f>
        <v/>
      </c>
    </row>
    <row r="131" spans="1:10" ht="26.25" customHeight="1" x14ac:dyDescent="0.2">
      <c r="A131" s="125"/>
      <c r="B131" s="130" t="s">
        <v>200</v>
      </c>
      <c r="C131" s="219" t="s">
        <v>201</v>
      </c>
      <c r="D131" s="220"/>
      <c r="E131" s="220"/>
      <c r="F131" s="138" t="s">
        <v>25</v>
      </c>
      <c r="G131" s="131"/>
      <c r="H131" s="131"/>
      <c r="I131" s="131">
        <f>'SO 02 01 Pol'!G278</f>
        <v>0</v>
      </c>
      <c r="J131" s="136" t="str">
        <f>IF(I177=0,"",I131/I177*100)</f>
        <v/>
      </c>
    </row>
    <row r="132" spans="1:10" ht="26.25" customHeight="1" x14ac:dyDescent="0.2">
      <c r="A132" s="125"/>
      <c r="B132" s="130" t="s">
        <v>200</v>
      </c>
      <c r="C132" s="219" t="s">
        <v>202</v>
      </c>
      <c r="D132" s="220"/>
      <c r="E132" s="220"/>
      <c r="F132" s="138" t="s">
        <v>25</v>
      </c>
      <c r="G132" s="131"/>
      <c r="H132" s="131"/>
      <c r="I132" s="131">
        <f>'SO 05 - ÚT 01 Pol'!G135+'SO 05 - ÚT 02 Pol'!G94+'SO 05 - ÚT 03 Pol'!G48</f>
        <v>0</v>
      </c>
      <c r="J132" s="136" t="str">
        <f>IF(I177=0,"",I132/I177*100)</f>
        <v/>
      </c>
    </row>
    <row r="133" spans="1:10" ht="26.25" customHeight="1" x14ac:dyDescent="0.2">
      <c r="A133" s="125"/>
      <c r="B133" s="130" t="s">
        <v>203</v>
      </c>
      <c r="C133" s="219" t="s">
        <v>204</v>
      </c>
      <c r="D133" s="220"/>
      <c r="E133" s="220"/>
      <c r="F133" s="138" t="s">
        <v>25</v>
      </c>
      <c r="G133" s="131"/>
      <c r="H133" s="131"/>
      <c r="I133" s="131">
        <f>'SO 01 01 Pol'!G525</f>
        <v>0</v>
      </c>
      <c r="J133" s="136" t="str">
        <f>IF(I177=0,"",I133/I177*100)</f>
        <v/>
      </c>
    </row>
    <row r="134" spans="1:10" ht="26.25" customHeight="1" x14ac:dyDescent="0.2">
      <c r="A134" s="125"/>
      <c r="B134" s="130" t="s">
        <v>205</v>
      </c>
      <c r="C134" s="219" t="s">
        <v>206</v>
      </c>
      <c r="D134" s="220"/>
      <c r="E134" s="220"/>
      <c r="F134" s="138" t="s">
        <v>26</v>
      </c>
      <c r="G134" s="131"/>
      <c r="H134" s="131"/>
      <c r="I134" s="131">
        <f>'SO 07 - EI 01 Pol'!G8+'SO 07 - EI 02 Pol'!G8+'SO 07 - EI 03 Pol'!G8</f>
        <v>0</v>
      </c>
      <c r="J134" s="136" t="str">
        <f>IF(I177=0,"",I134/I177*100)</f>
        <v/>
      </c>
    </row>
    <row r="135" spans="1:10" ht="26.25" customHeight="1" x14ac:dyDescent="0.2">
      <c r="A135" s="125"/>
      <c r="B135" s="130" t="s">
        <v>207</v>
      </c>
      <c r="C135" s="219" t="s">
        <v>81</v>
      </c>
      <c r="D135" s="220"/>
      <c r="E135" s="220"/>
      <c r="F135" s="138" t="s">
        <v>26</v>
      </c>
      <c r="G135" s="131"/>
      <c r="H135" s="131"/>
      <c r="I135" s="131">
        <f>'SO 07 - EI 01 Pol'!G10+'SO 07 - EI 02 Pol'!G10+'SO 07 - EI 03 Pol'!G10+'SO 08 - EI 01 Pol'!G8+'SO 08 - EI 02 Pol'!G8</f>
        <v>0</v>
      </c>
      <c r="J135" s="136" t="str">
        <f>IF(I177=0,"",I135/I177*100)</f>
        <v/>
      </c>
    </row>
    <row r="136" spans="1:10" ht="26.25" customHeight="1" x14ac:dyDescent="0.2">
      <c r="A136" s="125"/>
      <c r="B136" s="130" t="s">
        <v>208</v>
      </c>
      <c r="C136" s="219" t="s">
        <v>86</v>
      </c>
      <c r="D136" s="220"/>
      <c r="E136" s="220"/>
      <c r="F136" s="138" t="s">
        <v>26</v>
      </c>
      <c r="G136" s="131"/>
      <c r="H136" s="131"/>
      <c r="I136" s="131">
        <f>'SO 07 - EI 02 Pol'!G68+'SO 08 - EI 01 Pol'!G16+'SO 08 - EI 02 Pol'!G16+'SO 08 - EI 03a Pol'!G8+'SO 08 - EI 03b Pol'!G8+'SO 08 - EI 03c Pol'!G8+'SO 08 - EI 04a Pol'!G8+'SO 08 - EI 04b Pol'!G8+'SO 08 - EI 04c Pol'!G8</f>
        <v>0</v>
      </c>
      <c r="J136" s="136" t="str">
        <f>IF(I177=0,"",I136/I177*100)</f>
        <v/>
      </c>
    </row>
    <row r="137" spans="1:10" ht="26.25" customHeight="1" x14ac:dyDescent="0.2">
      <c r="A137" s="125"/>
      <c r="B137" s="130" t="s">
        <v>209</v>
      </c>
      <c r="C137" s="219" t="s">
        <v>210</v>
      </c>
      <c r="D137" s="220"/>
      <c r="E137" s="220"/>
      <c r="F137" s="138" t="s">
        <v>26</v>
      </c>
      <c r="G137" s="131"/>
      <c r="H137" s="131"/>
      <c r="I137" s="131">
        <f>'SO 07 - EI 01 Pol'!G67</f>
        <v>0</v>
      </c>
      <c r="J137" s="136" t="str">
        <f>IF(I177=0,"",I137/I177*100)</f>
        <v/>
      </c>
    </row>
    <row r="138" spans="1:10" ht="26.25" customHeight="1" x14ac:dyDescent="0.2">
      <c r="A138" s="125"/>
      <c r="B138" s="130" t="s">
        <v>211</v>
      </c>
      <c r="C138" s="219" t="s">
        <v>212</v>
      </c>
      <c r="D138" s="220"/>
      <c r="E138" s="220"/>
      <c r="F138" s="138" t="s">
        <v>26</v>
      </c>
      <c r="G138" s="131"/>
      <c r="H138" s="131"/>
      <c r="I138" s="131">
        <f>'SO 07 - EI 02 Pol'!G78</f>
        <v>0</v>
      </c>
      <c r="J138" s="136" t="str">
        <f>IF(I177=0,"",I138/I177*100)</f>
        <v/>
      </c>
    </row>
    <row r="139" spans="1:10" ht="26.25" customHeight="1" x14ac:dyDescent="0.2">
      <c r="A139" s="125"/>
      <c r="B139" s="130" t="s">
        <v>213</v>
      </c>
      <c r="C139" s="219" t="s">
        <v>210</v>
      </c>
      <c r="D139" s="220"/>
      <c r="E139" s="220"/>
      <c r="F139" s="138" t="s">
        <v>26</v>
      </c>
      <c r="G139" s="131"/>
      <c r="H139" s="131"/>
      <c r="I139" s="131">
        <f>'SO 07 - EI 01 Pol'!G76</f>
        <v>0</v>
      </c>
      <c r="J139" s="136" t="str">
        <f>IF(I177=0,"",I139/I177*100)</f>
        <v/>
      </c>
    </row>
    <row r="140" spans="1:10" ht="26.25" customHeight="1" x14ac:dyDescent="0.2">
      <c r="A140" s="125"/>
      <c r="B140" s="130" t="s">
        <v>214</v>
      </c>
      <c r="C140" s="219" t="s">
        <v>215</v>
      </c>
      <c r="D140" s="220"/>
      <c r="E140" s="220"/>
      <c r="F140" s="138" t="s">
        <v>26</v>
      </c>
      <c r="G140" s="131"/>
      <c r="H140" s="131"/>
      <c r="I140" s="131">
        <f>'SO 07 - EI 02 Pol'!G86</f>
        <v>0</v>
      </c>
      <c r="J140" s="136" t="str">
        <f>IF(I177=0,"",I140/I177*100)</f>
        <v/>
      </c>
    </row>
    <row r="141" spans="1:10" ht="26.25" customHeight="1" x14ac:dyDescent="0.2">
      <c r="A141" s="125"/>
      <c r="B141" s="130" t="s">
        <v>216</v>
      </c>
      <c r="C141" s="219" t="s">
        <v>217</v>
      </c>
      <c r="D141" s="220"/>
      <c r="E141" s="220"/>
      <c r="F141" s="138" t="s">
        <v>26</v>
      </c>
      <c r="G141" s="131"/>
      <c r="H141" s="131"/>
      <c r="I141" s="131">
        <f>'SO 07 - EI 01 Pol'!G85</f>
        <v>0</v>
      </c>
      <c r="J141" s="136" t="str">
        <f>IF(I177=0,"",I141/I177*100)</f>
        <v/>
      </c>
    </row>
    <row r="142" spans="1:10" ht="26.25" customHeight="1" x14ac:dyDescent="0.2">
      <c r="A142" s="125"/>
      <c r="B142" s="130" t="s">
        <v>218</v>
      </c>
      <c r="C142" s="219" t="s">
        <v>219</v>
      </c>
      <c r="D142" s="220"/>
      <c r="E142" s="220"/>
      <c r="F142" s="138" t="s">
        <v>26</v>
      </c>
      <c r="G142" s="131"/>
      <c r="H142" s="131"/>
      <c r="I142" s="131">
        <f>'SO 07 - EI 02 Pol'!G94</f>
        <v>0</v>
      </c>
      <c r="J142" s="136" t="str">
        <f>IF(I177=0,"",I142/I177*100)</f>
        <v/>
      </c>
    </row>
    <row r="143" spans="1:10" ht="26.25" customHeight="1" x14ac:dyDescent="0.2">
      <c r="A143" s="125"/>
      <c r="B143" s="130" t="s">
        <v>220</v>
      </c>
      <c r="C143" s="219" t="s">
        <v>221</v>
      </c>
      <c r="D143" s="220"/>
      <c r="E143" s="220"/>
      <c r="F143" s="138" t="s">
        <v>26</v>
      </c>
      <c r="G143" s="131"/>
      <c r="H143" s="131"/>
      <c r="I143" s="131">
        <f>'SO 07 - EI 01 Pol'!G92</f>
        <v>0</v>
      </c>
      <c r="J143" s="136" t="str">
        <f>IF(I177=0,"",I143/I177*100)</f>
        <v/>
      </c>
    </row>
    <row r="144" spans="1:10" ht="26.25" customHeight="1" x14ac:dyDescent="0.2">
      <c r="A144" s="125"/>
      <c r="B144" s="130" t="s">
        <v>222</v>
      </c>
      <c r="C144" s="219" t="s">
        <v>223</v>
      </c>
      <c r="D144" s="220"/>
      <c r="E144" s="220"/>
      <c r="F144" s="138" t="s">
        <v>26</v>
      </c>
      <c r="G144" s="131"/>
      <c r="H144" s="131"/>
      <c r="I144" s="131">
        <f>'SO 07 - EI 02 Pol'!G101</f>
        <v>0</v>
      </c>
      <c r="J144" s="136" t="str">
        <f>IF(I177=0,"",I144/I177*100)</f>
        <v/>
      </c>
    </row>
    <row r="145" spans="1:10" ht="26.25" customHeight="1" x14ac:dyDescent="0.2">
      <c r="A145" s="125"/>
      <c r="B145" s="130" t="s">
        <v>224</v>
      </c>
      <c r="C145" s="219" t="s">
        <v>225</v>
      </c>
      <c r="D145" s="220"/>
      <c r="E145" s="220"/>
      <c r="F145" s="138" t="s">
        <v>26</v>
      </c>
      <c r="G145" s="131"/>
      <c r="H145" s="131"/>
      <c r="I145" s="131">
        <f>'SO 07 - EI 01 Pol'!G97</f>
        <v>0</v>
      </c>
      <c r="J145" s="136" t="str">
        <f>IF(I177=0,"",I145/I177*100)</f>
        <v/>
      </c>
    </row>
    <row r="146" spans="1:10" ht="26.25" customHeight="1" x14ac:dyDescent="0.2">
      <c r="A146" s="125"/>
      <c r="B146" s="130" t="s">
        <v>226</v>
      </c>
      <c r="C146" s="219" t="s">
        <v>227</v>
      </c>
      <c r="D146" s="220"/>
      <c r="E146" s="220"/>
      <c r="F146" s="138" t="s">
        <v>26</v>
      </c>
      <c r="G146" s="131"/>
      <c r="H146" s="131"/>
      <c r="I146" s="131">
        <f>'SO 07 - EI 02 Pol'!G107</f>
        <v>0</v>
      </c>
      <c r="J146" s="136" t="str">
        <f>IF(I177=0,"",I146/I177*100)</f>
        <v/>
      </c>
    </row>
    <row r="147" spans="1:10" ht="26.25" customHeight="1" x14ac:dyDescent="0.2">
      <c r="A147" s="125"/>
      <c r="B147" s="130" t="s">
        <v>228</v>
      </c>
      <c r="C147" s="219" t="s">
        <v>229</v>
      </c>
      <c r="D147" s="220"/>
      <c r="E147" s="220"/>
      <c r="F147" s="138" t="s">
        <v>26</v>
      </c>
      <c r="G147" s="131"/>
      <c r="H147" s="131"/>
      <c r="I147" s="131">
        <f>'SO 07 - EI 01 Pol'!G101</f>
        <v>0</v>
      </c>
      <c r="J147" s="136" t="str">
        <f>IF(I177=0,"",I147/I177*100)</f>
        <v/>
      </c>
    </row>
    <row r="148" spans="1:10" ht="26.25" customHeight="1" x14ac:dyDescent="0.2">
      <c r="A148" s="125"/>
      <c r="B148" s="130" t="s">
        <v>230</v>
      </c>
      <c r="C148" s="219" t="s">
        <v>231</v>
      </c>
      <c r="D148" s="220"/>
      <c r="E148" s="220"/>
      <c r="F148" s="138" t="s">
        <v>26</v>
      </c>
      <c r="G148" s="131"/>
      <c r="H148" s="131"/>
      <c r="I148" s="131">
        <f>'SO 07 - EI 02 Pol'!G111</f>
        <v>0</v>
      </c>
      <c r="J148" s="136" t="str">
        <f>IF(I177=0,"",I148/I177*100)</f>
        <v/>
      </c>
    </row>
    <row r="149" spans="1:10" ht="26.25" customHeight="1" x14ac:dyDescent="0.2">
      <c r="A149" s="125"/>
      <c r="B149" s="130" t="s">
        <v>232</v>
      </c>
      <c r="C149" s="219" t="s">
        <v>233</v>
      </c>
      <c r="D149" s="220"/>
      <c r="E149" s="220"/>
      <c r="F149" s="138" t="s">
        <v>26</v>
      </c>
      <c r="G149" s="131"/>
      <c r="H149" s="131"/>
      <c r="I149" s="131">
        <f>'SO 07 - EI 02 Pol'!G116</f>
        <v>0</v>
      </c>
      <c r="J149" s="136" t="str">
        <f>IF(I177=0,"",I149/I177*100)</f>
        <v/>
      </c>
    </row>
    <row r="150" spans="1:10" ht="26.25" customHeight="1" x14ac:dyDescent="0.2">
      <c r="A150" s="125"/>
      <c r="B150" s="130" t="s">
        <v>234</v>
      </c>
      <c r="C150" s="219" t="s">
        <v>235</v>
      </c>
      <c r="D150" s="220"/>
      <c r="E150" s="220"/>
      <c r="F150" s="138" t="s">
        <v>26</v>
      </c>
      <c r="G150" s="131"/>
      <c r="H150" s="131"/>
      <c r="I150" s="131">
        <f>'SO 07 - EI 02 Pol'!G121</f>
        <v>0</v>
      </c>
      <c r="J150" s="136" t="str">
        <f>IF(I177=0,"",I150/I177*100)</f>
        <v/>
      </c>
    </row>
    <row r="151" spans="1:10" ht="26.25" customHeight="1" x14ac:dyDescent="0.2">
      <c r="A151" s="125"/>
      <c r="B151" s="130" t="s">
        <v>236</v>
      </c>
      <c r="C151" s="219" t="s">
        <v>237</v>
      </c>
      <c r="D151" s="220"/>
      <c r="E151" s="220"/>
      <c r="F151" s="138" t="s">
        <v>26</v>
      </c>
      <c r="G151" s="131"/>
      <c r="H151" s="131"/>
      <c r="I151" s="131">
        <f>'SO 07 - EI 01 Pol'!G103+'SO 07 - EI 02 Pol'!G123</f>
        <v>0</v>
      </c>
      <c r="J151" s="136" t="str">
        <f>IF(I177=0,"",I151/I177*100)</f>
        <v/>
      </c>
    </row>
    <row r="152" spans="1:10" ht="26.25" customHeight="1" x14ac:dyDescent="0.2">
      <c r="A152" s="125"/>
      <c r="B152" s="130" t="s">
        <v>238</v>
      </c>
      <c r="C152" s="219" t="s">
        <v>239</v>
      </c>
      <c r="D152" s="220"/>
      <c r="E152" s="220"/>
      <c r="F152" s="138" t="s">
        <v>26</v>
      </c>
      <c r="G152" s="131"/>
      <c r="H152" s="131"/>
      <c r="I152" s="131">
        <f>'SO 07 - EI 03 Pol'!G56</f>
        <v>0</v>
      </c>
      <c r="J152" s="136" t="str">
        <f>IF(I177=0,"",I152/I177*100)</f>
        <v/>
      </c>
    </row>
    <row r="153" spans="1:10" ht="26.25" customHeight="1" x14ac:dyDescent="0.2">
      <c r="A153" s="125"/>
      <c r="B153" s="130" t="s">
        <v>240</v>
      </c>
      <c r="C153" s="219" t="s">
        <v>241</v>
      </c>
      <c r="D153" s="220"/>
      <c r="E153" s="220"/>
      <c r="F153" s="138" t="s">
        <v>26</v>
      </c>
      <c r="G153" s="131"/>
      <c r="H153" s="131"/>
      <c r="I153" s="131">
        <f>'SO 07 - EI 03 Pol'!G63</f>
        <v>0</v>
      </c>
      <c r="J153" s="136" t="str">
        <f>IF(I177=0,"",I153/I177*100)</f>
        <v/>
      </c>
    </row>
    <row r="154" spans="1:10" ht="26.25" customHeight="1" x14ac:dyDescent="0.2">
      <c r="A154" s="125"/>
      <c r="B154" s="130" t="s">
        <v>242</v>
      </c>
      <c r="C154" s="219" t="s">
        <v>243</v>
      </c>
      <c r="D154" s="220"/>
      <c r="E154" s="220"/>
      <c r="F154" s="138" t="s">
        <v>26</v>
      </c>
      <c r="G154" s="131"/>
      <c r="H154" s="131"/>
      <c r="I154" s="131">
        <f>'SO 07 - EI 03 Pol'!G71</f>
        <v>0</v>
      </c>
      <c r="J154" s="136" t="str">
        <f>IF(I177=0,"",I154/I177*100)</f>
        <v/>
      </c>
    </row>
    <row r="155" spans="1:10" ht="26.25" customHeight="1" x14ac:dyDescent="0.2">
      <c r="A155" s="125"/>
      <c r="B155" s="130" t="s">
        <v>244</v>
      </c>
      <c r="C155" s="219" t="s">
        <v>245</v>
      </c>
      <c r="D155" s="220"/>
      <c r="E155" s="220"/>
      <c r="F155" s="138" t="s">
        <v>26</v>
      </c>
      <c r="G155" s="131"/>
      <c r="H155" s="131"/>
      <c r="I155" s="131">
        <f>'SO 07 - EI 03 Pol'!G78</f>
        <v>0</v>
      </c>
      <c r="J155" s="136" t="str">
        <f>IF(I177=0,"",I155/I177*100)</f>
        <v/>
      </c>
    </row>
    <row r="156" spans="1:10" ht="26.25" customHeight="1" x14ac:dyDescent="0.2">
      <c r="A156" s="125"/>
      <c r="B156" s="130" t="s">
        <v>246</v>
      </c>
      <c r="C156" s="219" t="s">
        <v>247</v>
      </c>
      <c r="D156" s="220"/>
      <c r="E156" s="220"/>
      <c r="F156" s="138" t="s">
        <v>26</v>
      </c>
      <c r="G156" s="131"/>
      <c r="H156" s="131"/>
      <c r="I156" s="131">
        <f>'SO 07 - EI 03 Pol'!G83</f>
        <v>0</v>
      </c>
      <c r="J156" s="136" t="str">
        <f>IF(I177=0,"",I156/I177*100)</f>
        <v/>
      </c>
    </row>
    <row r="157" spans="1:10" ht="26.25" customHeight="1" x14ac:dyDescent="0.2">
      <c r="A157" s="125"/>
      <c r="B157" s="130" t="s">
        <v>248</v>
      </c>
      <c r="C157" s="219" t="s">
        <v>237</v>
      </c>
      <c r="D157" s="220"/>
      <c r="E157" s="220"/>
      <c r="F157" s="138" t="s">
        <v>26</v>
      </c>
      <c r="G157" s="131"/>
      <c r="H157" s="131"/>
      <c r="I157" s="131">
        <f>'SO 07 - EI 03 Pol'!G86</f>
        <v>0</v>
      </c>
      <c r="J157" s="136" t="str">
        <f>IF(I177=0,"",I157/I177*100)</f>
        <v/>
      </c>
    </row>
    <row r="158" spans="1:10" ht="26.25" customHeight="1" x14ac:dyDescent="0.2">
      <c r="A158" s="125"/>
      <c r="B158" s="130" t="s">
        <v>249</v>
      </c>
      <c r="C158" s="219" t="s">
        <v>250</v>
      </c>
      <c r="D158" s="220"/>
      <c r="E158" s="220"/>
      <c r="F158" s="138" t="s">
        <v>26</v>
      </c>
      <c r="G158" s="131"/>
      <c r="H158" s="131"/>
      <c r="I158" s="131">
        <f>'SO 06 - VZT 02 Pol'!G8</f>
        <v>0</v>
      </c>
      <c r="J158" s="136" t="str">
        <f>IF(I177=0,"",I158/I177*100)</f>
        <v/>
      </c>
    </row>
    <row r="159" spans="1:10" ht="26.25" customHeight="1" x14ac:dyDescent="0.2">
      <c r="A159" s="125"/>
      <c r="B159" s="130" t="s">
        <v>251</v>
      </c>
      <c r="C159" s="219" t="s">
        <v>252</v>
      </c>
      <c r="D159" s="220"/>
      <c r="E159" s="220"/>
      <c r="F159" s="138" t="s">
        <v>26</v>
      </c>
      <c r="G159" s="131"/>
      <c r="H159" s="131"/>
      <c r="I159" s="131">
        <f>'SO 06 - VZT 02 Pol'!G141</f>
        <v>0</v>
      </c>
      <c r="J159" s="136" t="str">
        <f>IF(I177=0,"",I159/I177*100)</f>
        <v/>
      </c>
    </row>
    <row r="160" spans="1:10" ht="26.25" customHeight="1" x14ac:dyDescent="0.2">
      <c r="A160" s="125"/>
      <c r="B160" s="130" t="s">
        <v>253</v>
      </c>
      <c r="C160" s="219" t="s">
        <v>254</v>
      </c>
      <c r="D160" s="220"/>
      <c r="E160" s="220"/>
      <c r="F160" s="138" t="s">
        <v>26</v>
      </c>
      <c r="G160" s="131"/>
      <c r="H160" s="131"/>
      <c r="I160" s="131">
        <f>'SO 06 - VZT 01 Pol'!G8</f>
        <v>0</v>
      </c>
      <c r="J160" s="136" t="str">
        <f>IF(I177=0,"",I160/I177*100)</f>
        <v/>
      </c>
    </row>
    <row r="161" spans="1:10" ht="26.25" customHeight="1" x14ac:dyDescent="0.2">
      <c r="A161" s="125"/>
      <c r="B161" s="130" t="s">
        <v>255</v>
      </c>
      <c r="C161" s="219" t="s">
        <v>256</v>
      </c>
      <c r="D161" s="220"/>
      <c r="E161" s="220"/>
      <c r="F161" s="138" t="s">
        <v>26</v>
      </c>
      <c r="G161" s="131"/>
      <c r="H161" s="131"/>
      <c r="I161" s="131">
        <f>'SO 06 - VZT 01 Pol'!G140</f>
        <v>0</v>
      </c>
      <c r="J161" s="136" t="str">
        <f>IF(I177=0,"",I161/I177*100)</f>
        <v/>
      </c>
    </row>
    <row r="162" spans="1:10" ht="26.25" customHeight="1" x14ac:dyDescent="0.2">
      <c r="A162" s="125"/>
      <c r="B162" s="130" t="s">
        <v>257</v>
      </c>
      <c r="C162" s="219" t="s">
        <v>258</v>
      </c>
      <c r="D162" s="220"/>
      <c r="E162" s="220"/>
      <c r="F162" s="138" t="s">
        <v>26</v>
      </c>
      <c r="G162" s="131"/>
      <c r="H162" s="131"/>
      <c r="I162" s="131">
        <f>'SO 06 - VZT 01 Pol'!G165</f>
        <v>0</v>
      </c>
      <c r="J162" s="136" t="str">
        <f>IF(I177=0,"",I162/I177*100)</f>
        <v/>
      </c>
    </row>
    <row r="163" spans="1:10" ht="26.25" customHeight="1" x14ac:dyDescent="0.2">
      <c r="A163" s="125"/>
      <c r="B163" s="130" t="s">
        <v>259</v>
      </c>
      <c r="C163" s="219" t="s">
        <v>260</v>
      </c>
      <c r="D163" s="220"/>
      <c r="E163" s="220"/>
      <c r="F163" s="138" t="s">
        <v>26</v>
      </c>
      <c r="G163" s="131"/>
      <c r="H163" s="131"/>
      <c r="I163" s="131">
        <f>'SO 06 - VZT 01 Pol'!G178</f>
        <v>0</v>
      </c>
      <c r="J163" s="136" t="str">
        <f>IF(I177=0,"",I163/I177*100)</f>
        <v/>
      </c>
    </row>
    <row r="164" spans="1:10" ht="26.25" customHeight="1" x14ac:dyDescent="0.2">
      <c r="A164" s="125"/>
      <c r="B164" s="130" t="s">
        <v>261</v>
      </c>
      <c r="C164" s="219" t="s">
        <v>262</v>
      </c>
      <c r="D164" s="220"/>
      <c r="E164" s="220"/>
      <c r="F164" s="138" t="s">
        <v>26</v>
      </c>
      <c r="G164" s="131"/>
      <c r="H164" s="131"/>
      <c r="I164" s="131">
        <f>'SO 03 01 Pol'!G244</f>
        <v>0</v>
      </c>
      <c r="J164" s="136" t="str">
        <f>IF(I177=0,"",I164/I177*100)</f>
        <v/>
      </c>
    </row>
    <row r="165" spans="1:10" ht="26.25" customHeight="1" x14ac:dyDescent="0.2">
      <c r="A165" s="125"/>
      <c r="B165" s="130" t="s">
        <v>263</v>
      </c>
      <c r="C165" s="219" t="s">
        <v>264</v>
      </c>
      <c r="D165" s="220"/>
      <c r="E165" s="220"/>
      <c r="F165" s="138" t="s">
        <v>26</v>
      </c>
      <c r="G165" s="131"/>
      <c r="H165" s="131"/>
      <c r="I165" s="131">
        <f>'SO 09 - MaR 01 Pol'!G8</f>
        <v>0</v>
      </c>
      <c r="J165" s="136" t="str">
        <f>IF(I177=0,"",I165/I177*100)</f>
        <v/>
      </c>
    </row>
    <row r="166" spans="1:10" ht="26.25" customHeight="1" x14ac:dyDescent="0.2">
      <c r="A166" s="125"/>
      <c r="B166" s="130" t="s">
        <v>265</v>
      </c>
      <c r="C166" s="219" t="s">
        <v>266</v>
      </c>
      <c r="D166" s="220"/>
      <c r="E166" s="220"/>
      <c r="F166" s="138" t="s">
        <v>26</v>
      </c>
      <c r="G166" s="131"/>
      <c r="H166" s="131"/>
      <c r="I166" s="131">
        <f>'SO 09 - MaR 01 Pol'!G40</f>
        <v>0</v>
      </c>
      <c r="J166" s="136" t="str">
        <f>IF(I177=0,"",I166/I177*100)</f>
        <v/>
      </c>
    </row>
    <row r="167" spans="1:10" ht="26.25" customHeight="1" x14ac:dyDescent="0.2">
      <c r="A167" s="125"/>
      <c r="B167" s="130" t="s">
        <v>267</v>
      </c>
      <c r="C167" s="219" t="s">
        <v>268</v>
      </c>
      <c r="D167" s="220"/>
      <c r="E167" s="220"/>
      <c r="F167" s="138" t="s">
        <v>26</v>
      </c>
      <c r="G167" s="131"/>
      <c r="H167" s="131"/>
      <c r="I167" s="131">
        <f>'SO 09 - MaR 01 Pol'!G59</f>
        <v>0</v>
      </c>
      <c r="J167" s="136" t="str">
        <f>IF(I177=0,"",I167/I177*100)</f>
        <v/>
      </c>
    </row>
    <row r="168" spans="1:10" ht="26.25" customHeight="1" x14ac:dyDescent="0.2">
      <c r="A168" s="125"/>
      <c r="B168" s="130" t="s">
        <v>269</v>
      </c>
      <c r="C168" s="219" t="s">
        <v>270</v>
      </c>
      <c r="D168" s="220"/>
      <c r="E168" s="220"/>
      <c r="F168" s="138" t="s">
        <v>26</v>
      </c>
      <c r="G168" s="131"/>
      <c r="H168" s="131"/>
      <c r="I168" s="131">
        <f>'SO 09 - MaR 01 Pol'!G67</f>
        <v>0</v>
      </c>
      <c r="J168" s="136" t="str">
        <f>IF(I177=0,"",I168/I177*100)</f>
        <v/>
      </c>
    </row>
    <row r="169" spans="1:10" ht="26.25" customHeight="1" x14ac:dyDescent="0.2">
      <c r="A169" s="125"/>
      <c r="B169" s="130" t="s">
        <v>271</v>
      </c>
      <c r="C169" s="219" t="s">
        <v>272</v>
      </c>
      <c r="D169" s="220"/>
      <c r="E169" s="220"/>
      <c r="F169" s="138" t="s">
        <v>26</v>
      </c>
      <c r="G169" s="131"/>
      <c r="H169" s="131"/>
      <c r="I169" s="131">
        <f>'SO 09 - MaR 01 Pol'!G72</f>
        <v>0</v>
      </c>
      <c r="J169" s="136" t="str">
        <f>IF(I177=0,"",I169/I177*100)</f>
        <v/>
      </c>
    </row>
    <row r="170" spans="1:10" ht="26.25" customHeight="1" x14ac:dyDescent="0.2">
      <c r="A170" s="125"/>
      <c r="B170" s="130" t="s">
        <v>273</v>
      </c>
      <c r="C170" s="219" t="s">
        <v>274</v>
      </c>
      <c r="D170" s="220"/>
      <c r="E170" s="220"/>
      <c r="F170" s="138" t="s">
        <v>26</v>
      </c>
      <c r="G170" s="131"/>
      <c r="H170" s="131"/>
      <c r="I170" s="131">
        <f>'SO 09 - MaR 01 Pol'!G76</f>
        <v>0</v>
      </c>
      <c r="J170" s="136" t="str">
        <f>IF(I177=0,"",I170/I177*100)</f>
        <v/>
      </c>
    </row>
    <row r="171" spans="1:10" ht="26.25" customHeight="1" x14ac:dyDescent="0.2">
      <c r="A171" s="125"/>
      <c r="B171" s="130" t="s">
        <v>275</v>
      </c>
      <c r="C171" s="219" t="s">
        <v>201</v>
      </c>
      <c r="D171" s="220"/>
      <c r="E171" s="220"/>
      <c r="F171" s="138" t="s">
        <v>26</v>
      </c>
      <c r="G171" s="131"/>
      <c r="H171" s="131"/>
      <c r="I171" s="131">
        <f>'SO 09 - MaR 01 Pol'!G101</f>
        <v>0</v>
      </c>
      <c r="J171" s="136" t="str">
        <f>IF(I177=0,"",I171/I177*100)</f>
        <v/>
      </c>
    </row>
    <row r="172" spans="1:10" ht="26.25" customHeight="1" x14ac:dyDescent="0.2">
      <c r="A172" s="125"/>
      <c r="B172" s="130" t="s">
        <v>276</v>
      </c>
      <c r="C172" s="219" t="s">
        <v>277</v>
      </c>
      <c r="D172" s="220"/>
      <c r="E172" s="220"/>
      <c r="F172" s="138" t="s">
        <v>26</v>
      </c>
      <c r="G172" s="131"/>
      <c r="H172" s="131"/>
      <c r="I172" s="131">
        <f>'SO 08 - EI 01 Pol'!G46+'SO 08 - EI 02 Pol'!G55</f>
        <v>0</v>
      </c>
      <c r="J172" s="136" t="str">
        <f>IF(I177=0,"",I172/I177*100)</f>
        <v/>
      </c>
    </row>
    <row r="173" spans="1:10" ht="26.25" customHeight="1" x14ac:dyDescent="0.2">
      <c r="A173" s="125"/>
      <c r="B173" s="130" t="s">
        <v>278</v>
      </c>
      <c r="C173" s="219" t="s">
        <v>279</v>
      </c>
      <c r="D173" s="220"/>
      <c r="E173" s="220"/>
      <c r="F173" s="138" t="s">
        <v>280</v>
      </c>
      <c r="G173" s="131"/>
      <c r="H173" s="131"/>
      <c r="I173" s="131">
        <f>'SO 01 01 Pol'!G551+'SO 04 - ZTI 01 Pol'!G217</f>
        <v>0</v>
      </c>
      <c r="J173" s="136" t="str">
        <f>IF(I177=0,"",I173/I177*100)</f>
        <v/>
      </c>
    </row>
    <row r="174" spans="1:10" ht="26.25" customHeight="1" x14ac:dyDescent="0.2">
      <c r="A174" s="125"/>
      <c r="B174" s="130" t="s">
        <v>281</v>
      </c>
      <c r="C174" s="219" t="s">
        <v>27</v>
      </c>
      <c r="D174" s="220"/>
      <c r="E174" s="220"/>
      <c r="F174" s="138" t="s">
        <v>281</v>
      </c>
      <c r="G174" s="131"/>
      <c r="H174" s="131"/>
      <c r="I174" s="131">
        <f>'VRN 01 Naklady'!G8+'SO 07 - EI 01 Pol'!G112+'SO 07 - EI 02 Pol'!G132+'SO 07 - EI 03 Pol'!G95+'SO 08 - EI 01 Pol'!G57+'SO 08 - EI 02 Pol'!G66+'SO 08 - EI 03a Pol'!G33+'SO 08 - EI 03b Pol'!G35+'SO 08 - EI 03c Pol'!G27</f>
        <v>0</v>
      </c>
      <c r="J174" s="136" t="str">
        <f>IF(I177=0,"",I174/I177*100)</f>
        <v/>
      </c>
    </row>
    <row r="175" spans="1:10" ht="26.25" customHeight="1" x14ac:dyDescent="0.2">
      <c r="A175" s="125"/>
      <c r="B175" s="130" t="s">
        <v>282</v>
      </c>
      <c r="C175" s="219" t="s">
        <v>283</v>
      </c>
      <c r="D175" s="220"/>
      <c r="E175" s="220"/>
      <c r="F175" s="138" t="s">
        <v>284</v>
      </c>
      <c r="G175" s="131"/>
      <c r="H175" s="131"/>
      <c r="I175" s="131">
        <f>'SO 07 - EI 01 Pol'!G105+'SO 07 - EI 02 Pol'!G125+'SO 07 - EI 03 Pol'!G88+'SO 08 - EI 01 Pol'!G53+'SO 08 - EI 02 Pol'!G63+'SO 08 - EI 03a Pol'!G29+'SO 08 - EI 03b Pol'!G31+'SO 08 - EI 03c Pol'!G23</f>
        <v>0</v>
      </c>
      <c r="J175" s="136" t="str">
        <f>IF(I177=0,"",I175/I177*100)</f>
        <v/>
      </c>
    </row>
    <row r="176" spans="1:10" ht="26.25" customHeight="1" x14ac:dyDescent="0.2">
      <c r="A176" s="125"/>
      <c r="B176" s="130" t="s">
        <v>284</v>
      </c>
      <c r="C176" s="219" t="s">
        <v>28</v>
      </c>
      <c r="D176" s="220"/>
      <c r="E176" s="220"/>
      <c r="F176" s="138" t="s">
        <v>284</v>
      </c>
      <c r="G176" s="131"/>
      <c r="H176" s="131"/>
      <c r="I176" s="131">
        <f>'VRN 01 Naklady'!G21+'SO 07 - EI 01 Pol'!G117+'SO 07 - EI 02 Pol'!G137+'SO 07 - EI 03 Pol'!G100+'SO 08 - EI 02 Pol'!G69+'SO 08 - EI 03a Pol'!G37+'SO 08 - EI 03b Pol'!G39+'SO 08 - EI 03c Pol'!G31</f>
        <v>0</v>
      </c>
      <c r="J176" s="136" t="str">
        <f>IF(I177=0,"",I176/I177*100)</f>
        <v/>
      </c>
    </row>
    <row r="177" spans="1:10" ht="25.5" customHeight="1" x14ac:dyDescent="0.2">
      <c r="A177" s="126"/>
      <c r="B177" s="132" t="s">
        <v>1</v>
      </c>
      <c r="C177" s="133"/>
      <c r="D177" s="134"/>
      <c r="E177" s="134"/>
      <c r="F177" s="139"/>
      <c r="G177" s="135"/>
      <c r="H177" s="135"/>
      <c r="I177" s="135">
        <f>SUM(I88:I176)</f>
        <v>0</v>
      </c>
      <c r="J177" s="137">
        <f>SUM(J88:J176)</f>
        <v>0</v>
      </c>
    </row>
    <row r="178" spans="1:10" x14ac:dyDescent="0.2">
      <c r="F178" s="87"/>
      <c r="G178" s="87"/>
      <c r="H178" s="87"/>
      <c r="I178" s="87"/>
      <c r="J178" s="88"/>
    </row>
    <row r="179" spans="1:10" x14ac:dyDescent="0.2">
      <c r="F179" s="87"/>
      <c r="G179" s="87"/>
      <c r="H179" s="87"/>
      <c r="I179" s="87"/>
      <c r="J179" s="88"/>
    </row>
    <row r="180" spans="1:10" x14ac:dyDescent="0.2">
      <c r="F180" s="87"/>
      <c r="G180" s="87"/>
      <c r="H180" s="87"/>
      <c r="I180" s="87"/>
      <c r="J180" s="88"/>
    </row>
  </sheetData>
  <sheetProtection algorithmName="SHA-512" hashValue="cEl2mCKl6hfDo5RLidolloEQs3L+FPuuGnafP2kP72Cjetwe0FLyup1g88biTQInnkGRn+bT+IWpiSIcHS7daw==" saltValue="qgNg5Ci+Ct/A4h6dZZMNh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0">
    <mergeCell ref="E16:F16"/>
    <mergeCell ref="E13:G13"/>
    <mergeCell ref="D5:G5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82:J82"/>
    <mergeCell ref="C88:E88"/>
    <mergeCell ref="C89:E89"/>
    <mergeCell ref="C90:E90"/>
    <mergeCell ref="B73:E73"/>
    <mergeCell ref="B76:J76"/>
    <mergeCell ref="B77:J77"/>
    <mergeCell ref="B79:J79"/>
    <mergeCell ref="C69:E69"/>
    <mergeCell ref="C70:E70"/>
    <mergeCell ref="C71:E71"/>
    <mergeCell ref="C72:E72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76:E176"/>
    <mergeCell ref="B74:J74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2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1" t="s">
        <v>6</v>
      </c>
      <c r="B1" s="271"/>
      <c r="C1" s="272"/>
      <c r="D1" s="271"/>
      <c r="E1" s="271"/>
      <c r="F1" s="271"/>
      <c r="G1" s="271"/>
    </row>
    <row r="2" spans="1:7" ht="24.95" customHeight="1" x14ac:dyDescent="0.2">
      <c r="A2" s="49" t="s">
        <v>7</v>
      </c>
      <c r="B2" s="48"/>
      <c r="C2" s="273"/>
      <c r="D2" s="273"/>
      <c r="E2" s="273"/>
      <c r="F2" s="273"/>
      <c r="G2" s="274"/>
    </row>
    <row r="3" spans="1:7" ht="24.95" customHeight="1" x14ac:dyDescent="0.2">
      <c r="A3" s="49" t="s">
        <v>8</v>
      </c>
      <c r="B3" s="48"/>
      <c r="C3" s="273"/>
      <c r="D3" s="273"/>
      <c r="E3" s="273"/>
      <c r="F3" s="273"/>
      <c r="G3" s="274"/>
    </row>
    <row r="4" spans="1:7" ht="24.95" customHeight="1" x14ac:dyDescent="0.2">
      <c r="A4" s="49" t="s">
        <v>9</v>
      </c>
      <c r="B4" s="48"/>
      <c r="C4" s="273"/>
      <c r="D4" s="273"/>
      <c r="E4" s="273"/>
      <c r="F4" s="273"/>
      <c r="G4" s="274"/>
    </row>
    <row r="5" spans="1:7" x14ac:dyDescent="0.2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G35" sqref="G35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285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58</v>
      </c>
      <c r="C3" s="280" t="s">
        <v>288</v>
      </c>
      <c r="D3" s="281"/>
      <c r="E3" s="281"/>
      <c r="F3" s="281"/>
      <c r="G3" s="282"/>
      <c r="AC3" s="123" t="s">
        <v>289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58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281</v>
      </c>
      <c r="C8" s="182" t="s">
        <v>27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2520000.7800000003</v>
      </c>
      <c r="L8" s="164"/>
      <c r="M8" s="164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AG8" t="s">
        <v>314</v>
      </c>
    </row>
    <row r="9" spans="1:60" outlineLevel="1" x14ac:dyDescent="0.2">
      <c r="A9" s="166">
        <v>1</v>
      </c>
      <c r="B9" s="167" t="s">
        <v>315</v>
      </c>
      <c r="C9" s="183" t="s">
        <v>316</v>
      </c>
      <c r="D9" s="168" t="s">
        <v>317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849505.11</v>
      </c>
      <c r="K9" s="171">
        <f>ROUND(E9*J9,2)</f>
        <v>849505.11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318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58</v>
      </c>
      <c r="Y9" s="149"/>
      <c r="Z9" s="149"/>
      <c r="AA9" s="149"/>
      <c r="AB9" s="149"/>
      <c r="AC9" s="149"/>
      <c r="AD9" s="149"/>
      <c r="AE9" s="149"/>
      <c r="AF9" s="149"/>
      <c r="AG9" s="149" t="s">
        <v>320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5" t="s">
        <v>321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6">
        <v>2</v>
      </c>
      <c r="B11" s="167" t="s">
        <v>323</v>
      </c>
      <c r="C11" s="183" t="s">
        <v>324</v>
      </c>
      <c r="D11" s="168" t="s">
        <v>317</v>
      </c>
      <c r="E11" s="169">
        <v>1</v>
      </c>
      <c r="F11" s="170"/>
      <c r="G11" s="171">
        <f>ROUND(E11*F11,2)</f>
        <v>0</v>
      </c>
      <c r="H11" s="170">
        <v>0</v>
      </c>
      <c r="I11" s="171">
        <f>ROUND(E11*H11,2)</f>
        <v>0</v>
      </c>
      <c r="J11" s="170">
        <v>1063385.24</v>
      </c>
      <c r="K11" s="171">
        <f>ROUND(E11*J11,2)</f>
        <v>1063385.24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318</v>
      </c>
      <c r="T11" s="172" t="s">
        <v>319</v>
      </c>
      <c r="U11" s="158">
        <v>0</v>
      </c>
      <c r="V11" s="158">
        <f>ROUND(E11*U11,2)</f>
        <v>0</v>
      </c>
      <c r="W11" s="158"/>
      <c r="X11" s="158" t="s">
        <v>58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56"/>
      <c r="B12" s="157"/>
      <c r="C12" s="275" t="s">
        <v>326</v>
      </c>
      <c r="D12" s="276"/>
      <c r="E12" s="276"/>
      <c r="F12" s="276"/>
      <c r="G12" s="276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3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77" t="s">
        <v>327</v>
      </c>
      <c r="D13" s="278"/>
      <c r="E13" s="278"/>
      <c r="F13" s="278"/>
      <c r="G13" s="27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3" t="str">
        <f>C13</f>
        <v>včetně ochrany stávajících konstrukcí (např. schodiště), zvýšeného nároku na úklid a čitění prostor v průběhu provádění stavebních prací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6">
        <v>3</v>
      </c>
      <c r="B14" s="167" t="s">
        <v>328</v>
      </c>
      <c r="C14" s="183" t="s">
        <v>329</v>
      </c>
      <c r="D14" s="168" t="s">
        <v>317</v>
      </c>
      <c r="E14" s="169">
        <v>1</v>
      </c>
      <c r="F14" s="170"/>
      <c r="G14" s="171">
        <f>ROUND(E14*F14,2)</f>
        <v>0</v>
      </c>
      <c r="H14" s="170">
        <v>0</v>
      </c>
      <c r="I14" s="171">
        <f>ROUND(E14*H14,2)</f>
        <v>0</v>
      </c>
      <c r="J14" s="170">
        <v>546110.43000000005</v>
      </c>
      <c r="K14" s="171">
        <f>ROUND(E14*J14,2)</f>
        <v>546110.43000000005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318</v>
      </c>
      <c r="T14" s="172" t="s">
        <v>319</v>
      </c>
      <c r="U14" s="158">
        <v>0</v>
      </c>
      <c r="V14" s="158">
        <f>ROUND(E14*U14,2)</f>
        <v>0</v>
      </c>
      <c r="W14" s="158"/>
      <c r="X14" s="158" t="s">
        <v>58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330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6">
        <v>4</v>
      </c>
      <c r="B16" s="167" t="s">
        <v>331</v>
      </c>
      <c r="C16" s="183" t="s">
        <v>332</v>
      </c>
      <c r="D16" s="168" t="s">
        <v>317</v>
      </c>
      <c r="E16" s="169">
        <v>1</v>
      </c>
      <c r="F16" s="170"/>
      <c r="G16" s="171">
        <f>ROUND(E16*F16,2)</f>
        <v>0</v>
      </c>
      <c r="H16" s="170">
        <v>0</v>
      </c>
      <c r="I16" s="171">
        <f>ROUND(E16*H16,2)</f>
        <v>0</v>
      </c>
      <c r="J16" s="170">
        <v>8000</v>
      </c>
      <c r="K16" s="171">
        <f>ROUND(E16*J16,2)</f>
        <v>8000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318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58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334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3" t="str">
        <f>C17</f>
        <v>Náklady zhotovitele na účast na zkušebním provozu včetně všech rizik vyplývajících z nutnosti zásahu či úprav zkoušeného zařízení.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6">
        <v>5</v>
      </c>
      <c r="B18" s="167" t="s">
        <v>335</v>
      </c>
      <c r="C18" s="183" t="s">
        <v>336</v>
      </c>
      <c r="D18" s="168" t="s">
        <v>317</v>
      </c>
      <c r="E18" s="169">
        <v>1</v>
      </c>
      <c r="F18" s="170"/>
      <c r="G18" s="171">
        <f>ROUND(E18*F18,2)</f>
        <v>0</v>
      </c>
      <c r="H18" s="170">
        <v>0</v>
      </c>
      <c r="I18" s="171">
        <f>ROUND(E18*H18,2)</f>
        <v>0</v>
      </c>
      <c r="J18" s="170">
        <v>35000</v>
      </c>
      <c r="K18" s="171">
        <f>ROUND(E18*J18,2)</f>
        <v>35000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318</v>
      </c>
      <c r="T18" s="172" t="s">
        <v>319</v>
      </c>
      <c r="U18" s="158">
        <v>0</v>
      </c>
      <c r="V18" s="158">
        <f>ROUND(E18*U18,2)</f>
        <v>0</v>
      </c>
      <c r="W18" s="158"/>
      <c r="X18" s="158" t="s">
        <v>58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5" t="s">
        <v>337</v>
      </c>
      <c r="D19" s="276"/>
      <c r="E19" s="276"/>
      <c r="F19" s="276"/>
      <c r="G19" s="276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3" t="str">
        <f>C19</f>
        <v>Náklady na vyhotovení dokumentace skutečného provedení stavby a její předání objednateli v požadované formě a požadovaném počtu.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6</v>
      </c>
      <c r="B20" s="175" t="s">
        <v>338</v>
      </c>
      <c r="C20" s="184" t="s">
        <v>339</v>
      </c>
      <c r="D20" s="176" t="s">
        <v>317</v>
      </c>
      <c r="E20" s="177">
        <v>1</v>
      </c>
      <c r="F20" s="178"/>
      <c r="G20" s="179">
        <f>ROUND(E20*F20,2)</f>
        <v>0</v>
      </c>
      <c r="H20" s="178">
        <v>0</v>
      </c>
      <c r="I20" s="179">
        <f>ROUND(E20*H20,2)</f>
        <v>0</v>
      </c>
      <c r="J20" s="178">
        <v>18000</v>
      </c>
      <c r="K20" s="179">
        <f>ROUND(E20*J20,2)</f>
        <v>18000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340</v>
      </c>
      <c r="T20" s="180" t="s">
        <v>319</v>
      </c>
      <c r="U20" s="158">
        <v>0</v>
      </c>
      <c r="V20" s="158">
        <f>ROUND(E20*U20,2)</f>
        <v>0</v>
      </c>
      <c r="W20" s="158"/>
      <c r="X20" s="158" t="s">
        <v>58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0" t="s">
        <v>313</v>
      </c>
      <c r="B21" s="161" t="s">
        <v>284</v>
      </c>
      <c r="C21" s="182" t="s">
        <v>28</v>
      </c>
      <c r="D21" s="162"/>
      <c r="E21" s="163"/>
      <c r="F21" s="164"/>
      <c r="G21" s="164">
        <f>SUMIF(AG22:AG28,"&lt;&gt;NOR",G22:G28)</f>
        <v>0</v>
      </c>
      <c r="H21" s="164"/>
      <c r="I21" s="164">
        <f>SUM(I22:I28)</f>
        <v>0</v>
      </c>
      <c r="J21" s="164"/>
      <c r="K21" s="164">
        <f>SUM(K22:K28)</f>
        <v>30000</v>
      </c>
      <c r="L21" s="164"/>
      <c r="M21" s="164">
        <f>SUM(M22:M28)</f>
        <v>0</v>
      </c>
      <c r="N21" s="164"/>
      <c r="O21" s="164">
        <f>SUM(O22:O28)</f>
        <v>0</v>
      </c>
      <c r="P21" s="164"/>
      <c r="Q21" s="164">
        <f>SUM(Q22:Q28)</f>
        <v>0</v>
      </c>
      <c r="R21" s="164"/>
      <c r="S21" s="164"/>
      <c r="T21" s="165"/>
      <c r="U21" s="159"/>
      <c r="V21" s="159">
        <f>SUM(V22:V28)</f>
        <v>0</v>
      </c>
      <c r="W21" s="159"/>
      <c r="X21" s="159"/>
      <c r="AG21" t="s">
        <v>314</v>
      </c>
    </row>
    <row r="22" spans="1:60" outlineLevel="1" x14ac:dyDescent="0.2">
      <c r="A22" s="166">
        <v>7</v>
      </c>
      <c r="B22" s="167" t="s">
        <v>341</v>
      </c>
      <c r="C22" s="183" t="s">
        <v>342</v>
      </c>
      <c r="D22" s="168" t="s">
        <v>343</v>
      </c>
      <c r="E22" s="169">
        <v>1</v>
      </c>
      <c r="F22" s="170"/>
      <c r="G22" s="171">
        <f>ROUND(E22*F22,2)</f>
        <v>0</v>
      </c>
      <c r="H22" s="170">
        <v>0</v>
      </c>
      <c r="I22" s="171">
        <f>ROUND(E22*H22,2)</f>
        <v>0</v>
      </c>
      <c r="J22" s="170">
        <v>1000</v>
      </c>
      <c r="K22" s="171">
        <f>ROUND(E22*J22,2)</f>
        <v>1000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58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333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5" t="s">
        <v>344</v>
      </c>
      <c r="D23" s="276"/>
      <c r="E23" s="276"/>
      <c r="F23" s="276"/>
      <c r="G23" s="27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7" t="s">
        <v>345</v>
      </c>
      <c r="D24" s="278"/>
      <c r="E24" s="278"/>
      <c r="F24" s="278"/>
      <c r="G24" s="27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3" t="str">
        <f>C24</f>
        <v>- průběžná fotodokumentace provádění díla, zejména dokumentace částí stavby a konstrukcí před jejich zakrytím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8</v>
      </c>
      <c r="B25" s="175" t="s">
        <v>346</v>
      </c>
      <c r="C25" s="184" t="s">
        <v>347</v>
      </c>
      <c r="D25" s="176" t="s">
        <v>348</v>
      </c>
      <c r="E25" s="177">
        <v>1</v>
      </c>
      <c r="F25" s="178"/>
      <c r="G25" s="179">
        <f>ROUND(E25*F25,2)</f>
        <v>0</v>
      </c>
      <c r="H25" s="178">
        <v>0</v>
      </c>
      <c r="I25" s="179">
        <f>ROUND(E25*H25,2)</f>
        <v>0</v>
      </c>
      <c r="J25" s="178">
        <v>8000</v>
      </c>
      <c r="K25" s="179">
        <f>ROUND(E25*J25,2)</f>
        <v>8000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58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9</v>
      </c>
      <c r="B26" s="175" t="s">
        <v>349</v>
      </c>
      <c r="C26" s="184" t="s">
        <v>350</v>
      </c>
      <c r="D26" s="176" t="s">
        <v>348</v>
      </c>
      <c r="E26" s="177">
        <v>1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6000</v>
      </c>
      <c r="K26" s="179">
        <f>ROUND(E26*J26,2)</f>
        <v>6000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340</v>
      </c>
      <c r="T26" s="180" t="s">
        <v>319</v>
      </c>
      <c r="U26" s="158">
        <v>0</v>
      </c>
      <c r="V26" s="158">
        <f>ROUND(E26*U26,2)</f>
        <v>0</v>
      </c>
      <c r="W26" s="158"/>
      <c r="X26" s="158" t="s">
        <v>58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333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6">
        <v>10</v>
      </c>
      <c r="B27" s="167" t="s">
        <v>351</v>
      </c>
      <c r="C27" s="183" t="s">
        <v>352</v>
      </c>
      <c r="D27" s="168" t="s">
        <v>353</v>
      </c>
      <c r="E27" s="169">
        <v>1</v>
      </c>
      <c r="F27" s="170"/>
      <c r="G27" s="171">
        <f>ROUND(E27*F27,2)</f>
        <v>0</v>
      </c>
      <c r="H27" s="170">
        <v>0</v>
      </c>
      <c r="I27" s="171">
        <f>ROUND(E27*H27,2)</f>
        <v>0</v>
      </c>
      <c r="J27" s="170">
        <v>15000</v>
      </c>
      <c r="K27" s="171">
        <f>ROUND(E27*J27,2)</f>
        <v>15000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340</v>
      </c>
      <c r="T27" s="172" t="s">
        <v>319</v>
      </c>
      <c r="U27" s="158">
        <v>0</v>
      </c>
      <c r="V27" s="158">
        <f>ROUND(E27*U27,2)</f>
        <v>0</v>
      </c>
      <c r="W27" s="158"/>
      <c r="X27" s="158" t="s">
        <v>58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333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5" t="s">
        <v>354</v>
      </c>
      <c r="D28" s="276"/>
      <c r="E28" s="276"/>
      <c r="F28" s="276"/>
      <c r="G28" s="276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3"/>
      <c r="B29" s="4"/>
      <c r="C29" s="18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300</v>
      </c>
    </row>
    <row r="30" spans="1:60" x14ac:dyDescent="0.2">
      <c r="A30" s="152"/>
      <c r="B30" s="153" t="s">
        <v>29</v>
      </c>
      <c r="C30" s="186"/>
      <c r="D30" s="154"/>
      <c r="E30" s="155"/>
      <c r="F30" s="155"/>
      <c r="G30" s="181">
        <f>G8+G21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355</v>
      </c>
    </row>
    <row r="31" spans="1:60" x14ac:dyDescent="0.2">
      <c r="C31" s="187"/>
      <c r="D31" s="10"/>
      <c r="AG31" t="s">
        <v>356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3EX4mDGfWiUgTgMnd+ONEe7jzVFRjYtsZO/KD/fn3ppKbMENWrUCDXqjFYe2U8mVFKGaJyGYa+h3wEffigjw==" saltValue="OpjCPzrHY0DH0bWQ79Ip0g==" spinCount="100000" sheet="1" objects="1" scenarios="1"/>
  <mergeCells count="13">
    <mergeCell ref="C12:G12"/>
    <mergeCell ref="A1:G1"/>
    <mergeCell ref="C2:G2"/>
    <mergeCell ref="C3:G3"/>
    <mergeCell ref="C4:G4"/>
    <mergeCell ref="C10:G10"/>
    <mergeCell ref="C28:G28"/>
    <mergeCell ref="C13:G13"/>
    <mergeCell ref="C15:G15"/>
    <mergeCell ref="C17:G17"/>
    <mergeCell ref="C19:G19"/>
    <mergeCell ref="C23:G23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4"/>
  <sheetViews>
    <sheetView workbookViewId="0">
      <pane ySplit="7" topLeftCell="A8" activePane="bottomLeft" state="frozen"/>
      <selection activeCell="C17" sqref="C17:G17"/>
      <selection pane="bottomLeft" activeCell="F23" sqref="F2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7109375" bestFit="1" customWidth="1"/>
    <col min="8" max="8" width="8" hidden="1" customWidth="1"/>
    <col min="9" max="9" width="10.140625" hidden="1" customWidth="1"/>
    <col min="10" max="10" width="8.7109375" hidden="1" customWidth="1"/>
    <col min="11" max="11" width="11.7109375" hidden="1" customWidth="1"/>
    <col min="12" max="12" width="4.85546875" hidden="1" customWidth="1"/>
    <col min="13" max="13" width="11.7109375" hidden="1" customWidth="1"/>
    <col min="14" max="15" width="9" hidden="1" customWidth="1"/>
    <col min="16" max="17" width="8.7109375" hidden="1" customWidth="1"/>
    <col min="18" max="18" width="6.7109375" bestFit="1" customWidth="1"/>
    <col min="20" max="20" width="8.42578125" customWidth="1"/>
    <col min="21" max="24" width="0" hidden="1" customWidth="1"/>
    <col min="26" max="26" width="9.570312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60</v>
      </c>
      <c r="C3" s="280" t="s">
        <v>61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62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116</v>
      </c>
      <c r="C8" s="182" t="s">
        <v>117</v>
      </c>
      <c r="D8" s="162"/>
      <c r="E8" s="163"/>
      <c r="F8" s="164"/>
      <c r="G8" s="164">
        <f>SUMIF(AG9:AG33,"&lt;&gt;NOR",G9:G33)</f>
        <v>0</v>
      </c>
      <c r="H8" s="164"/>
      <c r="I8" s="164">
        <f>SUM(I9:I33)</f>
        <v>57013.599999999999</v>
      </c>
      <c r="J8" s="164"/>
      <c r="K8" s="164">
        <f>SUM(K9:K33)</f>
        <v>36174.159999999996</v>
      </c>
      <c r="L8" s="164"/>
      <c r="M8" s="164">
        <f>SUM(M9:M33)</f>
        <v>0</v>
      </c>
      <c r="N8" s="164"/>
      <c r="O8" s="164">
        <f>SUM(O9:O33)</f>
        <v>18.010000000000002</v>
      </c>
      <c r="P8" s="164"/>
      <c r="Q8" s="164">
        <f>SUM(Q9:Q33)</f>
        <v>0</v>
      </c>
      <c r="R8" s="164"/>
      <c r="S8" s="164"/>
      <c r="T8" s="165"/>
      <c r="U8" s="159"/>
      <c r="V8" s="159">
        <f>SUM(V9:V33)</f>
        <v>77.709999999999994</v>
      </c>
      <c r="W8" s="159"/>
      <c r="X8" s="159"/>
      <c r="AG8" t="s">
        <v>314</v>
      </c>
    </row>
    <row r="9" spans="1:60" ht="22.5" outlineLevel="1" x14ac:dyDescent="0.2">
      <c r="A9" s="166">
        <v>1</v>
      </c>
      <c r="B9" s="167" t="s">
        <v>358</v>
      </c>
      <c r="C9" s="183" t="s">
        <v>359</v>
      </c>
      <c r="D9" s="168" t="s">
        <v>360</v>
      </c>
      <c r="E9" s="169">
        <v>3.04575</v>
      </c>
      <c r="F9" s="170"/>
      <c r="G9" s="171">
        <f>ROUND(E9*F9,2)</f>
        <v>0</v>
      </c>
      <c r="H9" s="170">
        <v>3494.14</v>
      </c>
      <c r="I9" s="171">
        <f>ROUND(E9*H9,2)</f>
        <v>10642.28</v>
      </c>
      <c r="J9" s="170">
        <v>1805.86</v>
      </c>
      <c r="K9" s="171">
        <f>ROUND(E9*J9,2)</f>
        <v>5500.2</v>
      </c>
      <c r="L9" s="171">
        <v>21</v>
      </c>
      <c r="M9" s="171">
        <f>G9*(1+L9/100)</f>
        <v>0</v>
      </c>
      <c r="N9" s="171">
        <v>1.62836</v>
      </c>
      <c r="O9" s="171">
        <f>ROUND(E9*N9,2)</f>
        <v>4.96</v>
      </c>
      <c r="P9" s="171">
        <v>0</v>
      </c>
      <c r="Q9" s="171">
        <f>ROUND(E9*P9,2)</f>
        <v>0</v>
      </c>
      <c r="R9" s="171" t="s">
        <v>361</v>
      </c>
      <c r="S9" s="171" t="s">
        <v>318</v>
      </c>
      <c r="T9" s="172" t="s">
        <v>318</v>
      </c>
      <c r="U9" s="158">
        <v>3.9380000000000002</v>
      </c>
      <c r="V9" s="158">
        <f>ROUND(E9*U9,2)</f>
        <v>11.99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86" t="s">
        <v>364</v>
      </c>
      <c r="D10" s="287"/>
      <c r="E10" s="287"/>
      <c r="F10" s="287"/>
      <c r="G10" s="28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365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0" t="s">
        <v>366</v>
      </c>
      <c r="D11" s="188"/>
      <c r="E11" s="189">
        <v>0.50700000000000001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0" t="s">
        <v>368</v>
      </c>
      <c r="D12" s="188"/>
      <c r="E12" s="189">
        <v>0.41249999999999998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367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2583</v>
      </c>
      <c r="D13" s="188"/>
      <c r="E13" s="189">
        <v>2.1262500000000002</v>
      </c>
      <c r="F13" s="158"/>
      <c r="G13" s="190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367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6">
        <v>2</v>
      </c>
      <c r="B14" s="167" t="s">
        <v>369</v>
      </c>
      <c r="C14" s="183" t="s">
        <v>370</v>
      </c>
      <c r="D14" s="168" t="s">
        <v>348</v>
      </c>
      <c r="E14" s="169">
        <v>5</v>
      </c>
      <c r="F14" s="170"/>
      <c r="G14" s="171">
        <f>ROUND(E14*F14,2)</f>
        <v>0</v>
      </c>
      <c r="H14" s="170">
        <v>180.19</v>
      </c>
      <c r="I14" s="171">
        <f>ROUND(E14*H14,2)</f>
        <v>900.95</v>
      </c>
      <c r="J14" s="170">
        <v>148.81</v>
      </c>
      <c r="K14" s="171">
        <f>ROUND(E14*J14,2)</f>
        <v>744.05</v>
      </c>
      <c r="L14" s="171">
        <v>21</v>
      </c>
      <c r="M14" s="171">
        <f>G14*(1+L14/100)</f>
        <v>0</v>
      </c>
      <c r="N14" s="171">
        <v>2.2880000000000001E-2</v>
      </c>
      <c r="O14" s="171">
        <f>ROUND(E14*N14,2)</f>
        <v>0.11</v>
      </c>
      <c r="P14" s="171">
        <v>0</v>
      </c>
      <c r="Q14" s="171">
        <f>ROUND(E14*P14,2)</f>
        <v>0</v>
      </c>
      <c r="R14" s="171" t="s">
        <v>371</v>
      </c>
      <c r="S14" s="171" t="s">
        <v>318</v>
      </c>
      <c r="T14" s="172" t="s">
        <v>318</v>
      </c>
      <c r="U14" s="158">
        <v>0.3175</v>
      </c>
      <c r="V14" s="158">
        <f>ROUND(E14*U14,2)</f>
        <v>1.59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363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372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0" t="s">
        <v>373</v>
      </c>
      <c r="D16" s="188"/>
      <c r="E16" s="189">
        <v>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367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6">
        <v>3</v>
      </c>
      <c r="B17" s="167" t="s">
        <v>374</v>
      </c>
      <c r="C17" s="183" t="s">
        <v>375</v>
      </c>
      <c r="D17" s="168" t="s">
        <v>376</v>
      </c>
      <c r="E17" s="169">
        <v>10.5</v>
      </c>
      <c r="F17" s="170"/>
      <c r="G17" s="171">
        <f>ROUND(E17*F17,2)</f>
        <v>0</v>
      </c>
      <c r="H17" s="170">
        <v>211.64</v>
      </c>
      <c r="I17" s="171">
        <f>ROUND(E17*H17,2)</f>
        <v>2222.2199999999998</v>
      </c>
      <c r="J17" s="170">
        <v>317.36</v>
      </c>
      <c r="K17" s="171">
        <f>ROUND(E17*J17,2)</f>
        <v>3332.28</v>
      </c>
      <c r="L17" s="171">
        <v>21</v>
      </c>
      <c r="M17" s="171">
        <f>G17*(1+L17/100)</f>
        <v>0</v>
      </c>
      <c r="N17" s="171">
        <v>0.12906000000000001</v>
      </c>
      <c r="O17" s="171">
        <f>ROUND(E17*N17,2)</f>
        <v>1.36</v>
      </c>
      <c r="P17" s="171">
        <v>0</v>
      </c>
      <c r="Q17" s="171">
        <f>ROUND(E17*P17,2)</f>
        <v>0</v>
      </c>
      <c r="R17" s="171" t="s">
        <v>361</v>
      </c>
      <c r="S17" s="171" t="s">
        <v>318</v>
      </c>
      <c r="T17" s="172" t="s">
        <v>318</v>
      </c>
      <c r="U17" s="158">
        <v>0.68899999999999995</v>
      </c>
      <c r="V17" s="158">
        <f>ROUND(E17*U17,2)</f>
        <v>7.23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363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6" t="s">
        <v>364</v>
      </c>
      <c r="D18" s="287"/>
      <c r="E18" s="287"/>
      <c r="F18" s="287"/>
      <c r="G18" s="28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0" t="s">
        <v>377</v>
      </c>
      <c r="D19" s="188"/>
      <c r="E19" s="189">
        <v>4.5599999999999996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367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378</v>
      </c>
      <c r="D20" s="188"/>
      <c r="E20" s="189">
        <v>5.94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367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6">
        <v>4</v>
      </c>
      <c r="B21" s="167" t="s">
        <v>379</v>
      </c>
      <c r="C21" s="183" t="s">
        <v>380</v>
      </c>
      <c r="D21" s="168" t="s">
        <v>376</v>
      </c>
      <c r="E21" s="169">
        <v>94.634999999999991</v>
      </c>
      <c r="F21" s="170"/>
      <c r="G21" s="171">
        <f>ROUND(E21*F21,2)</f>
        <v>0</v>
      </c>
      <c r="H21" s="170">
        <v>430.72</v>
      </c>
      <c r="I21" s="171">
        <f>ROUND(E21*H21,2)</f>
        <v>40761.19</v>
      </c>
      <c r="J21" s="170">
        <v>268.27999999999997</v>
      </c>
      <c r="K21" s="171">
        <f>ROUND(E21*J21,2)</f>
        <v>25388.68</v>
      </c>
      <c r="L21" s="171">
        <v>21</v>
      </c>
      <c r="M21" s="171">
        <f>G21*(1+L21/100)</f>
        <v>0</v>
      </c>
      <c r="N21" s="171">
        <v>0.11666</v>
      </c>
      <c r="O21" s="171">
        <f>ROUND(E21*N21,2)</f>
        <v>11.04</v>
      </c>
      <c r="P21" s="171">
        <v>0</v>
      </c>
      <c r="Q21" s="171">
        <f>ROUND(E21*P21,2)</f>
        <v>0</v>
      </c>
      <c r="R21" s="171" t="s">
        <v>371</v>
      </c>
      <c r="S21" s="171" t="s">
        <v>318</v>
      </c>
      <c r="T21" s="172" t="s">
        <v>318</v>
      </c>
      <c r="U21" s="158">
        <v>0.57299999999999995</v>
      </c>
      <c r="V21" s="158">
        <f>ROUND(E21*U21,2)</f>
        <v>54.23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363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286" t="s">
        <v>381</v>
      </c>
      <c r="D22" s="287"/>
      <c r="E22" s="287"/>
      <c r="F22" s="287"/>
      <c r="G22" s="28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365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73" t="str">
        <f>C22</f>
        <v>jednoduché nebo příčky zděné do svislé dřevěné, cihelné, betonové nebo ocelové konstrukce na jakoukoliv maltu vápenocementovou (MVC) nebo cementovou (MC),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2584</v>
      </c>
      <c r="D23" s="188"/>
      <c r="E23" s="189">
        <v>55.85</v>
      </c>
      <c r="F23" s="158"/>
      <c r="G23" s="19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367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382</v>
      </c>
      <c r="D24" s="188"/>
      <c r="E24" s="189">
        <v>20.95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367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383</v>
      </c>
      <c r="D25" s="188"/>
      <c r="E25" s="189">
        <v>7.3650000000000002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367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384</v>
      </c>
      <c r="D26" s="188"/>
      <c r="E26" s="189">
        <v>7.11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0" t="s">
        <v>385</v>
      </c>
      <c r="D27" s="188"/>
      <c r="E27" s="189">
        <v>3.36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367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6">
        <v>5</v>
      </c>
      <c r="B28" s="167" t="s">
        <v>386</v>
      </c>
      <c r="C28" s="183" t="s">
        <v>387</v>
      </c>
      <c r="D28" s="168" t="s">
        <v>376</v>
      </c>
      <c r="E28" s="169">
        <v>2.125</v>
      </c>
      <c r="F28" s="170"/>
      <c r="G28" s="171">
        <f>ROUND(E28*F28,2)</f>
        <v>0</v>
      </c>
      <c r="H28" s="170">
        <v>536.5</v>
      </c>
      <c r="I28" s="171">
        <f>ROUND(E28*H28,2)</f>
        <v>1140.06</v>
      </c>
      <c r="J28" s="170">
        <v>304.5</v>
      </c>
      <c r="K28" s="171">
        <f>ROUND(E28*J28,2)</f>
        <v>647.05999999999995</v>
      </c>
      <c r="L28" s="171">
        <v>21</v>
      </c>
      <c r="M28" s="171">
        <f>G28*(1+L28/100)</f>
        <v>0</v>
      </c>
      <c r="N28" s="171">
        <v>0.12182999999999999</v>
      </c>
      <c r="O28" s="171">
        <f>ROUND(E28*N28,2)</f>
        <v>0.26</v>
      </c>
      <c r="P28" s="171">
        <v>0</v>
      </c>
      <c r="Q28" s="171">
        <f>ROUND(E28*P28,2)</f>
        <v>0</v>
      </c>
      <c r="R28" s="171" t="s">
        <v>371</v>
      </c>
      <c r="S28" s="171" t="s">
        <v>318</v>
      </c>
      <c r="T28" s="172" t="s">
        <v>318</v>
      </c>
      <c r="U28" s="158">
        <v>0.67400000000000004</v>
      </c>
      <c r="V28" s="158">
        <f>ROUND(E28*U28,2)</f>
        <v>1.43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363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86" t="s">
        <v>388</v>
      </c>
      <c r="D29" s="287"/>
      <c r="E29" s="287"/>
      <c r="F29" s="287"/>
      <c r="G29" s="28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365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0" t="s">
        <v>389</v>
      </c>
      <c r="D30" s="188"/>
      <c r="E30" s="189">
        <v>2.125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367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6</v>
      </c>
      <c r="B31" s="167" t="s">
        <v>390</v>
      </c>
      <c r="C31" s="183" t="s">
        <v>391</v>
      </c>
      <c r="D31" s="168" t="s">
        <v>376</v>
      </c>
      <c r="E31" s="169">
        <v>1.7625</v>
      </c>
      <c r="F31" s="170"/>
      <c r="G31" s="171">
        <f>ROUND(E31*F31,2)</f>
        <v>0</v>
      </c>
      <c r="H31" s="170">
        <v>764.2</v>
      </c>
      <c r="I31" s="171">
        <f>ROUND(E31*H31,2)</f>
        <v>1346.9</v>
      </c>
      <c r="J31" s="170">
        <v>318.8</v>
      </c>
      <c r="K31" s="171">
        <f>ROUND(E31*J31,2)</f>
        <v>561.89</v>
      </c>
      <c r="L31" s="171">
        <v>21</v>
      </c>
      <c r="M31" s="171">
        <f>G31*(1+L31/100)</f>
        <v>0</v>
      </c>
      <c r="N31" s="171">
        <v>0.15931000000000001</v>
      </c>
      <c r="O31" s="171">
        <f>ROUND(E31*N31,2)</f>
        <v>0.28000000000000003</v>
      </c>
      <c r="P31" s="171">
        <v>0</v>
      </c>
      <c r="Q31" s="171">
        <f>ROUND(E31*P31,2)</f>
        <v>0</v>
      </c>
      <c r="R31" s="171" t="s">
        <v>371</v>
      </c>
      <c r="S31" s="171" t="s">
        <v>318</v>
      </c>
      <c r="T31" s="172" t="s">
        <v>318</v>
      </c>
      <c r="U31" s="158">
        <v>0.70399999999999996</v>
      </c>
      <c r="V31" s="158">
        <f>ROUND(E31*U31,2)</f>
        <v>1.24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363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86" t="s">
        <v>388</v>
      </c>
      <c r="D32" s="287"/>
      <c r="E32" s="287"/>
      <c r="F32" s="287"/>
      <c r="G32" s="28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365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0" t="s">
        <v>392</v>
      </c>
      <c r="D33" s="188"/>
      <c r="E33" s="189">
        <v>1.7625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367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0" t="s">
        <v>313</v>
      </c>
      <c r="B34" s="161" t="s">
        <v>118</v>
      </c>
      <c r="C34" s="182" t="s">
        <v>119</v>
      </c>
      <c r="D34" s="162"/>
      <c r="E34" s="163"/>
      <c r="F34" s="164"/>
      <c r="G34" s="164">
        <f>SUMIF(AG35:AG45,"&lt;&gt;NOR",G35:G45)</f>
        <v>0</v>
      </c>
      <c r="H34" s="164"/>
      <c r="I34" s="164">
        <f>SUM(I35:I45)</f>
        <v>1086.67</v>
      </c>
      <c r="J34" s="164"/>
      <c r="K34" s="164">
        <f>SUM(K35:K45)</f>
        <v>509156.03</v>
      </c>
      <c r="L34" s="164"/>
      <c r="M34" s="164">
        <f>SUM(M35:M45)</f>
        <v>0</v>
      </c>
      <c r="N34" s="164"/>
      <c r="O34" s="164">
        <f>SUM(O35:O45)</f>
        <v>7.79</v>
      </c>
      <c r="P34" s="164"/>
      <c r="Q34" s="164">
        <f>SUM(Q35:Q45)</f>
        <v>0.14000000000000001</v>
      </c>
      <c r="R34" s="164"/>
      <c r="S34" s="164"/>
      <c r="T34" s="165"/>
      <c r="U34" s="159"/>
      <c r="V34" s="159">
        <f>SUM(V35:V45)</f>
        <v>5.56</v>
      </c>
      <c r="W34" s="159"/>
      <c r="X34" s="159"/>
      <c r="AG34" t="s">
        <v>314</v>
      </c>
    </row>
    <row r="35" spans="1:60" ht="22.5" outlineLevel="1" x14ac:dyDescent="0.2">
      <c r="A35" s="166">
        <v>7</v>
      </c>
      <c r="B35" s="167" t="s">
        <v>393</v>
      </c>
      <c r="C35" s="183" t="s">
        <v>394</v>
      </c>
      <c r="D35" s="168" t="s">
        <v>376</v>
      </c>
      <c r="E35" s="169">
        <v>5</v>
      </c>
      <c r="F35" s="170"/>
      <c r="G35" s="171">
        <f>ROUND(E35*F35,2)</f>
        <v>0</v>
      </c>
      <c r="H35" s="170">
        <v>213.05</v>
      </c>
      <c r="I35" s="171">
        <f>ROUND(E35*H35,2)</f>
        <v>1065.25</v>
      </c>
      <c r="J35" s="170">
        <v>482.95</v>
      </c>
      <c r="K35" s="171">
        <f>ROUND(E35*J35,2)</f>
        <v>2414.75</v>
      </c>
      <c r="L35" s="171">
        <v>21</v>
      </c>
      <c r="M35" s="171">
        <f>G35*(1+L35/100)</f>
        <v>0</v>
      </c>
      <c r="N35" s="171">
        <v>1.2149999999999999E-2</v>
      </c>
      <c r="O35" s="171">
        <f>ROUND(E35*N35,2)</f>
        <v>0.06</v>
      </c>
      <c r="P35" s="171">
        <v>0</v>
      </c>
      <c r="Q35" s="171">
        <f>ROUND(E35*P35,2)</f>
        <v>0</v>
      </c>
      <c r="R35" s="171" t="s">
        <v>371</v>
      </c>
      <c r="S35" s="171" t="s">
        <v>318</v>
      </c>
      <c r="T35" s="172" t="s">
        <v>318</v>
      </c>
      <c r="U35" s="158">
        <v>1.0109999999999999</v>
      </c>
      <c r="V35" s="158">
        <f>ROUND(E35*U35,2)</f>
        <v>5.0599999999999996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363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395</v>
      </c>
      <c r="D36" s="188"/>
      <c r="E36" s="189">
        <v>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66">
        <v>8</v>
      </c>
      <c r="B37" s="167" t="s">
        <v>396</v>
      </c>
      <c r="C37" s="183" t="s">
        <v>397</v>
      </c>
      <c r="D37" s="168" t="s">
        <v>376</v>
      </c>
      <c r="E37" s="169">
        <v>1.4</v>
      </c>
      <c r="F37" s="170"/>
      <c r="G37" s="171">
        <f>ROUND(E37*F37,2)</f>
        <v>0</v>
      </c>
      <c r="H37" s="170">
        <v>15.3</v>
      </c>
      <c r="I37" s="171">
        <f>ROUND(E37*H37,2)</f>
        <v>21.42</v>
      </c>
      <c r="J37" s="170">
        <v>135.19999999999999</v>
      </c>
      <c r="K37" s="171">
        <f>ROUND(E37*J37,2)</f>
        <v>189.28</v>
      </c>
      <c r="L37" s="171">
        <v>21</v>
      </c>
      <c r="M37" s="171">
        <f>G37*(1+L37/100)</f>
        <v>0</v>
      </c>
      <c r="N37" s="171">
        <v>6.7000000000000002E-4</v>
      </c>
      <c r="O37" s="171">
        <f>ROUND(E37*N37,2)</f>
        <v>0</v>
      </c>
      <c r="P37" s="171">
        <v>0.1</v>
      </c>
      <c r="Q37" s="171">
        <f>ROUND(E37*P37,2)</f>
        <v>0.14000000000000001</v>
      </c>
      <c r="R37" s="171" t="s">
        <v>398</v>
      </c>
      <c r="S37" s="171" t="s">
        <v>318</v>
      </c>
      <c r="T37" s="172" t="s">
        <v>318</v>
      </c>
      <c r="U37" s="158">
        <v>0.35799999999999998</v>
      </c>
      <c r="V37" s="158">
        <f>ROUND(E37*U37,2)</f>
        <v>0.5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363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286" t="s">
        <v>399</v>
      </c>
      <c r="D38" s="287"/>
      <c r="E38" s="287"/>
      <c r="F38" s="287"/>
      <c r="G38" s="28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365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73" t="str">
        <f>C38</f>
        <v>nebo vybourání otvorů jakýchkoliv rozměrů, včetně pomocného lešení o výšce podlahy do 1900 mm a pro zatížení do 1,5 kPa  (150 kg/m2),</v>
      </c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0" t="s">
        <v>400</v>
      </c>
      <c r="D39" s="188"/>
      <c r="E39" s="189">
        <v>1.4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367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9</v>
      </c>
      <c r="B40" s="167" t="s">
        <v>401</v>
      </c>
      <c r="C40" s="183" t="s">
        <v>402</v>
      </c>
      <c r="D40" s="168" t="s">
        <v>376</v>
      </c>
      <c r="E40" s="169">
        <v>440.48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1150</v>
      </c>
      <c r="K40" s="171">
        <f>ROUND(E40*J40,2)</f>
        <v>506552</v>
      </c>
      <c r="L40" s="171">
        <v>21</v>
      </c>
      <c r="M40" s="171">
        <f>G40*(1+L40/100)</f>
        <v>0</v>
      </c>
      <c r="N40" s="171">
        <v>1.755E-2</v>
      </c>
      <c r="O40" s="171">
        <f>ROUND(E40*N40,2)</f>
        <v>7.73</v>
      </c>
      <c r="P40" s="171">
        <v>0</v>
      </c>
      <c r="Q40" s="171">
        <f>ROUND(E40*P40,2)</f>
        <v>0</v>
      </c>
      <c r="R40" s="171"/>
      <c r="S40" s="171" t="s">
        <v>340</v>
      </c>
      <c r="T40" s="172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363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75" t="s">
        <v>403</v>
      </c>
      <c r="D41" s="276"/>
      <c r="E41" s="276"/>
      <c r="F41" s="276"/>
      <c r="G41" s="276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77" t="s">
        <v>404</v>
      </c>
      <c r="D42" s="278"/>
      <c r="E42" s="278"/>
      <c r="F42" s="278"/>
      <c r="G42" s="27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322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405</v>
      </c>
      <c r="D43" s="188"/>
      <c r="E43" s="189">
        <v>147.80000000000001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367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406</v>
      </c>
      <c r="D44" s="188"/>
      <c r="E44" s="189">
        <v>174.51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367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0" t="s">
        <v>407</v>
      </c>
      <c r="D45" s="188"/>
      <c r="E45" s="189">
        <v>118.17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367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120</v>
      </c>
      <c r="C46" s="182" t="s">
        <v>121</v>
      </c>
      <c r="D46" s="162"/>
      <c r="E46" s="163"/>
      <c r="F46" s="164"/>
      <c r="G46" s="164">
        <f>SUMIF(AG47:AG52,"&lt;&gt;NOR",G47:G52)</f>
        <v>0</v>
      </c>
      <c r="H46" s="164"/>
      <c r="I46" s="164">
        <f>SUM(I47:I52)</f>
        <v>4447.72</v>
      </c>
      <c r="J46" s="164"/>
      <c r="K46" s="164">
        <f>SUM(K47:K52)</f>
        <v>2531.7800000000002</v>
      </c>
      <c r="L46" s="164"/>
      <c r="M46" s="164">
        <f>SUM(M47:M52)</f>
        <v>0</v>
      </c>
      <c r="N46" s="164"/>
      <c r="O46" s="164">
        <f>SUM(O47:O52)</f>
        <v>1.24</v>
      </c>
      <c r="P46" s="164"/>
      <c r="Q46" s="164">
        <f>SUM(Q47:Q52)</f>
        <v>0</v>
      </c>
      <c r="R46" s="164"/>
      <c r="S46" s="164"/>
      <c r="T46" s="165"/>
      <c r="U46" s="159"/>
      <c r="V46" s="159">
        <f>SUM(V47:V52)</f>
        <v>3.88</v>
      </c>
      <c r="W46" s="159"/>
      <c r="X46" s="159"/>
      <c r="AG46" t="s">
        <v>314</v>
      </c>
    </row>
    <row r="47" spans="1:60" ht="22.5" outlineLevel="1" x14ac:dyDescent="0.2">
      <c r="A47" s="166">
        <v>10</v>
      </c>
      <c r="B47" s="167" t="s">
        <v>408</v>
      </c>
      <c r="C47" s="183" t="s">
        <v>409</v>
      </c>
      <c r="D47" s="168" t="s">
        <v>376</v>
      </c>
      <c r="E47" s="169">
        <v>2.97</v>
      </c>
      <c r="F47" s="170"/>
      <c r="G47" s="171">
        <f>ROUND(E47*F47,2)</f>
        <v>0</v>
      </c>
      <c r="H47" s="170">
        <v>1497.55</v>
      </c>
      <c r="I47" s="171">
        <f>ROUND(E47*H47,2)</f>
        <v>4447.72</v>
      </c>
      <c r="J47" s="170">
        <v>852.45</v>
      </c>
      <c r="K47" s="171">
        <f>ROUND(E47*J47,2)</f>
        <v>2531.7800000000002</v>
      </c>
      <c r="L47" s="171">
        <v>21</v>
      </c>
      <c r="M47" s="171">
        <f>G47*(1+L47/100)</f>
        <v>0</v>
      </c>
      <c r="N47" s="171">
        <v>0.41632000000000002</v>
      </c>
      <c r="O47" s="171">
        <f>ROUND(E47*N47,2)</f>
        <v>1.24</v>
      </c>
      <c r="P47" s="171">
        <v>0</v>
      </c>
      <c r="Q47" s="171">
        <f>ROUND(E47*P47,2)</f>
        <v>0</v>
      </c>
      <c r="R47" s="171" t="s">
        <v>410</v>
      </c>
      <c r="S47" s="171" t="s">
        <v>318</v>
      </c>
      <c r="T47" s="172" t="s">
        <v>319</v>
      </c>
      <c r="U47" s="158">
        <v>1.30637</v>
      </c>
      <c r="V47" s="158">
        <f>ROUND(E47*U47,2)</f>
        <v>3.88</v>
      </c>
      <c r="W47" s="158"/>
      <c r="X47" s="158" t="s">
        <v>411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412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86" t="s">
        <v>413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365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3" t="str">
        <f>C48</f>
        <v>beton stropů se zabudovaným bedněním, výztuž z betonářské oceli 11 375, ztracené bednění z pozinkovaného plechu tloušťky 0,8 mm a výšky vlny 50 mm včetně lože z malty, podpěrná konstrukce stropů výšky do 6 m.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77" t="s">
        <v>414</v>
      </c>
      <c r="D49" s="278"/>
      <c r="E49" s="278"/>
      <c r="F49" s="278"/>
      <c r="G49" s="27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7" t="s">
        <v>415</v>
      </c>
      <c r="D50" s="278"/>
      <c r="E50" s="278"/>
      <c r="F50" s="278"/>
      <c r="G50" s="27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77" t="s">
        <v>416</v>
      </c>
      <c r="D51" s="278"/>
      <c r="E51" s="278"/>
      <c r="F51" s="278"/>
      <c r="G51" s="27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0" t="s">
        <v>417</v>
      </c>
      <c r="D52" s="188"/>
      <c r="E52" s="189">
        <v>2.97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367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0" t="s">
        <v>313</v>
      </c>
      <c r="B53" s="161" t="s">
        <v>122</v>
      </c>
      <c r="C53" s="182" t="s">
        <v>123</v>
      </c>
      <c r="D53" s="162"/>
      <c r="E53" s="163"/>
      <c r="F53" s="164"/>
      <c r="G53" s="164">
        <f>SUMIF(AG54:AG81,"&lt;&gt;NOR",G54:G81)</f>
        <v>0</v>
      </c>
      <c r="H53" s="164"/>
      <c r="I53" s="164">
        <f>SUM(I54:I81)</f>
        <v>5721.7800000000007</v>
      </c>
      <c r="J53" s="164"/>
      <c r="K53" s="164">
        <f>SUM(K54:K81)</f>
        <v>24093.68</v>
      </c>
      <c r="L53" s="164"/>
      <c r="M53" s="164">
        <f>SUM(M54:M81)</f>
        <v>0</v>
      </c>
      <c r="N53" s="164"/>
      <c r="O53" s="164">
        <f>SUM(O54:O81)</f>
        <v>15.25</v>
      </c>
      <c r="P53" s="164"/>
      <c r="Q53" s="164">
        <f>SUM(Q54:Q81)</f>
        <v>1.3</v>
      </c>
      <c r="R53" s="164"/>
      <c r="S53" s="164"/>
      <c r="T53" s="165"/>
      <c r="U53" s="159"/>
      <c r="V53" s="159">
        <f>SUM(V54:V81)</f>
        <v>37.229999999999997</v>
      </c>
      <c r="W53" s="159"/>
      <c r="X53" s="159"/>
      <c r="AG53" t="s">
        <v>314</v>
      </c>
    </row>
    <row r="54" spans="1:60" ht="22.5" outlineLevel="1" x14ac:dyDescent="0.2">
      <c r="A54" s="166">
        <v>11</v>
      </c>
      <c r="B54" s="167" t="s">
        <v>418</v>
      </c>
      <c r="C54" s="183" t="s">
        <v>419</v>
      </c>
      <c r="D54" s="168" t="s">
        <v>376</v>
      </c>
      <c r="E54" s="169">
        <v>13</v>
      </c>
      <c r="F54" s="170"/>
      <c r="G54" s="171">
        <f>ROUND(E54*F54,2)</f>
        <v>0</v>
      </c>
      <c r="H54" s="170">
        <v>0</v>
      </c>
      <c r="I54" s="171">
        <f>ROUND(E54*H54,2)</f>
        <v>0</v>
      </c>
      <c r="J54" s="170">
        <v>54.8</v>
      </c>
      <c r="K54" s="171">
        <f>ROUND(E54*J54,2)</f>
        <v>712.4</v>
      </c>
      <c r="L54" s="171">
        <v>21</v>
      </c>
      <c r="M54" s="171">
        <f>G54*(1+L54/100)</f>
        <v>0</v>
      </c>
      <c r="N54" s="171">
        <v>0.125</v>
      </c>
      <c r="O54" s="171">
        <f>ROUND(E54*N54,2)</f>
        <v>1.63</v>
      </c>
      <c r="P54" s="171">
        <v>0.1</v>
      </c>
      <c r="Q54" s="171">
        <f>ROUND(E54*P54,2)</f>
        <v>1.3</v>
      </c>
      <c r="R54" s="171" t="s">
        <v>420</v>
      </c>
      <c r="S54" s="171" t="s">
        <v>318</v>
      </c>
      <c r="T54" s="172" t="s">
        <v>318</v>
      </c>
      <c r="U54" s="158">
        <v>0.14199999999999999</v>
      </c>
      <c r="V54" s="158">
        <f>ROUND(E54*U54,2)</f>
        <v>1.85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363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86" t="s">
        <v>421</v>
      </c>
      <c r="D55" s="287"/>
      <c r="E55" s="287"/>
      <c r="F55" s="287"/>
      <c r="G55" s="287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365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0" t="s">
        <v>2585</v>
      </c>
      <c r="D56" s="188"/>
      <c r="E56" s="189">
        <v>13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90"/>
      <c r="AA56" s="149"/>
      <c r="AB56" s="149"/>
      <c r="AC56" s="149"/>
      <c r="AD56" s="149"/>
      <c r="AE56" s="149"/>
      <c r="AF56" s="149"/>
      <c r="AG56" s="149" t="s">
        <v>367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4">
        <v>12</v>
      </c>
      <c r="B57" s="175" t="s">
        <v>422</v>
      </c>
      <c r="C57" s="184" t="s">
        <v>423</v>
      </c>
      <c r="D57" s="176" t="s">
        <v>360</v>
      </c>
      <c r="E57" s="177">
        <v>5.5919999999999996</v>
      </c>
      <c r="F57" s="178"/>
      <c r="G57" s="179">
        <f>ROUND(E57*F57,2)</f>
        <v>0</v>
      </c>
      <c r="H57" s="178">
        <v>0</v>
      </c>
      <c r="I57" s="179">
        <f>ROUND(E57*H57,2)</f>
        <v>0</v>
      </c>
      <c r="J57" s="178">
        <v>68.099999999999994</v>
      </c>
      <c r="K57" s="179">
        <f>ROUND(E57*J57,2)</f>
        <v>380.82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 t="s">
        <v>424</v>
      </c>
      <c r="S57" s="179" t="s">
        <v>318</v>
      </c>
      <c r="T57" s="180" t="s">
        <v>318</v>
      </c>
      <c r="U57" s="158">
        <v>5.2999999999999999E-2</v>
      </c>
      <c r="V57" s="158">
        <f>ROUND(E57*U57,2)</f>
        <v>0.3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6">
        <v>13</v>
      </c>
      <c r="B58" s="167" t="s">
        <v>426</v>
      </c>
      <c r="C58" s="183" t="s">
        <v>427</v>
      </c>
      <c r="D58" s="168" t="s">
        <v>360</v>
      </c>
      <c r="E58" s="169">
        <v>10.251999999999999</v>
      </c>
      <c r="F58" s="170"/>
      <c r="G58" s="171">
        <f>ROUND(E58*F58,2)</f>
        <v>0</v>
      </c>
      <c r="H58" s="170">
        <v>0</v>
      </c>
      <c r="I58" s="171">
        <f>ROUND(E58*H58,2)</f>
        <v>0</v>
      </c>
      <c r="J58" s="170">
        <v>124</v>
      </c>
      <c r="K58" s="171">
        <f>ROUND(E58*J58,2)</f>
        <v>1271.25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 t="s">
        <v>424</v>
      </c>
      <c r="S58" s="171" t="s">
        <v>318</v>
      </c>
      <c r="T58" s="172" t="s">
        <v>318</v>
      </c>
      <c r="U58" s="158">
        <v>0.20200000000000001</v>
      </c>
      <c r="V58" s="158">
        <f>ROUND(E58*U58,2)</f>
        <v>2.0699999999999998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363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86" t="s">
        <v>428</v>
      </c>
      <c r="D59" s="287"/>
      <c r="E59" s="287"/>
      <c r="F59" s="287"/>
      <c r="G59" s="28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365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77" t="s">
        <v>429</v>
      </c>
      <c r="D60" s="278"/>
      <c r="E60" s="278"/>
      <c r="F60" s="278"/>
      <c r="G60" s="27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90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322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0" t="s">
        <v>2588</v>
      </c>
      <c r="D61" s="188"/>
      <c r="E61" s="189">
        <v>10.251999999999999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367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6">
        <v>14</v>
      </c>
      <c r="B62" s="167" t="s">
        <v>430</v>
      </c>
      <c r="C62" s="183" t="s">
        <v>431</v>
      </c>
      <c r="D62" s="168" t="s">
        <v>360</v>
      </c>
      <c r="E62" s="169">
        <v>5.5919999999999996</v>
      </c>
      <c r="F62" s="170"/>
      <c r="G62" s="171">
        <f>ROUND(E62*F62,2)</f>
        <v>0</v>
      </c>
      <c r="H62" s="170">
        <v>549.54</v>
      </c>
      <c r="I62" s="171">
        <f>ROUND(E62*H62,2)</f>
        <v>3073.03</v>
      </c>
      <c r="J62" s="170">
        <v>588.46</v>
      </c>
      <c r="K62" s="171">
        <f>ROUND(E62*J62,2)</f>
        <v>3290.67</v>
      </c>
      <c r="L62" s="171">
        <v>21</v>
      </c>
      <c r="M62" s="171">
        <f>G62*(1+L62/100)</f>
        <v>0</v>
      </c>
      <c r="N62" s="171">
        <v>1.7</v>
      </c>
      <c r="O62" s="171">
        <f>ROUND(E62*N62,2)</f>
        <v>9.51</v>
      </c>
      <c r="P62" s="171">
        <v>0</v>
      </c>
      <c r="Q62" s="171">
        <f>ROUND(E62*P62,2)</f>
        <v>0</v>
      </c>
      <c r="R62" s="171" t="s">
        <v>424</v>
      </c>
      <c r="S62" s="171" t="s">
        <v>318</v>
      </c>
      <c r="T62" s="172" t="s">
        <v>318</v>
      </c>
      <c r="U62" s="158">
        <v>1.587</v>
      </c>
      <c r="V62" s="158">
        <f>ROUND(E62*U62,2)</f>
        <v>8.8699999999999992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86" t="s">
        <v>432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90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sypaninou z vhodných hornin tř. 1 - 4 nebo materiálem připraveným podél výkopu ve vzdálenosti do 3 m od jeho kraje, pro jakoukoliv hloubku výkopu a jakoukoliv míru zhutnění,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0" t="s">
        <v>2586</v>
      </c>
      <c r="D64" s="188"/>
      <c r="E64" s="189">
        <v>5.5919999999999996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367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15</v>
      </c>
      <c r="B65" s="175" t="s">
        <v>433</v>
      </c>
      <c r="C65" s="184" t="s">
        <v>434</v>
      </c>
      <c r="D65" s="176" t="s">
        <v>360</v>
      </c>
      <c r="E65" s="177">
        <v>5.5919999999999996</v>
      </c>
      <c r="F65" s="178"/>
      <c r="G65" s="179">
        <f>ROUND(E65*F65,2)</f>
        <v>0</v>
      </c>
      <c r="H65" s="178">
        <v>0</v>
      </c>
      <c r="I65" s="179">
        <f>ROUND(E65*H65,2)</f>
        <v>0</v>
      </c>
      <c r="J65" s="178">
        <v>282.5</v>
      </c>
      <c r="K65" s="179">
        <f>ROUND(E65*J65,2)</f>
        <v>1579.74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 t="s">
        <v>424</v>
      </c>
      <c r="S65" s="179" t="s">
        <v>318</v>
      </c>
      <c r="T65" s="180" t="s">
        <v>318</v>
      </c>
      <c r="U65" s="158">
        <v>0</v>
      </c>
      <c r="V65" s="158">
        <f>ROUND(E65*U65,2)</f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363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16</v>
      </c>
      <c r="B66" s="175" t="s">
        <v>435</v>
      </c>
      <c r="C66" s="184" t="s">
        <v>436</v>
      </c>
      <c r="D66" s="176" t="s">
        <v>360</v>
      </c>
      <c r="E66" s="177">
        <v>5.5919999999999996</v>
      </c>
      <c r="F66" s="178"/>
      <c r="G66" s="179">
        <f>ROUND(E66*F66,2)</f>
        <v>0</v>
      </c>
      <c r="H66" s="178">
        <v>0</v>
      </c>
      <c r="I66" s="179">
        <f>ROUND(E66*H66,2)</f>
        <v>0</v>
      </c>
      <c r="J66" s="178">
        <v>267</v>
      </c>
      <c r="K66" s="179">
        <f>ROUND(E66*J66,2)</f>
        <v>1493.06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318</v>
      </c>
      <c r="T66" s="180" t="s">
        <v>318</v>
      </c>
      <c r="U66" s="158">
        <v>1.0999999999999999E-2</v>
      </c>
      <c r="V66" s="158">
        <f>ROUND(E66*U66,2)</f>
        <v>0.06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66">
        <v>17</v>
      </c>
      <c r="B67" s="167" t="s">
        <v>437</v>
      </c>
      <c r="C67" s="183" t="s">
        <v>438</v>
      </c>
      <c r="D67" s="168" t="s">
        <v>360</v>
      </c>
      <c r="E67" s="169">
        <v>15.844000000000001</v>
      </c>
      <c r="F67" s="170"/>
      <c r="G67" s="171">
        <f>ROUND(E67*F67,2)</f>
        <v>0</v>
      </c>
      <c r="H67" s="170">
        <v>0</v>
      </c>
      <c r="I67" s="171">
        <f>ROUND(E67*H67,2)</f>
        <v>0</v>
      </c>
      <c r="J67" s="170">
        <v>593</v>
      </c>
      <c r="K67" s="171">
        <f>ROUND(E67*J67,2)</f>
        <v>9395.49</v>
      </c>
      <c r="L67" s="171">
        <v>21</v>
      </c>
      <c r="M67" s="171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1" t="s">
        <v>410</v>
      </c>
      <c r="S67" s="171" t="s">
        <v>318</v>
      </c>
      <c r="T67" s="172" t="s">
        <v>318</v>
      </c>
      <c r="U67" s="158">
        <v>0.80230000000000001</v>
      </c>
      <c r="V67" s="158">
        <f>ROUND(E67*U67,2)</f>
        <v>12.71</v>
      </c>
      <c r="W67" s="158"/>
      <c r="X67" s="158" t="s">
        <v>411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412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75" t="s">
        <v>439</v>
      </c>
      <c r="D68" s="276"/>
      <c r="E68" s="276"/>
      <c r="F68" s="276"/>
      <c r="G68" s="276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322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0" t="s">
        <v>2587</v>
      </c>
      <c r="D69" s="188"/>
      <c r="E69" s="189">
        <v>15.844000000000001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90"/>
      <c r="AA69" s="149"/>
      <c r="AB69" s="149"/>
      <c r="AC69" s="149"/>
      <c r="AD69" s="149"/>
      <c r="AE69" s="149"/>
      <c r="AF69" s="149"/>
      <c r="AG69" s="149" t="s">
        <v>367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18</v>
      </c>
      <c r="B70" s="167" t="s">
        <v>440</v>
      </c>
      <c r="C70" s="183" t="s">
        <v>441</v>
      </c>
      <c r="D70" s="168" t="s">
        <v>376</v>
      </c>
      <c r="E70" s="169">
        <v>13</v>
      </c>
      <c r="F70" s="170"/>
      <c r="G70" s="171">
        <f>ROUND(E70*F70,2)</f>
        <v>0</v>
      </c>
      <c r="H70" s="170">
        <v>203.75</v>
      </c>
      <c r="I70" s="171">
        <f>ROUND(E70*H70,2)</f>
        <v>2648.75</v>
      </c>
      <c r="J70" s="170">
        <v>459.25</v>
      </c>
      <c r="K70" s="171">
        <f>ROUND(E70*J70,2)</f>
        <v>5970.25</v>
      </c>
      <c r="L70" s="171">
        <v>21</v>
      </c>
      <c r="M70" s="171">
        <f>G70*(1+L70/100)</f>
        <v>0</v>
      </c>
      <c r="N70" s="171">
        <v>0.31579000000000002</v>
      </c>
      <c r="O70" s="171">
        <f>ROUND(E70*N70,2)</f>
        <v>4.1100000000000003</v>
      </c>
      <c r="P70" s="171">
        <v>0</v>
      </c>
      <c r="Q70" s="171">
        <f>ROUND(E70*P70,2)</f>
        <v>0</v>
      </c>
      <c r="R70" s="171" t="s">
        <v>410</v>
      </c>
      <c r="S70" s="171" t="s">
        <v>318</v>
      </c>
      <c r="T70" s="172" t="s">
        <v>318</v>
      </c>
      <c r="U70" s="158">
        <v>0.87448000000000004</v>
      </c>
      <c r="V70" s="158">
        <f>ROUND(E70*U70,2)</f>
        <v>11.37</v>
      </c>
      <c r="W70" s="158"/>
      <c r="X70" s="158" t="s">
        <v>411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412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67.5" outlineLevel="1" x14ac:dyDescent="0.2">
      <c r="A71" s="156"/>
      <c r="B71" s="157"/>
      <c r="C71" s="286" t="s">
        <v>442</v>
      </c>
      <c r="D71" s="287"/>
      <c r="E71" s="287"/>
      <c r="F71" s="287"/>
      <c r="G71" s="287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365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73" t="str">
        <f>C71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v>
      </c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89" t="s">
        <v>443</v>
      </c>
      <c r="D72" s="290"/>
      <c r="E72" s="290"/>
      <c r="F72" s="290"/>
      <c r="G72" s="290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365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89" t="s">
        <v>444</v>
      </c>
      <c r="D73" s="290"/>
      <c r="E73" s="290"/>
      <c r="F73" s="290"/>
      <c r="G73" s="290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365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89" t="s">
        <v>445</v>
      </c>
      <c r="D74" s="290"/>
      <c r="E74" s="290"/>
      <c r="F74" s="290"/>
      <c r="G74" s="290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365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89" t="s">
        <v>446</v>
      </c>
      <c r="D75" s="290"/>
      <c r="E75" s="290"/>
      <c r="F75" s="290"/>
      <c r="G75" s="290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365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89" t="s">
        <v>447</v>
      </c>
      <c r="D76" s="290"/>
      <c r="E76" s="290"/>
      <c r="F76" s="290"/>
      <c r="G76" s="290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365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89" t="s">
        <v>448</v>
      </c>
      <c r="D77" s="290"/>
      <c r="E77" s="290"/>
      <c r="F77" s="290"/>
      <c r="G77" s="290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365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77" t="s">
        <v>443</v>
      </c>
      <c r="D78" s="278"/>
      <c r="E78" s="278"/>
      <c r="F78" s="278"/>
      <c r="G78" s="27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322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7" t="s">
        <v>449</v>
      </c>
      <c r="D79" s="278"/>
      <c r="E79" s="278"/>
      <c r="F79" s="278"/>
      <c r="G79" s="27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322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77" t="s">
        <v>450</v>
      </c>
      <c r="D80" s="278"/>
      <c r="E80" s="278"/>
      <c r="F80" s="278"/>
      <c r="G80" s="27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322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77" t="s">
        <v>451</v>
      </c>
      <c r="D81" s="278"/>
      <c r="E81" s="278"/>
      <c r="F81" s="278"/>
      <c r="G81" s="27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322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0" t="s">
        <v>313</v>
      </c>
      <c r="B82" s="161" t="s">
        <v>124</v>
      </c>
      <c r="C82" s="182" t="s">
        <v>125</v>
      </c>
      <c r="D82" s="162"/>
      <c r="E82" s="163"/>
      <c r="F82" s="164"/>
      <c r="G82" s="164">
        <f>SUMIF(AG83:AG153,"&lt;&gt;NOR",G83:G153)</f>
        <v>0</v>
      </c>
      <c r="H82" s="164"/>
      <c r="I82" s="164">
        <f>SUM(I83:I153)</f>
        <v>171784.13</v>
      </c>
      <c r="J82" s="164"/>
      <c r="K82" s="164">
        <f>SUM(K83:K153)</f>
        <v>1049583.26</v>
      </c>
      <c r="L82" s="164"/>
      <c r="M82" s="164">
        <f>SUM(M83:M153)</f>
        <v>0</v>
      </c>
      <c r="N82" s="164"/>
      <c r="O82" s="164">
        <f>SUM(O83:O153)</f>
        <v>61.150000000000006</v>
      </c>
      <c r="P82" s="164"/>
      <c r="Q82" s="164">
        <f>SUM(Q83:Q153)</f>
        <v>0</v>
      </c>
      <c r="R82" s="164"/>
      <c r="S82" s="164"/>
      <c r="T82" s="165"/>
      <c r="U82" s="159"/>
      <c r="V82" s="159">
        <f>SUM(V83:V153)</f>
        <v>1879.1</v>
      </c>
      <c r="W82" s="159"/>
      <c r="X82" s="159"/>
      <c r="AG82" t="s">
        <v>314</v>
      </c>
    </row>
    <row r="83" spans="1:60" outlineLevel="1" x14ac:dyDescent="0.2">
      <c r="A83" s="166">
        <v>19</v>
      </c>
      <c r="B83" s="167" t="s">
        <v>452</v>
      </c>
      <c r="C83" s="183" t="s">
        <v>453</v>
      </c>
      <c r="D83" s="168" t="s">
        <v>376</v>
      </c>
      <c r="E83" s="169">
        <v>361.3</v>
      </c>
      <c r="F83" s="170"/>
      <c r="G83" s="171">
        <f>ROUND(E83*F83,2)</f>
        <v>0</v>
      </c>
      <c r="H83" s="170">
        <v>13.38</v>
      </c>
      <c r="I83" s="171">
        <f>ROUND(E83*H83,2)</f>
        <v>4834.1899999999996</v>
      </c>
      <c r="J83" s="170">
        <v>33.619999999999997</v>
      </c>
      <c r="K83" s="171">
        <f>ROUND(E83*J83,2)</f>
        <v>12146.91</v>
      </c>
      <c r="L83" s="171">
        <v>21</v>
      </c>
      <c r="M83" s="171">
        <f>G83*(1+L83/100)</f>
        <v>0</v>
      </c>
      <c r="N83" s="171">
        <v>4.0000000000000003E-5</v>
      </c>
      <c r="O83" s="171">
        <f>ROUND(E83*N83,2)</f>
        <v>0.01</v>
      </c>
      <c r="P83" s="171">
        <v>0</v>
      </c>
      <c r="Q83" s="171">
        <f>ROUND(E83*P83,2)</f>
        <v>0</v>
      </c>
      <c r="R83" s="171" t="s">
        <v>371</v>
      </c>
      <c r="S83" s="171" t="s">
        <v>318</v>
      </c>
      <c r="T83" s="172" t="s">
        <v>318</v>
      </c>
      <c r="U83" s="158">
        <v>7.8E-2</v>
      </c>
      <c r="V83" s="158">
        <f>ROUND(E83*U83,2)</f>
        <v>28.18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363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286" t="s">
        <v>454</v>
      </c>
      <c r="D84" s="287"/>
      <c r="E84" s="287"/>
      <c r="F84" s="287"/>
      <c r="G84" s="287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365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73" t="str">
        <f>C84</f>
        <v>které se zřizují před úpravami povrchu, a obalení osazených dveřních zárubní před znečištěním při úpravách povrchu nástřikem plastických maltovin včetně pozdějšího odkrytí,</v>
      </c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0" t="s">
        <v>455</v>
      </c>
      <c r="D85" s="188"/>
      <c r="E85" s="189">
        <v>10.725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367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0" t="s">
        <v>456</v>
      </c>
      <c r="D86" s="188"/>
      <c r="E86" s="189">
        <v>74.58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367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0" t="s">
        <v>457</v>
      </c>
      <c r="D87" s="188"/>
      <c r="E87" s="189">
        <v>40.32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367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458</v>
      </c>
      <c r="D88" s="188"/>
      <c r="E88" s="189">
        <v>9.5150000000000006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367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0" t="s">
        <v>459</v>
      </c>
      <c r="D89" s="188"/>
      <c r="E89" s="189">
        <v>82.74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367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0" t="s">
        <v>460</v>
      </c>
      <c r="D90" s="188"/>
      <c r="E90" s="189">
        <v>54.18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367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0" t="s">
        <v>461</v>
      </c>
      <c r="D91" s="188"/>
      <c r="E91" s="189">
        <v>16.71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367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0" t="s">
        <v>462</v>
      </c>
      <c r="D92" s="188"/>
      <c r="E92" s="189">
        <v>33.78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367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0" t="s">
        <v>463</v>
      </c>
      <c r="D93" s="188"/>
      <c r="E93" s="189">
        <v>38.75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367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66">
        <v>20</v>
      </c>
      <c r="B94" s="167" t="s">
        <v>464</v>
      </c>
      <c r="C94" s="183" t="s">
        <v>465</v>
      </c>
      <c r="D94" s="168" t="s">
        <v>376</v>
      </c>
      <c r="E94" s="169">
        <v>1943.27</v>
      </c>
      <c r="F94" s="170"/>
      <c r="G94" s="171">
        <f>ROUND(E94*F94,2)</f>
        <v>0</v>
      </c>
      <c r="H94" s="170">
        <v>14.4</v>
      </c>
      <c r="I94" s="171">
        <f>ROUND(E94*H94,2)</f>
        <v>27983.09</v>
      </c>
      <c r="J94" s="170">
        <v>94.6</v>
      </c>
      <c r="K94" s="171">
        <f>ROUND(E94*J94,2)</f>
        <v>183833.34</v>
      </c>
      <c r="L94" s="171">
        <v>21</v>
      </c>
      <c r="M94" s="171">
        <f>G94*(1+L94/100)</f>
        <v>0</v>
      </c>
      <c r="N94" s="171">
        <v>6.0899999999999999E-3</v>
      </c>
      <c r="O94" s="171">
        <f>ROUND(E94*N94,2)</f>
        <v>11.83</v>
      </c>
      <c r="P94" s="171">
        <v>0</v>
      </c>
      <c r="Q94" s="171">
        <f>ROUND(E94*P94,2)</f>
        <v>0</v>
      </c>
      <c r="R94" s="171" t="s">
        <v>361</v>
      </c>
      <c r="S94" s="171" t="s">
        <v>318</v>
      </c>
      <c r="T94" s="172" t="s">
        <v>318</v>
      </c>
      <c r="U94" s="158">
        <v>0.19273999999999999</v>
      </c>
      <c r="V94" s="158">
        <f>ROUND(E94*U94,2)</f>
        <v>374.55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363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0" t="s">
        <v>2589</v>
      </c>
      <c r="D95" s="188"/>
      <c r="E95" s="189">
        <v>254.00999999999996</v>
      </c>
      <c r="F95" s="158"/>
      <c r="G95" s="190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367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0" t="s">
        <v>466</v>
      </c>
      <c r="D96" s="188"/>
      <c r="E96" s="189">
        <v>356.42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367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0" t="s">
        <v>467</v>
      </c>
      <c r="D97" s="188"/>
      <c r="E97" s="189">
        <v>83.88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367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0" t="s">
        <v>468</v>
      </c>
      <c r="D98" s="188"/>
      <c r="E98" s="189">
        <v>147.74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367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0" t="s">
        <v>2590</v>
      </c>
      <c r="D99" s="188"/>
      <c r="E99" s="189">
        <v>315.5</v>
      </c>
      <c r="F99" s="158"/>
      <c r="G99" s="190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367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0" t="s">
        <v>2591</v>
      </c>
      <c r="D100" s="188"/>
      <c r="E100" s="189">
        <v>344.6</v>
      </c>
      <c r="F100" s="158"/>
      <c r="G100" s="190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367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90" t="s">
        <v>469</v>
      </c>
      <c r="D101" s="188"/>
      <c r="E101" s="189">
        <v>82.6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367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2592</v>
      </c>
      <c r="D102" s="188"/>
      <c r="E102" s="189">
        <v>222.48</v>
      </c>
      <c r="F102" s="158"/>
      <c r="G102" s="190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367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0" t="s">
        <v>470</v>
      </c>
      <c r="D103" s="188"/>
      <c r="E103" s="189">
        <v>136.04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367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6">
        <v>21</v>
      </c>
      <c r="B104" s="167" t="s">
        <v>471</v>
      </c>
      <c r="C104" s="183" t="s">
        <v>472</v>
      </c>
      <c r="D104" s="168" t="s">
        <v>473</v>
      </c>
      <c r="E104" s="169">
        <v>294.5</v>
      </c>
      <c r="F104" s="170"/>
      <c r="G104" s="171">
        <f>ROUND(E104*F104,2)</f>
        <v>0</v>
      </c>
      <c r="H104" s="170">
        <v>8.6300000000000008</v>
      </c>
      <c r="I104" s="171">
        <f>ROUND(E104*H104,2)</f>
        <v>2541.54</v>
      </c>
      <c r="J104" s="170">
        <v>78.47</v>
      </c>
      <c r="K104" s="171">
        <f>ROUND(E104*J104,2)</f>
        <v>23109.42</v>
      </c>
      <c r="L104" s="171">
        <v>21</v>
      </c>
      <c r="M104" s="171">
        <f>G104*(1+L104/100)</f>
        <v>0</v>
      </c>
      <c r="N104" s="171">
        <v>2.3800000000000002E-3</v>
      </c>
      <c r="O104" s="171">
        <f>ROUND(E104*N104,2)</f>
        <v>0.7</v>
      </c>
      <c r="P104" s="171">
        <v>0</v>
      </c>
      <c r="Q104" s="171">
        <f>ROUND(E104*P104,2)</f>
        <v>0</v>
      </c>
      <c r="R104" s="171" t="s">
        <v>361</v>
      </c>
      <c r="S104" s="171" t="s">
        <v>318</v>
      </c>
      <c r="T104" s="172" t="s">
        <v>318</v>
      </c>
      <c r="U104" s="158">
        <v>0.18232999999999999</v>
      </c>
      <c r="V104" s="158">
        <f>ROUND(E104*U104,2)</f>
        <v>53.7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363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0" t="s">
        <v>2594</v>
      </c>
      <c r="D105" s="188"/>
      <c r="E105" s="189">
        <v>188.4</v>
      </c>
      <c r="F105" s="158"/>
      <c r="G105" s="190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367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2593</v>
      </c>
      <c r="D106" s="188"/>
      <c r="E106" s="189">
        <v>25</v>
      </c>
      <c r="F106" s="158"/>
      <c r="G106" s="190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367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0" t="s">
        <v>474</v>
      </c>
      <c r="D107" s="188"/>
      <c r="E107" s="189">
        <v>48.3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367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0" t="s">
        <v>475</v>
      </c>
      <c r="D108" s="188"/>
      <c r="E108" s="189">
        <v>32.799999999999997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367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66">
        <v>22</v>
      </c>
      <c r="B109" s="167" t="s">
        <v>476</v>
      </c>
      <c r="C109" s="183" t="s">
        <v>477</v>
      </c>
      <c r="D109" s="168" t="s">
        <v>376</v>
      </c>
      <c r="E109" s="169">
        <v>55.79</v>
      </c>
      <c r="F109" s="170"/>
      <c r="G109" s="171">
        <f>ROUND(E109*F109,2)</f>
        <v>0</v>
      </c>
      <c r="H109" s="170">
        <v>41.25</v>
      </c>
      <c r="I109" s="171">
        <f>ROUND(E109*H109,2)</f>
        <v>2301.34</v>
      </c>
      <c r="J109" s="170">
        <v>282.25</v>
      </c>
      <c r="K109" s="171">
        <f>ROUND(E109*J109,2)</f>
        <v>15746.73</v>
      </c>
      <c r="L109" s="171">
        <v>21</v>
      </c>
      <c r="M109" s="171">
        <f>G109*(1+L109/100)</f>
        <v>0</v>
      </c>
      <c r="N109" s="171">
        <v>4.4139999999999999E-2</v>
      </c>
      <c r="O109" s="171">
        <f>ROUND(E109*N109,2)</f>
        <v>2.46</v>
      </c>
      <c r="P109" s="171">
        <v>0</v>
      </c>
      <c r="Q109" s="171">
        <f>ROUND(E109*P109,2)</f>
        <v>0</v>
      </c>
      <c r="R109" s="171" t="s">
        <v>371</v>
      </c>
      <c r="S109" s="171" t="s">
        <v>318</v>
      </c>
      <c r="T109" s="172" t="s">
        <v>318</v>
      </c>
      <c r="U109" s="158">
        <v>0.504</v>
      </c>
      <c r="V109" s="158">
        <f>ROUND(E109*U109,2)</f>
        <v>28.12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363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75" t="s">
        <v>478</v>
      </c>
      <c r="D110" s="276"/>
      <c r="E110" s="276"/>
      <c r="F110" s="276"/>
      <c r="G110" s="276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322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0" t="s">
        <v>479</v>
      </c>
      <c r="D111" s="188"/>
      <c r="E111" s="189">
        <v>37.840000000000003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367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0" t="s">
        <v>480</v>
      </c>
      <c r="D112" s="188"/>
      <c r="E112" s="189">
        <v>10.45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367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481</v>
      </c>
      <c r="D113" s="188"/>
      <c r="E113" s="189">
        <v>4.2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367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0" t="s">
        <v>482</v>
      </c>
      <c r="D114" s="188"/>
      <c r="E114" s="189">
        <v>3.3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367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66">
        <v>23</v>
      </c>
      <c r="B115" s="167" t="s">
        <v>483</v>
      </c>
      <c r="C115" s="183" t="s">
        <v>484</v>
      </c>
      <c r="D115" s="168" t="s">
        <v>376</v>
      </c>
      <c r="E115" s="192">
        <v>1621.62</v>
      </c>
      <c r="F115" s="170"/>
      <c r="G115" s="171">
        <f>ROUND(E115*F115,2)</f>
        <v>0</v>
      </c>
      <c r="H115" s="170">
        <v>5.0199999999999996</v>
      </c>
      <c r="I115" s="171">
        <f>ROUND(E115*H115,2)</f>
        <v>8140.53</v>
      </c>
      <c r="J115" s="170">
        <v>85.48</v>
      </c>
      <c r="K115" s="171">
        <f>ROUND(E115*J115,2)</f>
        <v>138616.07999999999</v>
      </c>
      <c r="L115" s="171">
        <v>21</v>
      </c>
      <c r="M115" s="171">
        <f>G115*(1+L115/100)</f>
        <v>0</v>
      </c>
      <c r="N115" s="171">
        <v>5.4299999999999999E-3</v>
      </c>
      <c r="O115" s="171">
        <f>ROUND(E115*N115,2)</f>
        <v>8.81</v>
      </c>
      <c r="P115" s="171">
        <v>0</v>
      </c>
      <c r="Q115" s="171">
        <f>ROUND(E115*P115,2)</f>
        <v>0</v>
      </c>
      <c r="R115" s="171" t="s">
        <v>361</v>
      </c>
      <c r="S115" s="171" t="s">
        <v>318</v>
      </c>
      <c r="T115" s="172" t="s">
        <v>318</v>
      </c>
      <c r="U115" s="158">
        <v>0.16941999999999999</v>
      </c>
      <c r="V115" s="158">
        <f>ROUND(E115*U115,2)</f>
        <v>274.73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363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56"/>
      <c r="B116" s="157"/>
      <c r="C116" s="190" t="s">
        <v>2595</v>
      </c>
      <c r="D116" s="188"/>
      <c r="E116" s="189">
        <v>540.8599999999999</v>
      </c>
      <c r="F116" s="190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367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485</v>
      </c>
      <c r="D117" s="188"/>
      <c r="E117" s="189">
        <v>325.58999999999997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367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486</v>
      </c>
      <c r="D118" s="188"/>
      <c r="E118" s="189">
        <v>25.94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367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0" t="s">
        <v>2596</v>
      </c>
      <c r="D119" s="188"/>
      <c r="E119" s="189">
        <v>306.90000000000003</v>
      </c>
      <c r="F119" s="158"/>
      <c r="G119" s="190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367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0" t="s">
        <v>487</v>
      </c>
      <c r="D120" s="188"/>
      <c r="E120" s="189">
        <v>156.69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367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0" t="s">
        <v>488</v>
      </c>
      <c r="D121" s="188"/>
      <c r="E121" s="189">
        <v>183.56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367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489</v>
      </c>
      <c r="D122" s="188"/>
      <c r="E122" s="189">
        <v>394.4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367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0" t="s">
        <v>490</v>
      </c>
      <c r="D123" s="188"/>
      <c r="E123" s="189">
        <v>136.38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367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0" t="s">
        <v>491</v>
      </c>
      <c r="D124" s="188"/>
      <c r="E124" s="189">
        <v>509.46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367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0" t="s">
        <v>492</v>
      </c>
      <c r="D125" s="188"/>
      <c r="E125" s="189">
        <v>256.68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367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5" t="s">
        <v>2605</v>
      </c>
      <c r="D126" s="188"/>
      <c r="E126" s="189">
        <v>-1059.94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367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5" t="s">
        <v>493</v>
      </c>
      <c r="D127" s="188"/>
      <c r="E127" s="189">
        <v>-154.9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367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66">
        <v>24</v>
      </c>
      <c r="B128" s="167" t="s">
        <v>494</v>
      </c>
      <c r="C128" s="183" t="s">
        <v>495</v>
      </c>
      <c r="D128" s="168" t="s">
        <v>376</v>
      </c>
      <c r="E128" s="169">
        <v>1059.94</v>
      </c>
      <c r="F128" s="170"/>
      <c r="G128" s="171">
        <f>ROUND(E128*F128,2)</f>
        <v>0</v>
      </c>
      <c r="H128" s="170">
        <v>37.67</v>
      </c>
      <c r="I128" s="171">
        <f>ROUND(E128*H128,2)</f>
        <v>39927.94</v>
      </c>
      <c r="J128" s="170">
        <v>288.33</v>
      </c>
      <c r="K128" s="171">
        <f>ROUND(E128*J128,2)</f>
        <v>305612.5</v>
      </c>
      <c r="L128" s="171">
        <v>21</v>
      </c>
      <c r="M128" s="171">
        <f>G128*(1+L128/100)</f>
        <v>0</v>
      </c>
      <c r="N128" s="171">
        <v>2.606E-2</v>
      </c>
      <c r="O128" s="171">
        <f>ROUND(E128*N128,2)</f>
        <v>27.62</v>
      </c>
      <c r="P128" s="171">
        <v>0</v>
      </c>
      <c r="Q128" s="171">
        <f>ROUND(E128*P128,2)</f>
        <v>0</v>
      </c>
      <c r="R128" s="171" t="s">
        <v>361</v>
      </c>
      <c r="S128" s="171" t="s">
        <v>318</v>
      </c>
      <c r="T128" s="172" t="s">
        <v>318</v>
      </c>
      <c r="U128" s="158">
        <v>0.58225000000000005</v>
      </c>
      <c r="V128" s="158">
        <f>ROUND(E128*U128,2)</f>
        <v>617.15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363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56"/>
      <c r="B129" s="157"/>
      <c r="C129" s="190" t="s">
        <v>2597</v>
      </c>
      <c r="D129" s="188"/>
      <c r="E129" s="189">
        <v>386.59999999999997</v>
      </c>
      <c r="F129" s="158"/>
      <c r="G129" s="190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367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0" t="s">
        <v>496</v>
      </c>
      <c r="D130" s="188"/>
      <c r="E130" s="189">
        <v>68.25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367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0" t="s">
        <v>497</v>
      </c>
      <c r="D131" s="188"/>
      <c r="E131" s="189">
        <v>14.25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367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0" t="s">
        <v>498</v>
      </c>
      <c r="D132" s="188"/>
      <c r="E132" s="189">
        <v>33.39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367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499</v>
      </c>
      <c r="D133" s="188"/>
      <c r="E133" s="189">
        <v>42.15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367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500</v>
      </c>
      <c r="D134" s="188"/>
      <c r="E134" s="189">
        <v>68.25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367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0" t="s">
        <v>501</v>
      </c>
      <c r="D135" s="188"/>
      <c r="E135" s="189">
        <v>12.6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367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0" t="s">
        <v>502</v>
      </c>
      <c r="D136" s="188"/>
      <c r="E136" s="189">
        <v>10.199999999999999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367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0" t="s">
        <v>503</v>
      </c>
      <c r="D137" s="188"/>
      <c r="E137" s="189">
        <v>35.5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367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504</v>
      </c>
      <c r="D138" s="188"/>
      <c r="E138" s="189">
        <v>51.05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367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505</v>
      </c>
      <c r="D139" s="188"/>
      <c r="E139" s="189">
        <v>42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367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0" t="s">
        <v>506</v>
      </c>
      <c r="D140" s="188"/>
      <c r="E140" s="189">
        <v>11.4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367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507</v>
      </c>
      <c r="D141" s="188"/>
      <c r="E141" s="189">
        <v>48.7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367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0" t="s">
        <v>2598</v>
      </c>
      <c r="D142" s="188"/>
      <c r="E142" s="189">
        <v>183.89999999999998</v>
      </c>
      <c r="F142" s="158"/>
      <c r="G142" s="190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367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0" t="s">
        <v>509</v>
      </c>
      <c r="D143" s="188"/>
      <c r="E143" s="189">
        <v>51.7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367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6">
        <v>25</v>
      </c>
      <c r="B144" s="167" t="s">
        <v>510</v>
      </c>
      <c r="C144" s="183" t="s">
        <v>511</v>
      </c>
      <c r="D144" s="168" t="s">
        <v>376</v>
      </c>
      <c r="E144" s="169">
        <v>154.86369999999999</v>
      </c>
      <c r="F144" s="170"/>
      <c r="G144" s="171">
        <f>ROUND(E144*F144,2)</f>
        <v>0</v>
      </c>
      <c r="H144" s="170">
        <v>49.55</v>
      </c>
      <c r="I144" s="171">
        <f>ROUND(E144*H144,2)</f>
        <v>7673.5</v>
      </c>
      <c r="J144" s="170">
        <v>467.45</v>
      </c>
      <c r="K144" s="171">
        <f>ROUND(E144*J144,2)</f>
        <v>72391.039999999994</v>
      </c>
      <c r="L144" s="171">
        <v>21</v>
      </c>
      <c r="M144" s="171">
        <f>G144*(1+L144/100)</f>
        <v>0</v>
      </c>
      <c r="N144" s="171">
        <v>5.2580000000000002E-2</v>
      </c>
      <c r="O144" s="171">
        <f>ROUND(E144*N144,2)</f>
        <v>8.14</v>
      </c>
      <c r="P144" s="171">
        <v>0</v>
      </c>
      <c r="Q144" s="171">
        <f>ROUND(E144*P144,2)</f>
        <v>0</v>
      </c>
      <c r="R144" s="171" t="s">
        <v>371</v>
      </c>
      <c r="S144" s="171" t="s">
        <v>318</v>
      </c>
      <c r="T144" s="172" t="s">
        <v>318</v>
      </c>
      <c r="U144" s="158">
        <v>0.91700000000000004</v>
      </c>
      <c r="V144" s="158">
        <f>ROUND(E144*U144,2)</f>
        <v>142.01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363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512</v>
      </c>
      <c r="D145" s="188"/>
      <c r="E145" s="189">
        <v>3.8386999999999998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367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0" t="s">
        <v>513</v>
      </c>
      <c r="D146" s="188"/>
      <c r="E146" s="189">
        <v>4.5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367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514</v>
      </c>
      <c r="D147" s="188"/>
      <c r="E147" s="189">
        <v>65.099999999999994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367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515</v>
      </c>
      <c r="D148" s="188"/>
      <c r="E148" s="189">
        <v>1.0349999999999999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367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0" t="s">
        <v>516</v>
      </c>
      <c r="D149" s="188"/>
      <c r="E149" s="189">
        <v>41.8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367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517</v>
      </c>
      <c r="D150" s="188"/>
      <c r="E150" s="189">
        <v>14.73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367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0" t="s">
        <v>518</v>
      </c>
      <c r="D151" s="188"/>
      <c r="E151" s="189">
        <v>23.86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367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4">
        <v>26</v>
      </c>
      <c r="B152" s="175" t="s">
        <v>519</v>
      </c>
      <c r="C152" s="184" t="s">
        <v>520</v>
      </c>
      <c r="D152" s="176" t="s">
        <v>376</v>
      </c>
      <c r="E152" s="193">
        <v>1943.27</v>
      </c>
      <c r="F152" s="178"/>
      <c r="G152" s="179">
        <f>ROUND(E152*F152,2)</f>
        <v>0</v>
      </c>
      <c r="H152" s="178">
        <v>0</v>
      </c>
      <c r="I152" s="179">
        <f>ROUND(E152*H152,2)</f>
        <v>0</v>
      </c>
      <c r="J152" s="178">
        <v>119</v>
      </c>
      <c r="K152" s="179">
        <f>ROUND(E152*J152,2)</f>
        <v>231249.13</v>
      </c>
      <c r="L152" s="179">
        <v>21</v>
      </c>
      <c r="M152" s="179">
        <f>G152*(1+L152/100)</f>
        <v>0</v>
      </c>
      <c r="N152" s="179">
        <v>3.6999999999999999E-4</v>
      </c>
      <c r="O152" s="179">
        <f>ROUND(E152*N152,2)</f>
        <v>0.72</v>
      </c>
      <c r="P152" s="179">
        <v>0</v>
      </c>
      <c r="Q152" s="179">
        <f>ROUND(E152*P152,2)</f>
        <v>0</v>
      </c>
      <c r="R152" s="179"/>
      <c r="S152" s="179" t="s">
        <v>340</v>
      </c>
      <c r="T152" s="180" t="s">
        <v>318</v>
      </c>
      <c r="U152" s="158">
        <v>8.8999999999999996E-2</v>
      </c>
      <c r="V152" s="158">
        <f>ROUND(E152*U152,2)</f>
        <v>172.95</v>
      </c>
      <c r="W152" s="158"/>
      <c r="X152" s="158" t="s">
        <v>362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363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4">
        <v>27</v>
      </c>
      <c r="B153" s="175" t="s">
        <v>521</v>
      </c>
      <c r="C153" s="184" t="s">
        <v>522</v>
      </c>
      <c r="D153" s="176" t="s">
        <v>376</v>
      </c>
      <c r="E153" s="193">
        <v>2681.56</v>
      </c>
      <c r="F153" s="178"/>
      <c r="G153" s="179">
        <f>ROUND(E153*F153,2)</f>
        <v>0</v>
      </c>
      <c r="H153" s="178">
        <v>29.23</v>
      </c>
      <c r="I153" s="179">
        <f>ROUND(E153*H153,2)</f>
        <v>78382</v>
      </c>
      <c r="J153" s="178">
        <v>24.94</v>
      </c>
      <c r="K153" s="179">
        <f>ROUND(E153*J153,2)</f>
        <v>66878.11</v>
      </c>
      <c r="L153" s="179">
        <v>21</v>
      </c>
      <c r="M153" s="179">
        <f>G153*(1+L153/100)</f>
        <v>0</v>
      </c>
      <c r="N153" s="179">
        <v>3.2000000000000003E-4</v>
      </c>
      <c r="O153" s="179">
        <f>ROUND(E153*N153,2)</f>
        <v>0.86</v>
      </c>
      <c r="P153" s="179">
        <v>0</v>
      </c>
      <c r="Q153" s="179">
        <f>ROUND(E153*P153,2)</f>
        <v>0</v>
      </c>
      <c r="R153" s="179"/>
      <c r="S153" s="179" t="s">
        <v>340</v>
      </c>
      <c r="T153" s="180" t="s">
        <v>319</v>
      </c>
      <c r="U153" s="158">
        <v>7.0000000000000007E-2</v>
      </c>
      <c r="V153" s="158">
        <f>ROUND(E153*U153,2)</f>
        <v>187.71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">
      <c r="A154" s="160" t="s">
        <v>313</v>
      </c>
      <c r="B154" s="161" t="s">
        <v>126</v>
      </c>
      <c r="C154" s="182" t="s">
        <v>127</v>
      </c>
      <c r="D154" s="162"/>
      <c r="E154" s="163"/>
      <c r="F154" s="164"/>
      <c r="G154" s="164">
        <f>SUMIF(AG155:AG159,"&lt;&gt;NOR",G155:G159)</f>
        <v>0</v>
      </c>
      <c r="H154" s="164"/>
      <c r="I154" s="164">
        <f>SUM(I155:I159)</f>
        <v>820.72</v>
      </c>
      <c r="J154" s="164"/>
      <c r="K154" s="164">
        <f>SUM(K155:K159)</f>
        <v>820.04</v>
      </c>
      <c r="L154" s="164"/>
      <c r="M154" s="164">
        <f>SUM(M155:M159)</f>
        <v>0</v>
      </c>
      <c r="N154" s="164"/>
      <c r="O154" s="164">
        <f>SUM(O155:O159)</f>
        <v>0.02</v>
      </c>
      <c r="P154" s="164"/>
      <c r="Q154" s="164">
        <f>SUM(Q155:Q159)</f>
        <v>0</v>
      </c>
      <c r="R154" s="164"/>
      <c r="S154" s="164"/>
      <c r="T154" s="165"/>
      <c r="U154" s="159"/>
      <c r="V154" s="159">
        <f>SUM(V155:V159)</f>
        <v>1.66</v>
      </c>
      <c r="W154" s="159"/>
      <c r="X154" s="159"/>
      <c r="AG154" t="s">
        <v>314</v>
      </c>
    </row>
    <row r="155" spans="1:60" ht="22.5" outlineLevel="1" x14ac:dyDescent="0.2">
      <c r="A155" s="166">
        <v>28</v>
      </c>
      <c r="B155" s="167" t="s">
        <v>523</v>
      </c>
      <c r="C155" s="183" t="s">
        <v>524</v>
      </c>
      <c r="D155" s="168" t="s">
        <v>376</v>
      </c>
      <c r="E155" s="169">
        <v>1.32</v>
      </c>
      <c r="F155" s="170"/>
      <c r="G155" s="171">
        <f>ROUND(E155*F155,2)</f>
        <v>0</v>
      </c>
      <c r="H155" s="170">
        <v>621.76</v>
      </c>
      <c r="I155" s="171">
        <f>ROUND(E155*H155,2)</f>
        <v>820.72</v>
      </c>
      <c r="J155" s="170">
        <v>621.24</v>
      </c>
      <c r="K155" s="171">
        <f>ROUND(E155*J155,2)</f>
        <v>820.04</v>
      </c>
      <c r="L155" s="171">
        <v>21</v>
      </c>
      <c r="M155" s="171">
        <f>G155*(1+L155/100)</f>
        <v>0</v>
      </c>
      <c r="N155" s="171">
        <v>1.3860000000000001E-2</v>
      </c>
      <c r="O155" s="171">
        <f>ROUND(E155*N155,2)</f>
        <v>0.02</v>
      </c>
      <c r="P155" s="171">
        <v>0</v>
      </c>
      <c r="Q155" s="171">
        <f>ROUND(E155*P155,2)</f>
        <v>0</v>
      </c>
      <c r="R155" s="171" t="s">
        <v>371</v>
      </c>
      <c r="S155" s="171" t="s">
        <v>318</v>
      </c>
      <c r="T155" s="172" t="s">
        <v>318</v>
      </c>
      <c r="U155" s="158">
        <v>1.2558</v>
      </c>
      <c r="V155" s="158">
        <f>ROUND(E155*U155,2)</f>
        <v>1.66</v>
      </c>
      <c r="W155" s="158"/>
      <c r="X155" s="158" t="s">
        <v>362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363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56"/>
      <c r="B156" s="157"/>
      <c r="C156" s="286" t="s">
        <v>525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365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73" t="str">
        <f>C156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89" t="s">
        <v>526</v>
      </c>
      <c r="D157" s="290"/>
      <c r="E157" s="290"/>
      <c r="F157" s="290"/>
      <c r="G157" s="290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365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77" t="s">
        <v>527</v>
      </c>
      <c r="D158" s="278"/>
      <c r="E158" s="278"/>
      <c r="F158" s="278"/>
      <c r="G158" s="27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322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0" t="s">
        <v>528</v>
      </c>
      <c r="D159" s="188"/>
      <c r="E159" s="189">
        <v>1.32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367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x14ac:dyDescent="0.2">
      <c r="A160" s="160" t="s">
        <v>313</v>
      </c>
      <c r="B160" s="161" t="s">
        <v>128</v>
      </c>
      <c r="C160" s="182" t="s">
        <v>129</v>
      </c>
      <c r="D160" s="162"/>
      <c r="E160" s="163"/>
      <c r="F160" s="164"/>
      <c r="G160" s="164">
        <f>SUMIF(AG161:AG163,"&lt;&gt;NOR",G161:G163)</f>
        <v>0</v>
      </c>
      <c r="H160" s="164"/>
      <c r="I160" s="164">
        <f>SUM(I161:I163)</f>
        <v>16295.78</v>
      </c>
      <c r="J160" s="164"/>
      <c r="K160" s="164">
        <f>SUM(K161:K163)</f>
        <v>7026.79</v>
      </c>
      <c r="L160" s="164"/>
      <c r="M160" s="164">
        <f>SUM(M161:M163)</f>
        <v>0</v>
      </c>
      <c r="N160" s="164"/>
      <c r="O160" s="164">
        <f>SUM(O161:O163)</f>
        <v>17</v>
      </c>
      <c r="P160" s="164"/>
      <c r="Q160" s="164">
        <f>SUM(Q161:Q163)</f>
        <v>0</v>
      </c>
      <c r="R160" s="164"/>
      <c r="S160" s="164"/>
      <c r="T160" s="165"/>
      <c r="U160" s="159"/>
      <c r="V160" s="159">
        <f>SUM(V161:V163)</f>
        <v>17.37</v>
      </c>
      <c r="W160" s="159"/>
      <c r="X160" s="159"/>
      <c r="AG160" t="s">
        <v>314</v>
      </c>
    </row>
    <row r="161" spans="1:60" outlineLevel="1" x14ac:dyDescent="0.2">
      <c r="A161" s="166">
        <v>29</v>
      </c>
      <c r="B161" s="167" t="s">
        <v>529</v>
      </c>
      <c r="C161" s="183" t="s">
        <v>530</v>
      </c>
      <c r="D161" s="168" t="s">
        <v>360</v>
      </c>
      <c r="E161" s="169">
        <v>6.7309000000000001</v>
      </c>
      <c r="F161" s="170"/>
      <c r="G161" s="171">
        <f>ROUND(E161*F161,2)</f>
        <v>0</v>
      </c>
      <c r="H161" s="170">
        <v>2421.04</v>
      </c>
      <c r="I161" s="171">
        <f>ROUND(E161*H161,2)</f>
        <v>16295.78</v>
      </c>
      <c r="J161" s="170">
        <v>1043.96</v>
      </c>
      <c r="K161" s="171">
        <f>ROUND(E161*J161,2)</f>
        <v>7026.79</v>
      </c>
      <c r="L161" s="171">
        <v>21</v>
      </c>
      <c r="M161" s="171">
        <f>G161*(1+L161/100)</f>
        <v>0</v>
      </c>
      <c r="N161" s="171">
        <v>2.5249999999999999</v>
      </c>
      <c r="O161" s="171">
        <f>ROUND(E161*N161,2)</f>
        <v>17</v>
      </c>
      <c r="P161" s="171">
        <v>0</v>
      </c>
      <c r="Q161" s="171">
        <f>ROUND(E161*P161,2)</f>
        <v>0</v>
      </c>
      <c r="R161" s="171" t="s">
        <v>371</v>
      </c>
      <c r="S161" s="171" t="s">
        <v>318</v>
      </c>
      <c r="T161" s="172" t="s">
        <v>318</v>
      </c>
      <c r="U161" s="158">
        <v>2.58</v>
      </c>
      <c r="V161" s="158">
        <f>ROUND(E161*U161,2)</f>
        <v>17.37</v>
      </c>
      <c r="W161" s="158"/>
      <c r="X161" s="158" t="s">
        <v>362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363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286" t="s">
        <v>531</v>
      </c>
      <c r="D162" s="287"/>
      <c r="E162" s="287"/>
      <c r="F162" s="287"/>
      <c r="G162" s="287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365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56"/>
      <c r="B163" s="157"/>
      <c r="C163" s="190" t="s">
        <v>532</v>
      </c>
      <c r="D163" s="188"/>
      <c r="E163" s="189">
        <v>6.7309000000000001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367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0" t="s">
        <v>313</v>
      </c>
      <c r="B164" s="161" t="s">
        <v>130</v>
      </c>
      <c r="C164" s="182" t="s">
        <v>131</v>
      </c>
      <c r="D164" s="162"/>
      <c r="E164" s="163"/>
      <c r="F164" s="164"/>
      <c r="G164" s="164">
        <f>SUMIF(AG165:AG190,"&lt;&gt;NOR",G165:G190)</f>
        <v>0</v>
      </c>
      <c r="H164" s="164"/>
      <c r="I164" s="164">
        <f>SUM(I165:I190)</f>
        <v>26312.43</v>
      </c>
      <c r="J164" s="164"/>
      <c r="K164" s="164">
        <f>SUM(K165:K190)</f>
        <v>19192.57</v>
      </c>
      <c r="L164" s="164"/>
      <c r="M164" s="164">
        <f>SUM(M165:M190)</f>
        <v>0</v>
      </c>
      <c r="N164" s="164"/>
      <c r="O164" s="164">
        <f>SUM(O165:O190)</f>
        <v>1.2100000000000002</v>
      </c>
      <c r="P164" s="164"/>
      <c r="Q164" s="164">
        <f>SUM(Q165:Q190)</f>
        <v>0</v>
      </c>
      <c r="R164" s="164"/>
      <c r="S164" s="164"/>
      <c r="T164" s="165"/>
      <c r="U164" s="159"/>
      <c r="V164" s="159">
        <f>SUM(V165:V190)</f>
        <v>41.089999999999996</v>
      </c>
      <c r="W164" s="159"/>
      <c r="X164" s="159"/>
      <c r="AG164" t="s">
        <v>314</v>
      </c>
    </row>
    <row r="165" spans="1:60" ht="56.25" outlineLevel="1" x14ac:dyDescent="0.2">
      <c r="A165" s="166">
        <v>30</v>
      </c>
      <c r="B165" s="167" t="s">
        <v>533</v>
      </c>
      <c r="C165" s="183" t="s">
        <v>534</v>
      </c>
      <c r="D165" s="168" t="s">
        <v>348</v>
      </c>
      <c r="E165" s="169">
        <v>1</v>
      </c>
      <c r="F165" s="170"/>
      <c r="G165" s="171">
        <f>ROUND(E165*F165,2)</f>
        <v>0</v>
      </c>
      <c r="H165" s="170">
        <v>1523.86</v>
      </c>
      <c r="I165" s="171">
        <f>ROUND(E165*H165,2)</f>
        <v>1523.86</v>
      </c>
      <c r="J165" s="170">
        <v>1031.1400000000001</v>
      </c>
      <c r="K165" s="171">
        <f>ROUND(E165*J165,2)</f>
        <v>1031.1400000000001</v>
      </c>
      <c r="L165" s="171">
        <v>21</v>
      </c>
      <c r="M165" s="171">
        <f>G165*(1+L165/100)</f>
        <v>0</v>
      </c>
      <c r="N165" s="171">
        <v>5.1220000000000002E-2</v>
      </c>
      <c r="O165" s="171">
        <f>ROUND(E165*N165,2)</f>
        <v>0.05</v>
      </c>
      <c r="P165" s="171">
        <v>0</v>
      </c>
      <c r="Q165" s="171">
        <f>ROUND(E165*P165,2)</f>
        <v>0</v>
      </c>
      <c r="R165" s="171" t="s">
        <v>371</v>
      </c>
      <c r="S165" s="171" t="s">
        <v>318</v>
      </c>
      <c r="T165" s="172" t="s">
        <v>318</v>
      </c>
      <c r="U165" s="158">
        <v>2.17</v>
      </c>
      <c r="V165" s="158">
        <f>ROUND(E165*U165,2)</f>
        <v>2.17</v>
      </c>
      <c r="W165" s="158"/>
      <c r="X165" s="158" t="s">
        <v>362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363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75" t="s">
        <v>535</v>
      </c>
      <c r="D166" s="276"/>
      <c r="E166" s="276"/>
      <c r="F166" s="276"/>
      <c r="G166" s="276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322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6">
        <v>31</v>
      </c>
      <c r="B167" s="167" t="s">
        <v>536</v>
      </c>
      <c r="C167" s="183" t="s">
        <v>537</v>
      </c>
      <c r="D167" s="168" t="s">
        <v>348</v>
      </c>
      <c r="E167" s="169">
        <v>1</v>
      </c>
      <c r="F167" s="170"/>
      <c r="G167" s="171">
        <f>ROUND(E167*F167,2)</f>
        <v>0</v>
      </c>
      <c r="H167" s="170">
        <v>1164.17</v>
      </c>
      <c r="I167" s="171">
        <f>ROUND(E167*H167,2)</f>
        <v>1164.17</v>
      </c>
      <c r="J167" s="170">
        <v>985.83</v>
      </c>
      <c r="K167" s="171">
        <f>ROUND(E167*J167,2)</f>
        <v>985.83</v>
      </c>
      <c r="L167" s="171">
        <v>21</v>
      </c>
      <c r="M167" s="171">
        <f>G167*(1+L167/100)</f>
        <v>0</v>
      </c>
      <c r="N167" s="171">
        <v>6.4310000000000006E-2</v>
      </c>
      <c r="O167" s="171">
        <f>ROUND(E167*N167,2)</f>
        <v>0.06</v>
      </c>
      <c r="P167" s="171">
        <v>0</v>
      </c>
      <c r="Q167" s="171">
        <f>ROUND(E167*P167,2)</f>
        <v>0</v>
      </c>
      <c r="R167" s="171" t="s">
        <v>361</v>
      </c>
      <c r="S167" s="171" t="s">
        <v>318</v>
      </c>
      <c r="T167" s="172" t="s">
        <v>318</v>
      </c>
      <c r="U167" s="158">
        <v>2.097</v>
      </c>
      <c r="V167" s="158">
        <f>ROUND(E167*U167,2)</f>
        <v>2.1</v>
      </c>
      <c r="W167" s="158"/>
      <c r="X167" s="158" t="s">
        <v>362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363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56"/>
      <c r="B168" s="157"/>
      <c r="C168" s="286" t="s">
        <v>538</v>
      </c>
      <c r="D168" s="287"/>
      <c r="E168" s="287"/>
      <c r="F168" s="287"/>
      <c r="G168" s="287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365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73" t="str">
        <f>C168</f>
        <v>lisované nebo z úhelníků s vybetonováním prahu, z pomocného pracovního lešení o výšce podlahy do 1900 mm a pro zatížení do 1,5 kPa, včetně dodávky zárubně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77" t="s">
        <v>535</v>
      </c>
      <c r="D169" s="278"/>
      <c r="E169" s="278"/>
      <c r="F169" s="278"/>
      <c r="G169" s="27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322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66">
        <v>32</v>
      </c>
      <c r="B170" s="167" t="s">
        <v>539</v>
      </c>
      <c r="C170" s="183" t="s">
        <v>540</v>
      </c>
      <c r="D170" s="168" t="s">
        <v>348</v>
      </c>
      <c r="E170" s="169">
        <v>1</v>
      </c>
      <c r="F170" s="170"/>
      <c r="G170" s="171">
        <f>ROUND(E170*F170,2)</f>
        <v>0</v>
      </c>
      <c r="H170" s="170">
        <v>1184.17</v>
      </c>
      <c r="I170" s="171">
        <f>ROUND(E170*H170,2)</f>
        <v>1184.17</v>
      </c>
      <c r="J170" s="170">
        <v>985.83</v>
      </c>
      <c r="K170" s="171">
        <f>ROUND(E170*J170,2)</f>
        <v>985.83</v>
      </c>
      <c r="L170" s="171">
        <v>21</v>
      </c>
      <c r="M170" s="171">
        <f>G170*(1+L170/100)</f>
        <v>0</v>
      </c>
      <c r="N170" s="171">
        <v>6.4509999999999998E-2</v>
      </c>
      <c r="O170" s="171">
        <f>ROUND(E170*N170,2)</f>
        <v>0.06</v>
      </c>
      <c r="P170" s="171">
        <v>0</v>
      </c>
      <c r="Q170" s="171">
        <f>ROUND(E170*P170,2)</f>
        <v>0</v>
      </c>
      <c r="R170" s="171" t="s">
        <v>361</v>
      </c>
      <c r="S170" s="171" t="s">
        <v>318</v>
      </c>
      <c r="T170" s="172" t="s">
        <v>318</v>
      </c>
      <c r="U170" s="158">
        <v>2.097</v>
      </c>
      <c r="V170" s="158">
        <f>ROUND(E170*U170,2)</f>
        <v>2.1</v>
      </c>
      <c r="W170" s="158"/>
      <c r="X170" s="158" t="s">
        <v>362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363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56"/>
      <c r="B171" s="157"/>
      <c r="C171" s="286" t="s">
        <v>538</v>
      </c>
      <c r="D171" s="287"/>
      <c r="E171" s="287"/>
      <c r="F171" s="287"/>
      <c r="G171" s="287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365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73" t="str">
        <f>C171</f>
        <v>lisované nebo z úhelníků s vybetonováním prahu, z pomocného pracovního lešení o výšce podlahy do 1900 mm a pro zatížení do 1,5 kPa, včetně dodávky zárubně</v>
      </c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77" t="s">
        <v>535</v>
      </c>
      <c r="D172" s="278"/>
      <c r="E172" s="278"/>
      <c r="F172" s="278"/>
      <c r="G172" s="27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322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66">
        <v>33</v>
      </c>
      <c r="B173" s="167" t="s">
        <v>541</v>
      </c>
      <c r="C173" s="183" t="s">
        <v>542</v>
      </c>
      <c r="D173" s="168" t="s">
        <v>348</v>
      </c>
      <c r="E173" s="169">
        <v>1</v>
      </c>
      <c r="F173" s="170"/>
      <c r="G173" s="171">
        <f>ROUND(E173*F173,2)</f>
        <v>0</v>
      </c>
      <c r="H173" s="170">
        <v>1209.17</v>
      </c>
      <c r="I173" s="171">
        <f>ROUND(E173*H173,2)</f>
        <v>1209.17</v>
      </c>
      <c r="J173" s="170">
        <v>985.83</v>
      </c>
      <c r="K173" s="171">
        <f>ROUND(E173*J173,2)</f>
        <v>985.83</v>
      </c>
      <c r="L173" s="171">
        <v>21</v>
      </c>
      <c r="M173" s="171">
        <f>G173*(1+L173/100)</f>
        <v>0</v>
      </c>
      <c r="N173" s="171">
        <v>6.4710000000000004E-2</v>
      </c>
      <c r="O173" s="171">
        <f>ROUND(E173*N173,2)</f>
        <v>0.06</v>
      </c>
      <c r="P173" s="171">
        <v>0</v>
      </c>
      <c r="Q173" s="171">
        <f>ROUND(E173*P173,2)</f>
        <v>0</v>
      </c>
      <c r="R173" s="171" t="s">
        <v>361</v>
      </c>
      <c r="S173" s="171" t="s">
        <v>318</v>
      </c>
      <c r="T173" s="172" t="s">
        <v>318</v>
      </c>
      <c r="U173" s="158">
        <v>2.097</v>
      </c>
      <c r="V173" s="158">
        <f>ROUND(E173*U173,2)</f>
        <v>2.1</v>
      </c>
      <c r="W173" s="158"/>
      <c r="X173" s="158" t="s">
        <v>362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363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286" t="s">
        <v>538</v>
      </c>
      <c r="D174" s="287"/>
      <c r="E174" s="287"/>
      <c r="F174" s="287"/>
      <c r="G174" s="287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365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73" t="str">
        <f>C174</f>
        <v>lisované nebo z úhelníků s vybetonováním prahu, z pomocného pracovního lešení o výšce podlahy do 1900 mm a pro zatížení do 1,5 kPa, včetně dodávky zárubně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277" t="s">
        <v>535</v>
      </c>
      <c r="D175" s="278"/>
      <c r="E175" s="278"/>
      <c r="F175" s="278"/>
      <c r="G175" s="27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322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66">
        <v>34</v>
      </c>
      <c r="B176" s="167" t="s">
        <v>543</v>
      </c>
      <c r="C176" s="183" t="s">
        <v>544</v>
      </c>
      <c r="D176" s="168" t="s">
        <v>348</v>
      </c>
      <c r="E176" s="169">
        <v>14</v>
      </c>
      <c r="F176" s="170"/>
      <c r="G176" s="171">
        <f>ROUND(E176*F176,2)</f>
        <v>0</v>
      </c>
      <c r="H176" s="170">
        <v>1224.17</v>
      </c>
      <c r="I176" s="171">
        <f>ROUND(E176*H176,2)</f>
        <v>17138.38</v>
      </c>
      <c r="J176" s="170">
        <v>985.83</v>
      </c>
      <c r="K176" s="171">
        <f>ROUND(E176*J176,2)</f>
        <v>13801.62</v>
      </c>
      <c r="L176" s="171">
        <v>21</v>
      </c>
      <c r="M176" s="171">
        <f>G176*(1+L176/100)</f>
        <v>0</v>
      </c>
      <c r="N176" s="171">
        <v>6.4909999999999995E-2</v>
      </c>
      <c r="O176" s="171">
        <f>ROUND(E176*N176,2)</f>
        <v>0.91</v>
      </c>
      <c r="P176" s="171">
        <v>0</v>
      </c>
      <c r="Q176" s="171">
        <f>ROUND(E176*P176,2)</f>
        <v>0</v>
      </c>
      <c r="R176" s="171" t="s">
        <v>361</v>
      </c>
      <c r="S176" s="171" t="s">
        <v>318</v>
      </c>
      <c r="T176" s="172" t="s">
        <v>318</v>
      </c>
      <c r="U176" s="158">
        <v>2.097</v>
      </c>
      <c r="V176" s="158">
        <f>ROUND(E176*U176,2)</f>
        <v>29.36</v>
      </c>
      <c r="W176" s="158"/>
      <c r="X176" s="158" t="s">
        <v>362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363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56"/>
      <c r="B177" s="157"/>
      <c r="C177" s="286" t="s">
        <v>538</v>
      </c>
      <c r="D177" s="287"/>
      <c r="E177" s="287"/>
      <c r="F177" s="287"/>
      <c r="G177" s="287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365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73" t="str">
        <f>C177</f>
        <v>lisované nebo z úhelníků s vybetonováním prahu, z pomocného pracovního lešení o výšce podlahy do 1900 mm a pro zatížení do 1,5 kPa, včetně dodávky zárubně</v>
      </c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277" t="s">
        <v>535</v>
      </c>
      <c r="D178" s="278"/>
      <c r="E178" s="278"/>
      <c r="F178" s="278"/>
      <c r="G178" s="27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322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545</v>
      </c>
      <c r="D179" s="188"/>
      <c r="E179" s="189">
        <v>1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367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546</v>
      </c>
      <c r="D180" s="188"/>
      <c r="E180" s="189">
        <v>12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367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547</v>
      </c>
      <c r="D181" s="188"/>
      <c r="E181" s="189">
        <v>1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367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66">
        <v>35</v>
      </c>
      <c r="B182" s="167" t="s">
        <v>548</v>
      </c>
      <c r="C182" s="183" t="s">
        <v>549</v>
      </c>
      <c r="D182" s="168" t="s">
        <v>348</v>
      </c>
      <c r="E182" s="169">
        <v>1</v>
      </c>
      <c r="F182" s="170"/>
      <c r="G182" s="171">
        <f>ROUND(E182*F182,2)</f>
        <v>0</v>
      </c>
      <c r="H182" s="170">
        <v>249.68</v>
      </c>
      <c r="I182" s="171">
        <f>ROUND(E182*H182,2)</f>
        <v>249.68</v>
      </c>
      <c r="J182" s="170">
        <v>1402.32</v>
      </c>
      <c r="K182" s="171">
        <f>ROUND(E182*J182,2)</f>
        <v>1402.32</v>
      </c>
      <c r="L182" s="171">
        <v>21</v>
      </c>
      <c r="M182" s="171">
        <f>G182*(1+L182/100)</f>
        <v>0</v>
      </c>
      <c r="N182" s="171">
        <v>4.3200000000000002E-2</v>
      </c>
      <c r="O182" s="171">
        <f>ROUND(E182*N182,2)</f>
        <v>0.04</v>
      </c>
      <c r="P182" s="171">
        <v>0</v>
      </c>
      <c r="Q182" s="171">
        <f>ROUND(E182*P182,2)</f>
        <v>0</v>
      </c>
      <c r="R182" s="171" t="s">
        <v>371</v>
      </c>
      <c r="S182" s="171" t="s">
        <v>318</v>
      </c>
      <c r="T182" s="172" t="s">
        <v>318</v>
      </c>
      <c r="U182" s="158">
        <v>3.258</v>
      </c>
      <c r="V182" s="158">
        <f>ROUND(E182*U182,2)</f>
        <v>3.26</v>
      </c>
      <c r="W182" s="158"/>
      <c r="X182" s="158" t="s">
        <v>362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363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56"/>
      <c r="B183" s="157"/>
      <c r="C183" s="286" t="s">
        <v>550</v>
      </c>
      <c r="D183" s="287"/>
      <c r="E183" s="287"/>
      <c r="F183" s="287"/>
      <c r="G183" s="287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365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73" t="str">
        <f>C183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0" t="s">
        <v>551</v>
      </c>
      <c r="D184" s="188"/>
      <c r="E184" s="189">
        <v>1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367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6">
        <v>36</v>
      </c>
      <c r="B185" s="167" t="s">
        <v>552</v>
      </c>
      <c r="C185" s="183" t="s">
        <v>553</v>
      </c>
      <c r="D185" s="168" t="s">
        <v>348</v>
      </c>
      <c r="E185" s="169">
        <v>1</v>
      </c>
      <c r="F185" s="170"/>
      <c r="G185" s="171">
        <f>ROUND(E185*F185,2)</f>
        <v>0</v>
      </c>
      <c r="H185" s="170">
        <v>2060</v>
      </c>
      <c r="I185" s="171">
        <f>ROUND(E185*H185,2)</f>
        <v>2060</v>
      </c>
      <c r="J185" s="170">
        <v>0</v>
      </c>
      <c r="K185" s="171">
        <f>ROUND(E185*J185,2)</f>
        <v>0</v>
      </c>
      <c r="L185" s="171">
        <v>21</v>
      </c>
      <c r="M185" s="171">
        <f>G185*(1+L185/100)</f>
        <v>0</v>
      </c>
      <c r="N185" s="171">
        <v>1.7500000000000002E-2</v>
      </c>
      <c r="O185" s="171">
        <f>ROUND(E185*N185,2)</f>
        <v>0.02</v>
      </c>
      <c r="P185" s="171">
        <v>0</v>
      </c>
      <c r="Q185" s="171">
        <f>ROUND(E185*P185,2)</f>
        <v>0</v>
      </c>
      <c r="R185" s="171"/>
      <c r="S185" s="171" t="s">
        <v>340</v>
      </c>
      <c r="T185" s="172" t="s">
        <v>318</v>
      </c>
      <c r="U185" s="158">
        <v>0</v>
      </c>
      <c r="V185" s="158">
        <f>ROUND(E185*U185,2)</f>
        <v>0</v>
      </c>
      <c r="W185" s="158"/>
      <c r="X185" s="158" t="s">
        <v>554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555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75" t="s">
        <v>535</v>
      </c>
      <c r="D186" s="276"/>
      <c r="E186" s="276"/>
      <c r="F186" s="276"/>
      <c r="G186" s="276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322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0" t="s">
        <v>547</v>
      </c>
      <c r="D187" s="188"/>
      <c r="E187" s="189">
        <v>1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367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66">
        <v>37</v>
      </c>
      <c r="B188" s="167" t="s">
        <v>556</v>
      </c>
      <c r="C188" s="183" t="s">
        <v>557</v>
      </c>
      <c r="D188" s="168" t="s">
        <v>348</v>
      </c>
      <c r="E188" s="169">
        <v>1</v>
      </c>
      <c r="F188" s="170"/>
      <c r="G188" s="171">
        <f>ROUND(E188*F188,2)</f>
        <v>0</v>
      </c>
      <c r="H188" s="170">
        <v>1783</v>
      </c>
      <c r="I188" s="171">
        <f>ROUND(E188*H188,2)</f>
        <v>1783</v>
      </c>
      <c r="J188" s="170">
        <v>0</v>
      </c>
      <c r="K188" s="171">
        <f>ROUND(E188*J188,2)</f>
        <v>0</v>
      </c>
      <c r="L188" s="171">
        <v>21</v>
      </c>
      <c r="M188" s="171">
        <f>G188*(1+L188/100)</f>
        <v>0</v>
      </c>
      <c r="N188" s="171">
        <v>1.3899999999999999E-2</v>
      </c>
      <c r="O188" s="171">
        <f>ROUND(E188*N188,2)</f>
        <v>0.01</v>
      </c>
      <c r="P188" s="171">
        <v>0</v>
      </c>
      <c r="Q188" s="171">
        <f>ROUND(E188*P188,2)</f>
        <v>0</v>
      </c>
      <c r="R188" s="171" t="s">
        <v>558</v>
      </c>
      <c r="S188" s="171" t="s">
        <v>318</v>
      </c>
      <c r="T188" s="172" t="s">
        <v>318</v>
      </c>
      <c r="U188" s="158">
        <v>0</v>
      </c>
      <c r="V188" s="158">
        <f>ROUND(E188*U188,2)</f>
        <v>0</v>
      </c>
      <c r="W188" s="158"/>
      <c r="X188" s="158" t="s">
        <v>554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555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275" t="s">
        <v>535</v>
      </c>
      <c r="D189" s="276"/>
      <c r="E189" s="276"/>
      <c r="F189" s="276"/>
      <c r="G189" s="276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322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0" t="s">
        <v>551</v>
      </c>
      <c r="D190" s="188"/>
      <c r="E190" s="189">
        <v>1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367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160" t="s">
        <v>313</v>
      </c>
      <c r="B191" s="161" t="s">
        <v>132</v>
      </c>
      <c r="C191" s="182" t="s">
        <v>133</v>
      </c>
      <c r="D191" s="162"/>
      <c r="E191" s="163"/>
      <c r="F191" s="164"/>
      <c r="G191" s="164">
        <f>SUMIF(AG192:AG211,"&lt;&gt;NOR",G192:G211)</f>
        <v>0</v>
      </c>
      <c r="H191" s="164"/>
      <c r="I191" s="164">
        <f>SUM(I192:I211)</f>
        <v>89538.11</v>
      </c>
      <c r="J191" s="164"/>
      <c r="K191" s="164">
        <f>SUM(K192:K211)</f>
        <v>606139.26</v>
      </c>
      <c r="L191" s="164"/>
      <c r="M191" s="164">
        <f>SUM(M192:M211)</f>
        <v>0</v>
      </c>
      <c r="N191" s="164"/>
      <c r="O191" s="164">
        <f>SUM(O192:O211)</f>
        <v>3.4499999999999997</v>
      </c>
      <c r="P191" s="164"/>
      <c r="Q191" s="164">
        <f>SUM(Q192:Q211)</f>
        <v>0</v>
      </c>
      <c r="R191" s="164"/>
      <c r="S191" s="164"/>
      <c r="T191" s="165"/>
      <c r="U191" s="159"/>
      <c r="V191" s="159">
        <f>SUM(V192:V211)</f>
        <v>1048.2</v>
      </c>
      <c r="W191" s="159"/>
      <c r="X191" s="159"/>
      <c r="AG191" t="s">
        <v>314</v>
      </c>
    </row>
    <row r="192" spans="1:60" outlineLevel="1" x14ac:dyDescent="0.2">
      <c r="A192" s="166">
        <v>38</v>
      </c>
      <c r="B192" s="167" t="s">
        <v>559</v>
      </c>
      <c r="C192" s="183" t="s">
        <v>560</v>
      </c>
      <c r="D192" s="168" t="s">
        <v>376</v>
      </c>
      <c r="E192" s="169">
        <v>1609.94</v>
      </c>
      <c r="F192" s="170"/>
      <c r="G192" s="171">
        <f>ROUND(E192*F192,2)</f>
        <v>0</v>
      </c>
      <c r="H192" s="170">
        <v>46.99</v>
      </c>
      <c r="I192" s="171">
        <f>ROUND(E192*H192,2)</f>
        <v>75651.08</v>
      </c>
      <c r="J192" s="170">
        <v>88.51</v>
      </c>
      <c r="K192" s="171">
        <f>ROUND(E192*J192,2)</f>
        <v>142495.79</v>
      </c>
      <c r="L192" s="171">
        <v>21</v>
      </c>
      <c r="M192" s="171">
        <f>G192*(1+L192/100)</f>
        <v>0</v>
      </c>
      <c r="N192" s="171">
        <v>1.58E-3</v>
      </c>
      <c r="O192" s="171">
        <f>ROUND(E192*N192,2)</f>
        <v>2.54</v>
      </c>
      <c r="P192" s="171">
        <v>0</v>
      </c>
      <c r="Q192" s="171">
        <f>ROUND(E192*P192,2)</f>
        <v>0</v>
      </c>
      <c r="R192" s="171" t="s">
        <v>561</v>
      </c>
      <c r="S192" s="171" t="s">
        <v>318</v>
      </c>
      <c r="T192" s="172" t="s">
        <v>318</v>
      </c>
      <c r="U192" s="158">
        <v>0.214</v>
      </c>
      <c r="V192" s="158">
        <f>ROUND(E192*U192,2)</f>
        <v>344.53</v>
      </c>
      <c r="W192" s="158"/>
      <c r="X192" s="158" t="s">
        <v>362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363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0" t="s">
        <v>562</v>
      </c>
      <c r="D193" s="188"/>
      <c r="E193" s="189">
        <v>204.2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367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0" t="s">
        <v>563</v>
      </c>
      <c r="D194" s="188"/>
      <c r="E194" s="189">
        <v>295.10000000000002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367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0" t="s">
        <v>564</v>
      </c>
      <c r="D195" s="188"/>
      <c r="E195" s="189">
        <v>130.19999999999999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367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90" t="s">
        <v>565</v>
      </c>
      <c r="D196" s="188"/>
      <c r="E196" s="189">
        <v>123.5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367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566</v>
      </c>
      <c r="D197" s="188"/>
      <c r="E197" s="189">
        <v>275.8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367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0" t="s">
        <v>567</v>
      </c>
      <c r="D198" s="188"/>
      <c r="E198" s="189">
        <v>204.24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367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0" t="s">
        <v>568</v>
      </c>
      <c r="D199" s="188"/>
      <c r="E199" s="189">
        <v>84.9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367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0" t="s">
        <v>569</v>
      </c>
      <c r="D200" s="188"/>
      <c r="E200" s="189">
        <v>181.5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367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570</v>
      </c>
      <c r="D201" s="188"/>
      <c r="E201" s="189">
        <v>110.5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367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66">
        <v>39</v>
      </c>
      <c r="B202" s="167" t="s">
        <v>571</v>
      </c>
      <c r="C202" s="183" t="s">
        <v>572</v>
      </c>
      <c r="D202" s="168" t="s">
        <v>376</v>
      </c>
      <c r="E202" s="169">
        <v>140</v>
      </c>
      <c r="F202" s="170"/>
      <c r="G202" s="171">
        <f>ROUND(E202*F202,2)</f>
        <v>0</v>
      </c>
      <c r="H202" s="170">
        <v>77.12</v>
      </c>
      <c r="I202" s="171">
        <f>ROUND(E202*H202,2)</f>
        <v>10796.8</v>
      </c>
      <c r="J202" s="170">
        <v>112.38</v>
      </c>
      <c r="K202" s="171">
        <f>ROUND(E202*J202,2)</f>
        <v>15733.2</v>
      </c>
      <c r="L202" s="171">
        <v>21</v>
      </c>
      <c r="M202" s="171">
        <f>G202*(1+L202/100)</f>
        <v>0</v>
      </c>
      <c r="N202" s="171">
        <v>5.8599999999999998E-3</v>
      </c>
      <c r="O202" s="171">
        <f>ROUND(E202*N202,2)</f>
        <v>0.82</v>
      </c>
      <c r="P202" s="171">
        <v>0</v>
      </c>
      <c r="Q202" s="171">
        <f>ROUND(E202*P202,2)</f>
        <v>0</v>
      </c>
      <c r="R202" s="171" t="s">
        <v>561</v>
      </c>
      <c r="S202" s="171" t="s">
        <v>318</v>
      </c>
      <c r="T202" s="172" t="s">
        <v>318</v>
      </c>
      <c r="U202" s="158">
        <v>0.27200000000000002</v>
      </c>
      <c r="V202" s="158">
        <f>ROUND(E202*U202,2)</f>
        <v>38.08</v>
      </c>
      <c r="W202" s="158"/>
      <c r="X202" s="158" t="s">
        <v>362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363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0" t="s">
        <v>573</v>
      </c>
      <c r="D203" s="188"/>
      <c r="E203" s="189">
        <v>140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367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56.25" outlineLevel="1" x14ac:dyDescent="0.2">
      <c r="A204" s="166">
        <v>40</v>
      </c>
      <c r="B204" s="167" t="s">
        <v>574</v>
      </c>
      <c r="C204" s="183" t="s">
        <v>575</v>
      </c>
      <c r="D204" s="168" t="s">
        <v>376</v>
      </c>
      <c r="E204" s="169">
        <v>2161</v>
      </c>
      <c r="F204" s="170"/>
      <c r="G204" s="171">
        <f>ROUND(E204*F204,2)</f>
        <v>0</v>
      </c>
      <c r="H204" s="170">
        <v>1.43</v>
      </c>
      <c r="I204" s="171">
        <f>ROUND(E204*H204,2)</f>
        <v>3090.23</v>
      </c>
      <c r="J204" s="170">
        <v>119.07</v>
      </c>
      <c r="K204" s="171">
        <f>ROUND(E204*J204,2)</f>
        <v>257310.27</v>
      </c>
      <c r="L204" s="171">
        <v>21</v>
      </c>
      <c r="M204" s="171">
        <f>G204*(1+L204/100)</f>
        <v>0</v>
      </c>
      <c r="N204" s="171">
        <v>4.0000000000000003E-5</v>
      </c>
      <c r="O204" s="171">
        <f>ROUND(E204*N204,2)</f>
        <v>0.09</v>
      </c>
      <c r="P204" s="171">
        <v>0</v>
      </c>
      <c r="Q204" s="171">
        <f>ROUND(E204*P204,2)</f>
        <v>0</v>
      </c>
      <c r="R204" s="171" t="s">
        <v>371</v>
      </c>
      <c r="S204" s="171" t="s">
        <v>318</v>
      </c>
      <c r="T204" s="172" t="s">
        <v>318</v>
      </c>
      <c r="U204" s="158">
        <v>0.308</v>
      </c>
      <c r="V204" s="158">
        <f>ROUND(E204*U204,2)</f>
        <v>665.59</v>
      </c>
      <c r="W204" s="158"/>
      <c r="X204" s="158" t="s">
        <v>362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363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0" t="s">
        <v>576</v>
      </c>
      <c r="D205" s="188"/>
      <c r="E205" s="189">
        <v>827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367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0" t="s">
        <v>577</v>
      </c>
      <c r="D206" s="188"/>
      <c r="E206" s="189">
        <v>817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367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0" t="s">
        <v>578</v>
      </c>
      <c r="D207" s="188"/>
      <c r="E207" s="189">
        <v>392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367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0" t="s">
        <v>579</v>
      </c>
      <c r="D208" s="188"/>
      <c r="E208" s="189">
        <v>125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367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66">
        <v>41</v>
      </c>
      <c r="B209" s="167" t="s">
        <v>580</v>
      </c>
      <c r="C209" s="183" t="s">
        <v>581</v>
      </c>
      <c r="D209" s="168" t="s">
        <v>376</v>
      </c>
      <c r="E209" s="169">
        <v>112</v>
      </c>
      <c r="F209" s="170"/>
      <c r="G209" s="171">
        <f>ROUND(E209*F209,2)</f>
        <v>0</v>
      </c>
      <c r="H209" s="170">
        <v>0</v>
      </c>
      <c r="I209" s="171">
        <f>ROUND(E209*H209,2)</f>
        <v>0</v>
      </c>
      <c r="J209" s="170">
        <v>550</v>
      </c>
      <c r="K209" s="171">
        <f>ROUND(E209*J209,2)</f>
        <v>61600</v>
      </c>
      <c r="L209" s="171">
        <v>21</v>
      </c>
      <c r="M209" s="171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1"/>
      <c r="S209" s="171" t="s">
        <v>340</v>
      </c>
      <c r="T209" s="172" t="s">
        <v>319</v>
      </c>
      <c r="U209" s="158">
        <v>0</v>
      </c>
      <c r="V209" s="158">
        <f>ROUND(E209*U209,2)</f>
        <v>0</v>
      </c>
      <c r="W209" s="158"/>
      <c r="X209" s="158" t="s">
        <v>362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363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582</v>
      </c>
      <c r="D210" s="188"/>
      <c r="E210" s="189">
        <v>112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367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4">
        <v>42</v>
      </c>
      <c r="B211" s="175" t="s">
        <v>583</v>
      </c>
      <c r="C211" s="184" t="s">
        <v>584</v>
      </c>
      <c r="D211" s="176" t="s">
        <v>585</v>
      </c>
      <c r="E211" s="177">
        <v>300</v>
      </c>
      <c r="F211" s="178"/>
      <c r="G211" s="179">
        <f>ROUND(E211*F211,2)</f>
        <v>0</v>
      </c>
      <c r="H211" s="178">
        <v>0</v>
      </c>
      <c r="I211" s="179">
        <f>ROUND(E211*H211,2)</f>
        <v>0</v>
      </c>
      <c r="J211" s="178">
        <v>430</v>
      </c>
      <c r="K211" s="179">
        <f>ROUND(E211*J211,2)</f>
        <v>129000</v>
      </c>
      <c r="L211" s="179">
        <v>21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/>
      <c r="S211" s="179" t="s">
        <v>340</v>
      </c>
      <c r="T211" s="180" t="s">
        <v>319</v>
      </c>
      <c r="U211" s="158">
        <v>0</v>
      </c>
      <c r="V211" s="158">
        <f>ROUND(E211*U211,2)</f>
        <v>0</v>
      </c>
      <c r="W211" s="158"/>
      <c r="X211" s="158" t="s">
        <v>362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363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0" t="s">
        <v>313</v>
      </c>
      <c r="B212" s="161" t="s">
        <v>134</v>
      </c>
      <c r="C212" s="182" t="s">
        <v>135</v>
      </c>
      <c r="D212" s="162"/>
      <c r="E212" s="163"/>
      <c r="F212" s="164"/>
      <c r="G212" s="164">
        <f>SUMIF(AG213:AG232,"&lt;&gt;NOR",G213:G232)</f>
        <v>0</v>
      </c>
      <c r="H212" s="164"/>
      <c r="I212" s="164">
        <f>SUM(I213:I232)</f>
        <v>10727.96</v>
      </c>
      <c r="J212" s="164"/>
      <c r="K212" s="164">
        <f>SUM(K213:K232)</f>
        <v>120931.24</v>
      </c>
      <c r="L212" s="164"/>
      <c r="M212" s="164">
        <f>SUM(M213:M232)</f>
        <v>0</v>
      </c>
      <c r="N212" s="164"/>
      <c r="O212" s="164">
        <f>SUM(O213:O232)</f>
        <v>0.18</v>
      </c>
      <c r="P212" s="164"/>
      <c r="Q212" s="164">
        <f>SUM(Q213:Q232)</f>
        <v>0</v>
      </c>
      <c r="R212" s="164"/>
      <c r="S212" s="164"/>
      <c r="T212" s="165"/>
      <c r="U212" s="159"/>
      <c r="V212" s="159">
        <f>SUM(V213:V232)</f>
        <v>26.150000000000002</v>
      </c>
      <c r="W212" s="159"/>
      <c r="X212" s="159"/>
      <c r="AG212" t="s">
        <v>314</v>
      </c>
    </row>
    <row r="213" spans="1:60" outlineLevel="1" x14ac:dyDescent="0.2">
      <c r="A213" s="174">
        <v>43</v>
      </c>
      <c r="B213" s="175" t="s">
        <v>586</v>
      </c>
      <c r="C213" s="184" t="s">
        <v>587</v>
      </c>
      <c r="D213" s="176" t="s">
        <v>348</v>
      </c>
      <c r="E213" s="177">
        <v>3</v>
      </c>
      <c r="F213" s="178"/>
      <c r="G213" s="179">
        <f>ROUND(E213*F213,2)</f>
        <v>0</v>
      </c>
      <c r="H213" s="178">
        <v>10.53</v>
      </c>
      <c r="I213" s="179">
        <f>ROUND(E213*H213,2)</f>
        <v>31.59</v>
      </c>
      <c r="J213" s="178">
        <v>66.87</v>
      </c>
      <c r="K213" s="179">
        <f>ROUND(E213*J213,2)</f>
        <v>200.61</v>
      </c>
      <c r="L213" s="179">
        <v>21</v>
      </c>
      <c r="M213" s="179">
        <f>G213*(1+L213/100)</f>
        <v>0</v>
      </c>
      <c r="N213" s="179">
        <v>1.0000000000000001E-5</v>
      </c>
      <c r="O213" s="179">
        <f>ROUND(E213*N213,2)</f>
        <v>0</v>
      </c>
      <c r="P213" s="179">
        <v>0</v>
      </c>
      <c r="Q213" s="179">
        <f>ROUND(E213*P213,2)</f>
        <v>0</v>
      </c>
      <c r="R213" s="179" t="s">
        <v>371</v>
      </c>
      <c r="S213" s="179" t="s">
        <v>318</v>
      </c>
      <c r="T213" s="180" t="s">
        <v>318</v>
      </c>
      <c r="U213" s="158">
        <v>0.17</v>
      </c>
      <c r="V213" s="158">
        <f>ROUND(E213*U213,2)</f>
        <v>0.51</v>
      </c>
      <c r="W213" s="158"/>
      <c r="X213" s="158" t="s">
        <v>362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363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4">
        <v>44</v>
      </c>
      <c r="B214" s="175" t="s">
        <v>588</v>
      </c>
      <c r="C214" s="184" t="s">
        <v>589</v>
      </c>
      <c r="D214" s="176" t="s">
        <v>353</v>
      </c>
      <c r="E214" s="177">
        <v>1</v>
      </c>
      <c r="F214" s="178"/>
      <c r="G214" s="179">
        <f>ROUND(E214*F214,2)</f>
        <v>0</v>
      </c>
      <c r="H214" s="178">
        <v>1367.79</v>
      </c>
      <c r="I214" s="179">
        <f>ROUND(E214*H214,2)</f>
        <v>1367.79</v>
      </c>
      <c r="J214" s="178">
        <v>122.21</v>
      </c>
      <c r="K214" s="179">
        <f>ROUND(E214*J214,2)</f>
        <v>122.21</v>
      </c>
      <c r="L214" s="179">
        <v>21</v>
      </c>
      <c r="M214" s="179">
        <f>G214*(1+L214/100)</f>
        <v>0</v>
      </c>
      <c r="N214" s="179">
        <v>2.0600000000000002E-3</v>
      </c>
      <c r="O214" s="179">
        <f>ROUND(E214*N214,2)</f>
        <v>0</v>
      </c>
      <c r="P214" s="179">
        <v>0</v>
      </c>
      <c r="Q214" s="179">
        <f>ROUND(E214*P214,2)</f>
        <v>0</v>
      </c>
      <c r="R214" s="179" t="s">
        <v>590</v>
      </c>
      <c r="S214" s="179" t="s">
        <v>318</v>
      </c>
      <c r="T214" s="180" t="s">
        <v>319</v>
      </c>
      <c r="U214" s="158">
        <v>0.23</v>
      </c>
      <c r="V214" s="158">
        <f>ROUND(E214*U214,2)</f>
        <v>0.23</v>
      </c>
      <c r="W214" s="158"/>
      <c r="X214" s="158" t="s">
        <v>362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363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4">
        <v>45</v>
      </c>
      <c r="B215" s="175" t="s">
        <v>591</v>
      </c>
      <c r="C215" s="184" t="s">
        <v>592</v>
      </c>
      <c r="D215" s="176" t="s">
        <v>353</v>
      </c>
      <c r="E215" s="177">
        <v>1</v>
      </c>
      <c r="F215" s="178"/>
      <c r="G215" s="179">
        <f>ROUND(E215*F215,2)</f>
        <v>0</v>
      </c>
      <c r="H215" s="178">
        <v>1085.8</v>
      </c>
      <c r="I215" s="179">
        <f>ROUND(E215*H215,2)</f>
        <v>1085.8</v>
      </c>
      <c r="J215" s="178">
        <v>163.19999999999999</v>
      </c>
      <c r="K215" s="179">
        <f>ROUND(E215*J215,2)</f>
        <v>163.19999999999999</v>
      </c>
      <c r="L215" s="179">
        <v>21</v>
      </c>
      <c r="M215" s="179">
        <f>G215*(1+L215/100)</f>
        <v>0</v>
      </c>
      <c r="N215" s="179">
        <v>1.2999999999999999E-3</v>
      </c>
      <c r="O215" s="179">
        <f>ROUND(E215*N215,2)</f>
        <v>0</v>
      </c>
      <c r="P215" s="179">
        <v>0</v>
      </c>
      <c r="Q215" s="179">
        <f>ROUND(E215*P215,2)</f>
        <v>0</v>
      </c>
      <c r="R215" s="179" t="s">
        <v>590</v>
      </c>
      <c r="S215" s="179" t="s">
        <v>318</v>
      </c>
      <c r="T215" s="180" t="s">
        <v>318</v>
      </c>
      <c r="U215" s="158">
        <v>0.33</v>
      </c>
      <c r="V215" s="158">
        <f>ROUND(E215*U215,2)</f>
        <v>0.33</v>
      </c>
      <c r="W215" s="158"/>
      <c r="X215" s="158" t="s">
        <v>362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363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4">
        <v>46</v>
      </c>
      <c r="B216" s="175" t="s">
        <v>593</v>
      </c>
      <c r="C216" s="184" t="s">
        <v>594</v>
      </c>
      <c r="D216" s="176" t="s">
        <v>348</v>
      </c>
      <c r="E216" s="177">
        <v>2</v>
      </c>
      <c r="F216" s="178"/>
      <c r="G216" s="179">
        <f>ROUND(E216*F216,2)</f>
        <v>0</v>
      </c>
      <c r="H216" s="178">
        <v>0</v>
      </c>
      <c r="I216" s="179">
        <f>ROUND(E216*H216,2)</f>
        <v>0</v>
      </c>
      <c r="J216" s="178">
        <v>4350</v>
      </c>
      <c r="K216" s="179">
        <f>ROUND(E216*J216,2)</f>
        <v>8700</v>
      </c>
      <c r="L216" s="179">
        <v>21</v>
      </c>
      <c r="M216" s="179">
        <f>G216*(1+L216/100)</f>
        <v>0</v>
      </c>
      <c r="N216" s="179">
        <v>0</v>
      </c>
      <c r="O216" s="179">
        <f>ROUND(E216*N216,2)</f>
        <v>0</v>
      </c>
      <c r="P216" s="179">
        <v>0</v>
      </c>
      <c r="Q216" s="179">
        <f>ROUND(E216*P216,2)</f>
        <v>0</v>
      </c>
      <c r="R216" s="179"/>
      <c r="S216" s="179" t="s">
        <v>340</v>
      </c>
      <c r="T216" s="180" t="s">
        <v>319</v>
      </c>
      <c r="U216" s="158">
        <v>0</v>
      </c>
      <c r="V216" s="158">
        <f>ROUND(E216*U216,2)</f>
        <v>0</v>
      </c>
      <c r="W216" s="158"/>
      <c r="X216" s="158" t="s">
        <v>362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363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4">
        <v>47</v>
      </c>
      <c r="B217" s="167" t="s">
        <v>595</v>
      </c>
      <c r="C217" s="183" t="s">
        <v>596</v>
      </c>
      <c r="D217" s="168" t="s">
        <v>348</v>
      </c>
      <c r="E217" s="169">
        <v>11</v>
      </c>
      <c r="F217" s="170"/>
      <c r="G217" s="171">
        <f>ROUND(E217*F217,2)</f>
        <v>0</v>
      </c>
      <c r="H217" s="170">
        <v>0</v>
      </c>
      <c r="I217" s="171">
        <f>ROUND(E217*H217,2)</f>
        <v>0</v>
      </c>
      <c r="J217" s="170">
        <v>5155</v>
      </c>
      <c r="K217" s="171">
        <f>ROUND(E217*J217,2)</f>
        <v>56705</v>
      </c>
      <c r="L217" s="171">
        <v>21</v>
      </c>
      <c r="M217" s="171">
        <f>G217*(1+L217/100)</f>
        <v>0</v>
      </c>
      <c r="N217" s="171">
        <v>7.1199999999999996E-3</v>
      </c>
      <c r="O217" s="171">
        <f>ROUND(E217*N217,2)</f>
        <v>0.08</v>
      </c>
      <c r="P217" s="171">
        <v>0</v>
      </c>
      <c r="Q217" s="171">
        <f>ROUND(E217*P217,2)</f>
        <v>0</v>
      </c>
      <c r="R217" s="171"/>
      <c r="S217" s="171" t="s">
        <v>340</v>
      </c>
      <c r="T217" s="172" t="s">
        <v>318</v>
      </c>
      <c r="U217" s="158">
        <v>1.49</v>
      </c>
      <c r="V217" s="158">
        <f>ROUND(E217*U217,2)</f>
        <v>16.39</v>
      </c>
      <c r="W217" s="158"/>
      <c r="X217" s="158" t="s">
        <v>362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363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4"/>
      <c r="B218" s="157"/>
      <c r="C218" s="190" t="s">
        <v>597</v>
      </c>
      <c r="D218" s="188"/>
      <c r="E218" s="189">
        <v>11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367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4">
        <v>48</v>
      </c>
      <c r="B219" s="167" t="s">
        <v>598</v>
      </c>
      <c r="C219" s="183" t="s">
        <v>599</v>
      </c>
      <c r="D219" s="168" t="s">
        <v>348</v>
      </c>
      <c r="E219" s="169">
        <v>3</v>
      </c>
      <c r="F219" s="170"/>
      <c r="G219" s="171">
        <f>ROUND(E219*F219,2)</f>
        <v>0</v>
      </c>
      <c r="H219" s="170">
        <v>0</v>
      </c>
      <c r="I219" s="171">
        <f>ROUND(E219*H219,2)</f>
        <v>0</v>
      </c>
      <c r="J219" s="170">
        <v>6320</v>
      </c>
      <c r="K219" s="171">
        <f>ROUND(E219*J219,2)</f>
        <v>18960</v>
      </c>
      <c r="L219" s="171">
        <v>21</v>
      </c>
      <c r="M219" s="171">
        <f>G219*(1+L219/100)</f>
        <v>0</v>
      </c>
      <c r="N219" s="171">
        <v>1.3339999999999999E-2</v>
      </c>
      <c r="O219" s="171">
        <f>ROUND(E219*N219,2)</f>
        <v>0.04</v>
      </c>
      <c r="P219" s="171">
        <v>0</v>
      </c>
      <c r="Q219" s="171">
        <f>ROUND(E219*P219,2)</f>
        <v>0</v>
      </c>
      <c r="R219" s="171"/>
      <c r="S219" s="171" t="s">
        <v>340</v>
      </c>
      <c r="T219" s="172" t="s">
        <v>318</v>
      </c>
      <c r="U219" s="158">
        <v>1.79</v>
      </c>
      <c r="V219" s="158">
        <f>ROUND(E219*U219,2)</f>
        <v>5.37</v>
      </c>
      <c r="W219" s="158"/>
      <c r="X219" s="158" t="s">
        <v>362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363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4"/>
      <c r="B220" s="157"/>
      <c r="C220" s="190" t="s">
        <v>600</v>
      </c>
      <c r="D220" s="188"/>
      <c r="E220" s="189">
        <v>3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367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74">
        <v>49</v>
      </c>
      <c r="B221" s="175" t="s">
        <v>602</v>
      </c>
      <c r="C221" s="184" t="s">
        <v>603</v>
      </c>
      <c r="D221" s="176" t="s">
        <v>353</v>
      </c>
      <c r="E221" s="177">
        <v>1</v>
      </c>
      <c r="F221" s="178"/>
      <c r="G221" s="179">
        <f t="shared" ref="G221:G226" si="0">ROUND(E221*F221,2)</f>
        <v>0</v>
      </c>
      <c r="H221" s="178">
        <v>0</v>
      </c>
      <c r="I221" s="179">
        <f t="shared" ref="I221:I226" si="1">ROUND(E221*H221,2)</f>
        <v>0</v>
      </c>
      <c r="J221" s="178">
        <v>1860</v>
      </c>
      <c r="K221" s="179">
        <f t="shared" ref="K221:K226" si="2">ROUND(E221*J221,2)</f>
        <v>1860</v>
      </c>
      <c r="L221" s="179">
        <v>21</v>
      </c>
      <c r="M221" s="179">
        <f t="shared" ref="M221:M226" si="3">G221*(1+L221/100)</f>
        <v>0</v>
      </c>
      <c r="N221" s="179">
        <v>1.8E-3</v>
      </c>
      <c r="O221" s="179">
        <f t="shared" ref="O221:O226" si="4">ROUND(E221*N221,2)</f>
        <v>0</v>
      </c>
      <c r="P221" s="179">
        <v>0</v>
      </c>
      <c r="Q221" s="179">
        <f t="shared" ref="Q221:Q226" si="5">ROUND(E221*P221,2)</f>
        <v>0</v>
      </c>
      <c r="R221" s="179"/>
      <c r="S221" s="179" t="s">
        <v>340</v>
      </c>
      <c r="T221" s="180" t="s">
        <v>318</v>
      </c>
      <c r="U221" s="158">
        <v>0.38</v>
      </c>
      <c r="V221" s="158">
        <f t="shared" ref="V221:V226" si="6">ROUND(E221*U221,2)</f>
        <v>0.38</v>
      </c>
      <c r="W221" s="158"/>
      <c r="X221" s="158" t="s">
        <v>362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363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4">
        <v>50</v>
      </c>
      <c r="B222" s="175" t="s">
        <v>604</v>
      </c>
      <c r="C222" s="184" t="s">
        <v>605</v>
      </c>
      <c r="D222" s="176" t="s">
        <v>353</v>
      </c>
      <c r="E222" s="177">
        <v>1</v>
      </c>
      <c r="F222" s="178"/>
      <c r="G222" s="179">
        <f t="shared" si="0"/>
        <v>0</v>
      </c>
      <c r="H222" s="178">
        <v>0</v>
      </c>
      <c r="I222" s="179">
        <f t="shared" si="1"/>
        <v>0</v>
      </c>
      <c r="J222" s="178">
        <v>2695</v>
      </c>
      <c r="K222" s="179">
        <f t="shared" si="2"/>
        <v>2695</v>
      </c>
      <c r="L222" s="179">
        <v>21</v>
      </c>
      <c r="M222" s="179">
        <f t="shared" si="3"/>
        <v>0</v>
      </c>
      <c r="N222" s="179">
        <v>2.2000000000000001E-3</v>
      </c>
      <c r="O222" s="179">
        <f t="shared" si="4"/>
        <v>0</v>
      </c>
      <c r="P222" s="179">
        <v>0</v>
      </c>
      <c r="Q222" s="179">
        <f t="shared" si="5"/>
        <v>0</v>
      </c>
      <c r="R222" s="179"/>
      <c r="S222" s="179" t="s">
        <v>340</v>
      </c>
      <c r="T222" s="180" t="s">
        <v>318</v>
      </c>
      <c r="U222" s="158">
        <v>0.38</v>
      </c>
      <c r="V222" s="158">
        <f t="shared" si="6"/>
        <v>0.38</v>
      </c>
      <c r="W222" s="158"/>
      <c r="X222" s="158" t="s">
        <v>362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363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4">
        <v>51</v>
      </c>
      <c r="B223" s="175" t="s">
        <v>606</v>
      </c>
      <c r="C223" s="184" t="s">
        <v>607</v>
      </c>
      <c r="D223" s="176" t="s">
        <v>353</v>
      </c>
      <c r="E223" s="177">
        <v>2</v>
      </c>
      <c r="F223" s="178"/>
      <c r="G223" s="179">
        <f t="shared" si="0"/>
        <v>0</v>
      </c>
      <c r="H223" s="178">
        <v>1620.51</v>
      </c>
      <c r="I223" s="179">
        <f t="shared" si="1"/>
        <v>3241.02</v>
      </c>
      <c r="J223" s="178">
        <v>329.49</v>
      </c>
      <c r="K223" s="179">
        <f t="shared" si="2"/>
        <v>658.98</v>
      </c>
      <c r="L223" s="179">
        <v>21</v>
      </c>
      <c r="M223" s="179">
        <f t="shared" si="3"/>
        <v>0</v>
      </c>
      <c r="N223" s="179">
        <v>5.5999999999999995E-4</v>
      </c>
      <c r="O223" s="179">
        <f t="shared" si="4"/>
        <v>0</v>
      </c>
      <c r="P223" s="179">
        <v>0</v>
      </c>
      <c r="Q223" s="179">
        <f t="shared" si="5"/>
        <v>0</v>
      </c>
      <c r="R223" s="179"/>
      <c r="S223" s="179" t="s">
        <v>340</v>
      </c>
      <c r="T223" s="180" t="s">
        <v>319</v>
      </c>
      <c r="U223" s="158">
        <v>0.23</v>
      </c>
      <c r="V223" s="158">
        <f t="shared" si="6"/>
        <v>0.46</v>
      </c>
      <c r="W223" s="158"/>
      <c r="X223" s="158" t="s">
        <v>362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363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4">
        <v>52</v>
      </c>
      <c r="B224" s="175" t="s">
        <v>608</v>
      </c>
      <c r="C224" s="184" t="s">
        <v>609</v>
      </c>
      <c r="D224" s="176" t="s">
        <v>348</v>
      </c>
      <c r="E224" s="177">
        <v>1</v>
      </c>
      <c r="F224" s="178"/>
      <c r="G224" s="179">
        <f t="shared" si="0"/>
        <v>0</v>
      </c>
      <c r="H224" s="178">
        <v>0</v>
      </c>
      <c r="I224" s="179">
        <f t="shared" si="1"/>
        <v>0</v>
      </c>
      <c r="J224" s="178">
        <v>2850</v>
      </c>
      <c r="K224" s="179">
        <f t="shared" si="2"/>
        <v>2850</v>
      </c>
      <c r="L224" s="179">
        <v>21</v>
      </c>
      <c r="M224" s="179">
        <f t="shared" si="3"/>
        <v>0</v>
      </c>
      <c r="N224" s="179">
        <v>0</v>
      </c>
      <c r="O224" s="179">
        <f t="shared" si="4"/>
        <v>0</v>
      </c>
      <c r="P224" s="179">
        <v>0</v>
      </c>
      <c r="Q224" s="179">
        <f t="shared" si="5"/>
        <v>0</v>
      </c>
      <c r="R224" s="179"/>
      <c r="S224" s="179" t="s">
        <v>340</v>
      </c>
      <c r="T224" s="180" t="s">
        <v>319</v>
      </c>
      <c r="U224" s="158">
        <v>0</v>
      </c>
      <c r="V224" s="158">
        <f t="shared" si="6"/>
        <v>0</v>
      </c>
      <c r="W224" s="158"/>
      <c r="X224" s="158" t="s">
        <v>362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363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4">
        <v>53</v>
      </c>
      <c r="B225" s="175" t="s">
        <v>610</v>
      </c>
      <c r="C225" s="184" t="s">
        <v>611</v>
      </c>
      <c r="D225" s="176" t="s">
        <v>348</v>
      </c>
      <c r="E225" s="177">
        <v>1</v>
      </c>
      <c r="F225" s="178"/>
      <c r="G225" s="179">
        <f t="shared" si="0"/>
        <v>0</v>
      </c>
      <c r="H225" s="178">
        <v>33.76</v>
      </c>
      <c r="I225" s="179">
        <f t="shared" si="1"/>
        <v>33.76</v>
      </c>
      <c r="J225" s="178">
        <v>1246.24</v>
      </c>
      <c r="K225" s="179">
        <f t="shared" si="2"/>
        <v>1246.24</v>
      </c>
      <c r="L225" s="179">
        <v>21</v>
      </c>
      <c r="M225" s="179">
        <f t="shared" si="3"/>
        <v>0</v>
      </c>
      <c r="N225" s="179">
        <v>8.0000000000000007E-5</v>
      </c>
      <c r="O225" s="179">
        <f t="shared" si="4"/>
        <v>0</v>
      </c>
      <c r="P225" s="179">
        <v>0</v>
      </c>
      <c r="Q225" s="179">
        <f t="shared" si="5"/>
        <v>0</v>
      </c>
      <c r="R225" s="179"/>
      <c r="S225" s="179" t="s">
        <v>340</v>
      </c>
      <c r="T225" s="180" t="s">
        <v>319</v>
      </c>
      <c r="U225" s="158">
        <v>2.1</v>
      </c>
      <c r="V225" s="158">
        <f t="shared" si="6"/>
        <v>2.1</v>
      </c>
      <c r="W225" s="158"/>
      <c r="X225" s="158" t="s">
        <v>362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363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2.5" outlineLevel="1" x14ac:dyDescent="0.2">
      <c r="A226" s="174">
        <v>54</v>
      </c>
      <c r="B226" s="167" t="s">
        <v>612</v>
      </c>
      <c r="C226" s="183" t="s">
        <v>613</v>
      </c>
      <c r="D226" s="168" t="s">
        <v>348</v>
      </c>
      <c r="E226" s="169">
        <v>5</v>
      </c>
      <c r="F226" s="170"/>
      <c r="G226" s="171">
        <f t="shared" si="0"/>
        <v>0</v>
      </c>
      <c r="H226" s="170">
        <v>0</v>
      </c>
      <c r="I226" s="171">
        <f t="shared" si="1"/>
        <v>0</v>
      </c>
      <c r="J226" s="170">
        <v>4800</v>
      </c>
      <c r="K226" s="171">
        <f t="shared" si="2"/>
        <v>24000</v>
      </c>
      <c r="L226" s="171">
        <v>21</v>
      </c>
      <c r="M226" s="171">
        <f t="shared" si="3"/>
        <v>0</v>
      </c>
      <c r="N226" s="171">
        <v>0</v>
      </c>
      <c r="O226" s="171">
        <f t="shared" si="4"/>
        <v>0</v>
      </c>
      <c r="P226" s="171">
        <v>0</v>
      </c>
      <c r="Q226" s="171">
        <f t="shared" si="5"/>
        <v>0</v>
      </c>
      <c r="R226" s="171"/>
      <c r="S226" s="171" t="s">
        <v>340</v>
      </c>
      <c r="T226" s="172" t="s">
        <v>319</v>
      </c>
      <c r="U226" s="158">
        <v>0</v>
      </c>
      <c r="V226" s="158">
        <f t="shared" si="6"/>
        <v>0</v>
      </c>
      <c r="W226" s="158"/>
      <c r="X226" s="158" t="s">
        <v>362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363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74"/>
      <c r="B227" s="157"/>
      <c r="C227" s="275" t="s">
        <v>614</v>
      </c>
      <c r="D227" s="276"/>
      <c r="E227" s="276"/>
      <c r="F227" s="276"/>
      <c r="G227" s="276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322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4"/>
      <c r="B228" s="157"/>
      <c r="C228" s="190" t="s">
        <v>601</v>
      </c>
      <c r="D228" s="188"/>
      <c r="E228" s="189">
        <v>5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367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4">
        <v>55</v>
      </c>
      <c r="B229" s="175" t="s">
        <v>615</v>
      </c>
      <c r="C229" s="184" t="s">
        <v>2608</v>
      </c>
      <c r="D229" s="176" t="s">
        <v>348</v>
      </c>
      <c r="E229" s="177">
        <v>2</v>
      </c>
      <c r="F229" s="178"/>
      <c r="G229" s="179">
        <f>ROUND(E229*F229,2)</f>
        <v>0</v>
      </c>
      <c r="H229" s="178">
        <v>0</v>
      </c>
      <c r="I229" s="179">
        <f>ROUND(E229*H229,2)</f>
        <v>0</v>
      </c>
      <c r="J229" s="178">
        <v>1150</v>
      </c>
      <c r="K229" s="179">
        <f>ROUND(E229*J229,2)</f>
        <v>2300</v>
      </c>
      <c r="L229" s="179">
        <v>21</v>
      </c>
      <c r="M229" s="179">
        <f>G229*(1+L229/100)</f>
        <v>0</v>
      </c>
      <c r="N229" s="179">
        <v>0</v>
      </c>
      <c r="O229" s="179">
        <f>ROUND(E229*N229,2)</f>
        <v>0</v>
      </c>
      <c r="P229" s="179">
        <v>0</v>
      </c>
      <c r="Q229" s="179">
        <f>ROUND(E229*P229,2)</f>
        <v>0</v>
      </c>
      <c r="R229" s="179"/>
      <c r="S229" s="179" t="s">
        <v>340</v>
      </c>
      <c r="T229" s="180" t="s">
        <v>319</v>
      </c>
      <c r="U229" s="158">
        <v>0</v>
      </c>
      <c r="V229" s="158">
        <f>ROUND(E229*U229,2)</f>
        <v>0</v>
      </c>
      <c r="W229" s="158"/>
      <c r="X229" s="158" t="s">
        <v>362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363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4">
        <v>56</v>
      </c>
      <c r="B230" s="175" t="s">
        <v>617</v>
      </c>
      <c r="C230" s="184" t="s">
        <v>2609</v>
      </c>
      <c r="D230" s="176" t="s">
        <v>348</v>
      </c>
      <c r="E230" s="177">
        <v>2</v>
      </c>
      <c r="F230" s="178"/>
      <c r="G230" s="179">
        <f>ROUND(E230*F230,2)</f>
        <v>0</v>
      </c>
      <c r="H230" s="178">
        <v>0</v>
      </c>
      <c r="I230" s="179">
        <f>ROUND(E230*H230,2)</f>
        <v>0</v>
      </c>
      <c r="J230" s="178">
        <v>235</v>
      </c>
      <c r="K230" s="179">
        <f>ROUND(E230*J230,2)</f>
        <v>470</v>
      </c>
      <c r="L230" s="179">
        <v>21</v>
      </c>
      <c r="M230" s="179">
        <f>G230*(1+L230/100)</f>
        <v>0</v>
      </c>
      <c r="N230" s="179">
        <v>0</v>
      </c>
      <c r="O230" s="179">
        <f>ROUND(E230*N230,2)</f>
        <v>0</v>
      </c>
      <c r="P230" s="179">
        <v>0</v>
      </c>
      <c r="Q230" s="179">
        <f>ROUND(E230*P230,2)</f>
        <v>0</v>
      </c>
      <c r="R230" s="179"/>
      <c r="S230" s="179" t="s">
        <v>340</v>
      </c>
      <c r="T230" s="180" t="s">
        <v>319</v>
      </c>
      <c r="U230" s="158">
        <v>0</v>
      </c>
      <c r="V230" s="158">
        <f>ROUND(E230*U230,2)</f>
        <v>0</v>
      </c>
      <c r="W230" s="158"/>
      <c r="X230" s="158" t="s">
        <v>362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363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74">
        <v>57</v>
      </c>
      <c r="B231" s="167" t="s">
        <v>618</v>
      </c>
      <c r="C231" s="183" t="s">
        <v>619</v>
      </c>
      <c r="D231" s="168" t="s">
        <v>348</v>
      </c>
      <c r="E231" s="169">
        <v>3</v>
      </c>
      <c r="F231" s="170"/>
      <c r="G231" s="171">
        <f>ROUND(E231*F231,2)</f>
        <v>0</v>
      </c>
      <c r="H231" s="170">
        <v>1656</v>
      </c>
      <c r="I231" s="171">
        <f>ROUND(E231*H231,2)</f>
        <v>4968</v>
      </c>
      <c r="J231" s="170">
        <v>0</v>
      </c>
      <c r="K231" s="171">
        <f>ROUND(E231*J231,2)</f>
        <v>0</v>
      </c>
      <c r="L231" s="171">
        <v>21</v>
      </c>
      <c r="M231" s="171">
        <f>G231*(1+L231/100)</f>
        <v>0</v>
      </c>
      <c r="N231" s="171">
        <v>2.1000000000000001E-2</v>
      </c>
      <c r="O231" s="171">
        <f>ROUND(E231*N231,2)</f>
        <v>0.06</v>
      </c>
      <c r="P231" s="171">
        <v>0</v>
      </c>
      <c r="Q231" s="171">
        <f>ROUND(E231*P231,2)</f>
        <v>0</v>
      </c>
      <c r="R231" s="171" t="s">
        <v>558</v>
      </c>
      <c r="S231" s="171" t="s">
        <v>318</v>
      </c>
      <c r="T231" s="172" t="s">
        <v>318</v>
      </c>
      <c r="U231" s="158">
        <v>0</v>
      </c>
      <c r="V231" s="158">
        <f>ROUND(E231*U231,2)</f>
        <v>0</v>
      </c>
      <c r="W231" s="158"/>
      <c r="X231" s="158" t="s">
        <v>554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555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0" t="s">
        <v>620</v>
      </c>
      <c r="D232" s="188"/>
      <c r="E232" s="189">
        <v>3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367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x14ac:dyDescent="0.2">
      <c r="A233" s="160" t="s">
        <v>313</v>
      </c>
      <c r="B233" s="161" t="s">
        <v>138</v>
      </c>
      <c r="C233" s="182" t="s">
        <v>139</v>
      </c>
      <c r="D233" s="162"/>
      <c r="E233" s="163"/>
      <c r="F233" s="164"/>
      <c r="G233" s="164">
        <f>SUMIF(AG234:AG303,"&lt;&gt;NOR",G234:G303)</f>
        <v>0</v>
      </c>
      <c r="H233" s="164"/>
      <c r="I233" s="164">
        <f>SUM(I234:I303)</f>
        <v>11283.32</v>
      </c>
      <c r="J233" s="164"/>
      <c r="K233" s="164">
        <f>SUM(K234:K303)</f>
        <v>151940.65000000002</v>
      </c>
      <c r="L233" s="164"/>
      <c r="M233" s="164">
        <f>SUM(M234:M303)</f>
        <v>0</v>
      </c>
      <c r="N233" s="164"/>
      <c r="O233" s="164">
        <f>SUM(O234:O303)</f>
        <v>0.10999999999999999</v>
      </c>
      <c r="P233" s="164"/>
      <c r="Q233" s="164">
        <f>SUM(Q234:Q303)</f>
        <v>64.87</v>
      </c>
      <c r="R233" s="164"/>
      <c r="S233" s="164"/>
      <c r="T233" s="165"/>
      <c r="U233" s="159"/>
      <c r="V233" s="159">
        <f>SUM(V234:V303)</f>
        <v>317.60000000000002</v>
      </c>
      <c r="W233" s="159"/>
      <c r="X233" s="159"/>
      <c r="AG233" t="s">
        <v>314</v>
      </c>
    </row>
    <row r="234" spans="1:60" outlineLevel="1" x14ac:dyDescent="0.2">
      <c r="A234" s="166">
        <v>58</v>
      </c>
      <c r="B234" s="167" t="s">
        <v>621</v>
      </c>
      <c r="C234" s="183" t="s">
        <v>622</v>
      </c>
      <c r="D234" s="168" t="s">
        <v>473</v>
      </c>
      <c r="E234" s="169">
        <v>4.8</v>
      </c>
      <c r="F234" s="170"/>
      <c r="G234" s="171">
        <f>ROUND(E234*F234,2)</f>
        <v>0</v>
      </c>
      <c r="H234" s="170">
        <v>20.56</v>
      </c>
      <c r="I234" s="171">
        <f>ROUND(E234*H234,2)</f>
        <v>98.69</v>
      </c>
      <c r="J234" s="170">
        <v>58.64</v>
      </c>
      <c r="K234" s="171">
        <f>ROUND(E234*J234,2)</f>
        <v>281.47000000000003</v>
      </c>
      <c r="L234" s="171">
        <v>21</v>
      </c>
      <c r="M234" s="171">
        <f>G234*(1+L234/100)</f>
        <v>0</v>
      </c>
      <c r="N234" s="171">
        <v>1.0200000000000001E-3</v>
      </c>
      <c r="O234" s="171">
        <f>ROUND(E234*N234,2)</f>
        <v>0</v>
      </c>
      <c r="P234" s="171">
        <v>0</v>
      </c>
      <c r="Q234" s="171">
        <f>ROUND(E234*P234,2)</f>
        <v>0</v>
      </c>
      <c r="R234" s="171" t="s">
        <v>371</v>
      </c>
      <c r="S234" s="171" t="s">
        <v>318</v>
      </c>
      <c r="T234" s="172" t="s">
        <v>318</v>
      </c>
      <c r="U234" s="158">
        <v>0.123</v>
      </c>
      <c r="V234" s="158">
        <f>ROUND(E234*U234,2)</f>
        <v>0.59</v>
      </c>
      <c r="W234" s="158"/>
      <c r="X234" s="158" t="s">
        <v>362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363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286" t="s">
        <v>2607</v>
      </c>
      <c r="D235" s="287"/>
      <c r="E235" s="287"/>
      <c r="F235" s="287"/>
      <c r="G235" s="287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365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277" t="s">
        <v>623</v>
      </c>
      <c r="D236" s="278"/>
      <c r="E236" s="278"/>
      <c r="F236" s="278"/>
      <c r="G236" s="27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322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0" t="s">
        <v>624</v>
      </c>
      <c r="D237" s="188"/>
      <c r="E237" s="189">
        <v>4.8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367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66">
        <v>59</v>
      </c>
      <c r="B238" s="167" t="s">
        <v>625</v>
      </c>
      <c r="C238" s="183" t="s">
        <v>626</v>
      </c>
      <c r="D238" s="168" t="s">
        <v>360</v>
      </c>
      <c r="E238" s="169">
        <v>3.3301100000000003</v>
      </c>
      <c r="F238" s="170"/>
      <c r="G238" s="171">
        <f>ROUND(E238*F238,2)</f>
        <v>0</v>
      </c>
      <c r="H238" s="170">
        <v>0</v>
      </c>
      <c r="I238" s="171">
        <f>ROUND(E238*H238,2)</f>
        <v>0</v>
      </c>
      <c r="J238" s="170">
        <v>14970</v>
      </c>
      <c r="K238" s="171">
        <f>ROUND(E238*J238,2)</f>
        <v>49851.75</v>
      </c>
      <c r="L238" s="171">
        <v>21</v>
      </c>
      <c r="M238" s="171">
        <f>G238*(1+L238/100)</f>
        <v>0</v>
      </c>
      <c r="N238" s="171">
        <v>0</v>
      </c>
      <c r="O238" s="171">
        <f>ROUND(E238*N238,2)</f>
        <v>0</v>
      </c>
      <c r="P238" s="171">
        <v>2.85</v>
      </c>
      <c r="Q238" s="171">
        <f>ROUND(E238*P238,2)</f>
        <v>9.49</v>
      </c>
      <c r="R238" s="171" t="s">
        <v>627</v>
      </c>
      <c r="S238" s="171" t="s">
        <v>318</v>
      </c>
      <c r="T238" s="172" t="s">
        <v>318</v>
      </c>
      <c r="U238" s="158">
        <v>17.606999999999999</v>
      </c>
      <c r="V238" s="158">
        <f>ROUND(E238*U238,2)</f>
        <v>58.63</v>
      </c>
      <c r="W238" s="158"/>
      <c r="X238" s="158" t="s">
        <v>362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363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286" t="s">
        <v>628</v>
      </c>
      <c r="D239" s="287"/>
      <c r="E239" s="287"/>
      <c r="F239" s="287"/>
      <c r="G239" s="287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365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73" t="str">
        <f>C239</f>
        <v>s naložením vybouraných hmot a suti na dopravní prostředek nebo s odklizením na hromady do vzdálenosti 20 m</v>
      </c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277" t="s">
        <v>629</v>
      </c>
      <c r="D240" s="278"/>
      <c r="E240" s="278"/>
      <c r="F240" s="278"/>
      <c r="G240" s="27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322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73" t="str">
        <f>C240</f>
        <v>Včetně bourání geotextilií, výplně otvorů tvárnic, drenáží, trubek a dilatačních prvků apod. zabudovaných v bouraných konstrukcích.</v>
      </c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0" t="s">
        <v>2599</v>
      </c>
      <c r="D241" s="188"/>
      <c r="E241" s="189">
        <v>2.7230000000000003</v>
      </c>
      <c r="F241" s="158"/>
      <c r="G241" s="190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367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0" t="s">
        <v>630</v>
      </c>
      <c r="D242" s="188"/>
      <c r="E242" s="189">
        <v>0.60711000000000004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367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66">
        <v>60</v>
      </c>
      <c r="B243" s="167" t="s">
        <v>631</v>
      </c>
      <c r="C243" s="183" t="s">
        <v>632</v>
      </c>
      <c r="D243" s="168" t="s">
        <v>376</v>
      </c>
      <c r="E243" s="169">
        <v>96.194999999999993</v>
      </c>
      <c r="F243" s="170"/>
      <c r="G243" s="171">
        <f>ROUND(E243*F243,2)</f>
        <v>0</v>
      </c>
      <c r="H243" s="170">
        <v>15.3</v>
      </c>
      <c r="I243" s="171">
        <f>ROUND(E243*H243,2)</f>
        <v>1471.78</v>
      </c>
      <c r="J243" s="170">
        <v>107.7</v>
      </c>
      <c r="K243" s="171">
        <f>ROUND(E243*J243,2)</f>
        <v>10360.200000000001</v>
      </c>
      <c r="L243" s="171">
        <v>21</v>
      </c>
      <c r="M243" s="171">
        <f>G243*(1+L243/100)</f>
        <v>0</v>
      </c>
      <c r="N243" s="171">
        <v>6.7000000000000002E-4</v>
      </c>
      <c r="O243" s="171">
        <f>ROUND(E243*N243,2)</f>
        <v>0.06</v>
      </c>
      <c r="P243" s="171">
        <v>0.18</v>
      </c>
      <c r="Q243" s="171">
        <f>ROUND(E243*P243,2)</f>
        <v>17.32</v>
      </c>
      <c r="R243" s="171" t="s">
        <v>398</v>
      </c>
      <c r="S243" s="171" t="s">
        <v>318</v>
      </c>
      <c r="T243" s="172" t="s">
        <v>318</v>
      </c>
      <c r="U243" s="158">
        <v>0.23200000000000001</v>
      </c>
      <c r="V243" s="158">
        <f>ROUND(E243*U243,2)</f>
        <v>22.32</v>
      </c>
      <c r="W243" s="158"/>
      <c r="X243" s="158" t="s">
        <v>362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363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56"/>
      <c r="B244" s="157"/>
      <c r="C244" s="286" t="s">
        <v>633</v>
      </c>
      <c r="D244" s="287"/>
      <c r="E244" s="287"/>
      <c r="F244" s="287"/>
      <c r="G244" s="287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365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73" t="str">
        <f>C244</f>
        <v>nebo vybourání otvorů průřezové plochy přes 4 m2 v příčkách, včetně pomocného lešení o výšce podlahy do 1900 mm a pro zatížení do 1,5 kPa  (150 kg/m2),</v>
      </c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0" t="s">
        <v>634</v>
      </c>
      <c r="D245" s="188"/>
      <c r="E245" s="189">
        <v>1.1399999999999999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367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0" t="s">
        <v>635</v>
      </c>
      <c r="D246" s="188"/>
      <c r="E246" s="189">
        <v>15.4275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367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0" t="s">
        <v>636</v>
      </c>
      <c r="D247" s="188"/>
      <c r="E247" s="189">
        <v>7.59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367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90" t="s">
        <v>637</v>
      </c>
      <c r="D248" s="188"/>
      <c r="E248" s="189">
        <v>1.1399999999999999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367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0" t="s">
        <v>638</v>
      </c>
      <c r="D249" s="188"/>
      <c r="E249" s="189">
        <v>15.4275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367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0" t="s">
        <v>639</v>
      </c>
      <c r="D250" s="188"/>
      <c r="E250" s="189">
        <v>41.15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367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0" t="s">
        <v>640</v>
      </c>
      <c r="D251" s="188"/>
      <c r="E251" s="189">
        <v>9.32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367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0" t="s">
        <v>641</v>
      </c>
      <c r="D252" s="188"/>
      <c r="E252" s="189">
        <v>5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367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22.5" outlineLevel="1" x14ac:dyDescent="0.2">
      <c r="A253" s="166">
        <v>61</v>
      </c>
      <c r="B253" s="167" t="s">
        <v>642</v>
      </c>
      <c r="C253" s="183" t="s">
        <v>643</v>
      </c>
      <c r="D253" s="168" t="s">
        <v>360</v>
      </c>
      <c r="E253" s="169">
        <v>5.4829499999999998</v>
      </c>
      <c r="F253" s="170"/>
      <c r="G253" s="171">
        <f>ROUND(E253*F253,2)</f>
        <v>0</v>
      </c>
      <c r="H253" s="170">
        <v>29.37</v>
      </c>
      <c r="I253" s="171">
        <f>ROUND(E253*H253,2)</f>
        <v>161.03</v>
      </c>
      <c r="J253" s="170">
        <v>777.63</v>
      </c>
      <c r="K253" s="171">
        <f>ROUND(E253*J253,2)</f>
        <v>4263.71</v>
      </c>
      <c r="L253" s="171">
        <v>21</v>
      </c>
      <c r="M253" s="171">
        <f>G253*(1+L253/100)</f>
        <v>0</v>
      </c>
      <c r="N253" s="171">
        <v>1.2800000000000001E-3</v>
      </c>
      <c r="O253" s="171">
        <f>ROUND(E253*N253,2)</f>
        <v>0.01</v>
      </c>
      <c r="P253" s="171">
        <v>1.8</v>
      </c>
      <c r="Q253" s="171">
        <f>ROUND(E253*P253,2)</f>
        <v>9.8699999999999992</v>
      </c>
      <c r="R253" s="171" t="s">
        <v>398</v>
      </c>
      <c r="S253" s="171" t="s">
        <v>318</v>
      </c>
      <c r="T253" s="172" t="s">
        <v>318</v>
      </c>
      <c r="U253" s="158">
        <v>1.52</v>
      </c>
      <c r="V253" s="158">
        <f>ROUND(E253*U253,2)</f>
        <v>8.33</v>
      </c>
      <c r="W253" s="158"/>
      <c r="X253" s="158" t="s">
        <v>362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363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56"/>
      <c r="B254" s="157"/>
      <c r="C254" s="286" t="s">
        <v>644</v>
      </c>
      <c r="D254" s="287"/>
      <c r="E254" s="287"/>
      <c r="F254" s="287"/>
      <c r="G254" s="287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365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73" t="str">
        <f>C254</f>
        <v>nebo vybourání otvorů průřezové plochy přes 4 m2 ve zdivu nadzákladovém, včetně pomocného lešení o výšce podlahy do 1900 mm a pro zatížení do 1,5 kPa  (150 kg/m2)</v>
      </c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0" t="s">
        <v>645</v>
      </c>
      <c r="D255" s="188"/>
      <c r="E255" s="189">
        <v>0.58650000000000002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367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0" t="s">
        <v>646</v>
      </c>
      <c r="D256" s="188"/>
      <c r="E256" s="189">
        <v>1.1865000000000001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367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0" t="s">
        <v>647</v>
      </c>
      <c r="D257" s="188"/>
      <c r="E257" s="189">
        <v>0.55000000000000004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367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0" t="s">
        <v>648</v>
      </c>
      <c r="D258" s="188"/>
      <c r="E258" s="189">
        <v>0.61599999999999999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367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0" t="s">
        <v>649</v>
      </c>
      <c r="D259" s="188"/>
      <c r="E259" s="189">
        <v>0.44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367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90" t="s">
        <v>650</v>
      </c>
      <c r="D260" s="188"/>
      <c r="E260" s="189">
        <v>1.087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367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0" t="s">
        <v>651</v>
      </c>
      <c r="D261" s="188"/>
      <c r="E261" s="189">
        <v>0.61599999999999999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367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652</v>
      </c>
      <c r="D262" s="188"/>
      <c r="E262" s="189">
        <v>0.40094999999999997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367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66">
        <v>62</v>
      </c>
      <c r="B263" s="167" t="s">
        <v>653</v>
      </c>
      <c r="C263" s="183" t="s">
        <v>654</v>
      </c>
      <c r="D263" s="168" t="s">
        <v>376</v>
      </c>
      <c r="E263" s="169">
        <v>6.18</v>
      </c>
      <c r="F263" s="170"/>
      <c r="G263" s="171">
        <f>ROUND(E263*F263,2)</f>
        <v>0</v>
      </c>
      <c r="H263" s="170">
        <v>15.3</v>
      </c>
      <c r="I263" s="171">
        <f>ROUND(E263*H263,2)</f>
        <v>94.55</v>
      </c>
      <c r="J263" s="170">
        <v>143.69999999999999</v>
      </c>
      <c r="K263" s="171">
        <f>ROUND(E263*J263,2)</f>
        <v>888.07</v>
      </c>
      <c r="L263" s="171">
        <v>21</v>
      </c>
      <c r="M263" s="171">
        <f>G263*(1+L263/100)</f>
        <v>0</v>
      </c>
      <c r="N263" s="171">
        <v>6.7000000000000002E-4</v>
      </c>
      <c r="O263" s="171">
        <f>ROUND(E263*N263,2)</f>
        <v>0</v>
      </c>
      <c r="P263" s="171">
        <v>5.5E-2</v>
      </c>
      <c r="Q263" s="171">
        <f>ROUND(E263*P263,2)</f>
        <v>0.34</v>
      </c>
      <c r="R263" s="171" t="s">
        <v>398</v>
      </c>
      <c r="S263" s="171" t="s">
        <v>318</v>
      </c>
      <c r="T263" s="172" t="s">
        <v>318</v>
      </c>
      <c r="U263" s="158">
        <v>0.38100000000000001</v>
      </c>
      <c r="V263" s="158">
        <f>ROUND(E263*U263,2)</f>
        <v>2.35</v>
      </c>
      <c r="W263" s="158"/>
      <c r="X263" s="158" t="s">
        <v>362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363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56"/>
      <c r="B264" s="157"/>
      <c r="C264" s="286" t="s">
        <v>399</v>
      </c>
      <c r="D264" s="287"/>
      <c r="E264" s="287"/>
      <c r="F264" s="287"/>
      <c r="G264" s="287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365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73" t="str">
        <f>C264</f>
        <v>nebo vybourání otvorů jakýchkoliv rozměrů, včetně pomocného lešení o výšce podlahy do 1900 mm a pro zatížení do 1,5 kPa  (150 kg/m2),</v>
      </c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0" t="s">
        <v>655</v>
      </c>
      <c r="D265" s="188"/>
      <c r="E265" s="189">
        <v>6.18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367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66">
        <v>63</v>
      </c>
      <c r="B266" s="167" t="s">
        <v>656</v>
      </c>
      <c r="C266" s="183" t="s">
        <v>657</v>
      </c>
      <c r="D266" s="168" t="s">
        <v>360</v>
      </c>
      <c r="E266" s="169">
        <v>7.4420000000000002</v>
      </c>
      <c r="F266" s="170"/>
      <c r="G266" s="171">
        <f>ROUND(E266*F266,2)</f>
        <v>0</v>
      </c>
      <c r="H266" s="170">
        <v>0</v>
      </c>
      <c r="I266" s="171">
        <f>ROUND(E266*H266,2)</f>
        <v>0</v>
      </c>
      <c r="J266" s="170">
        <v>3725</v>
      </c>
      <c r="K266" s="171">
        <f>ROUND(E266*J266,2)</f>
        <v>27721.45</v>
      </c>
      <c r="L266" s="171">
        <v>21</v>
      </c>
      <c r="M266" s="171">
        <f>G266*(1+L266/100)</f>
        <v>0</v>
      </c>
      <c r="N266" s="171">
        <v>0</v>
      </c>
      <c r="O266" s="171">
        <f>ROUND(E266*N266,2)</f>
        <v>0</v>
      </c>
      <c r="P266" s="171">
        <v>2.2000000000000002</v>
      </c>
      <c r="Q266" s="171">
        <f>ROUND(E266*P266,2)</f>
        <v>16.37</v>
      </c>
      <c r="R266" s="171" t="s">
        <v>398</v>
      </c>
      <c r="S266" s="171" t="s">
        <v>318</v>
      </c>
      <c r="T266" s="172" t="s">
        <v>318</v>
      </c>
      <c r="U266" s="158">
        <v>11.05</v>
      </c>
      <c r="V266" s="158">
        <f>ROUND(E266*U266,2)</f>
        <v>82.23</v>
      </c>
      <c r="W266" s="158"/>
      <c r="X266" s="158" t="s">
        <v>362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363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0" t="s">
        <v>658</v>
      </c>
      <c r="D267" s="188"/>
      <c r="E267" s="189">
        <v>1.323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367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2.5" outlineLevel="1" x14ac:dyDescent="0.2">
      <c r="A268" s="156"/>
      <c r="B268" s="157"/>
      <c r="C268" s="190" t="s">
        <v>659</v>
      </c>
      <c r="D268" s="188"/>
      <c r="E268" s="189">
        <v>6.1189999999999998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367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66">
        <v>64</v>
      </c>
      <c r="B269" s="167" t="s">
        <v>660</v>
      </c>
      <c r="C269" s="183" t="s">
        <v>661</v>
      </c>
      <c r="D269" s="168" t="s">
        <v>376</v>
      </c>
      <c r="E269" s="169">
        <v>122.38</v>
      </c>
      <c r="F269" s="170"/>
      <c r="G269" s="171">
        <f>ROUND(E269*F269,2)</f>
        <v>0</v>
      </c>
      <c r="H269" s="170">
        <v>0</v>
      </c>
      <c r="I269" s="171">
        <f>ROUND(E269*H269,2)</f>
        <v>0</v>
      </c>
      <c r="J269" s="170">
        <v>65.400000000000006</v>
      </c>
      <c r="K269" s="171">
        <f>ROUND(E269*J269,2)</f>
        <v>8003.65</v>
      </c>
      <c r="L269" s="171">
        <v>21</v>
      </c>
      <c r="M269" s="171">
        <f>G269*(1+L269/100)</f>
        <v>0</v>
      </c>
      <c r="N269" s="171">
        <v>0</v>
      </c>
      <c r="O269" s="171">
        <f>ROUND(E269*N269,2)</f>
        <v>0</v>
      </c>
      <c r="P269" s="171">
        <v>0.02</v>
      </c>
      <c r="Q269" s="171">
        <f>ROUND(E269*P269,2)</f>
        <v>2.4500000000000002</v>
      </c>
      <c r="R269" s="171" t="s">
        <v>398</v>
      </c>
      <c r="S269" s="171" t="s">
        <v>318</v>
      </c>
      <c r="T269" s="172" t="s">
        <v>318</v>
      </c>
      <c r="U269" s="158">
        <v>0.14699999999999999</v>
      </c>
      <c r="V269" s="158">
        <f>ROUND(E269*U269,2)</f>
        <v>17.989999999999998</v>
      </c>
      <c r="W269" s="158"/>
      <c r="X269" s="158" t="s">
        <v>362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363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86" t="s">
        <v>662</v>
      </c>
      <c r="D270" s="287"/>
      <c r="E270" s="287"/>
      <c r="F270" s="287"/>
      <c r="G270" s="287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365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0" t="s">
        <v>663</v>
      </c>
      <c r="D271" s="188"/>
      <c r="E271" s="189">
        <v>7.24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367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0" t="s">
        <v>664</v>
      </c>
      <c r="D272" s="188"/>
      <c r="E272" s="189">
        <v>115.14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367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66">
        <v>65</v>
      </c>
      <c r="B273" s="167" t="s">
        <v>665</v>
      </c>
      <c r="C273" s="183" t="s">
        <v>666</v>
      </c>
      <c r="D273" s="168" t="s">
        <v>376</v>
      </c>
      <c r="E273" s="169">
        <v>4.5</v>
      </c>
      <c r="F273" s="170"/>
      <c r="G273" s="171">
        <f>ROUND(E273*F273,2)</f>
        <v>0</v>
      </c>
      <c r="H273" s="170">
        <v>7.7</v>
      </c>
      <c r="I273" s="171">
        <f>ROUND(E273*H273,2)</f>
        <v>34.65</v>
      </c>
      <c r="J273" s="170">
        <v>242.8</v>
      </c>
      <c r="K273" s="171">
        <f>ROUND(E273*J273,2)</f>
        <v>1092.5999999999999</v>
      </c>
      <c r="L273" s="171">
        <v>21</v>
      </c>
      <c r="M273" s="171">
        <f>G273*(1+L273/100)</f>
        <v>0</v>
      </c>
      <c r="N273" s="171">
        <v>3.4000000000000002E-4</v>
      </c>
      <c r="O273" s="171">
        <f>ROUND(E273*N273,2)</f>
        <v>0</v>
      </c>
      <c r="P273" s="171">
        <v>9.1999999999999998E-2</v>
      </c>
      <c r="Q273" s="171">
        <f>ROUND(E273*P273,2)</f>
        <v>0.41</v>
      </c>
      <c r="R273" s="171" t="s">
        <v>398</v>
      </c>
      <c r="S273" s="171" t="s">
        <v>318</v>
      </c>
      <c r="T273" s="172" t="s">
        <v>318</v>
      </c>
      <c r="U273" s="158">
        <v>0.71399999999999997</v>
      </c>
      <c r="V273" s="158">
        <f>ROUND(E273*U273,2)</f>
        <v>3.21</v>
      </c>
      <c r="W273" s="158"/>
      <c r="X273" s="158" t="s">
        <v>362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363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86" t="s">
        <v>667</v>
      </c>
      <c r="D274" s="287"/>
      <c r="E274" s="287"/>
      <c r="F274" s="287"/>
      <c r="G274" s="287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365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73" t="str">
        <f>C274</f>
        <v>z jakýchkoliv cihel pálených, včetně pomocného lešení o výšce podlahy do 1900 mm a pro zatížení do 1,5 kPa  (150 kg/m2),</v>
      </c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668</v>
      </c>
      <c r="D275" s="188"/>
      <c r="E275" s="189">
        <v>4.5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367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33.75" outlineLevel="1" x14ac:dyDescent="0.2">
      <c r="A276" s="166">
        <v>66</v>
      </c>
      <c r="B276" s="167" t="s">
        <v>669</v>
      </c>
      <c r="C276" s="183" t="s">
        <v>670</v>
      </c>
      <c r="D276" s="168" t="s">
        <v>376</v>
      </c>
      <c r="E276" s="169">
        <v>3.0249999999999999</v>
      </c>
      <c r="F276" s="170"/>
      <c r="G276" s="171">
        <f>ROUND(E276*F276,2)</f>
        <v>0</v>
      </c>
      <c r="H276" s="170">
        <v>69.73</v>
      </c>
      <c r="I276" s="171">
        <f>ROUND(E276*H276,2)</f>
        <v>210.93</v>
      </c>
      <c r="J276" s="170">
        <v>350.27</v>
      </c>
      <c r="K276" s="171">
        <f>ROUND(E276*J276,2)</f>
        <v>1059.57</v>
      </c>
      <c r="L276" s="171">
        <v>21</v>
      </c>
      <c r="M276" s="171">
        <f>G276*(1+L276/100)</f>
        <v>0</v>
      </c>
      <c r="N276" s="171">
        <v>3.0400000000000002E-3</v>
      </c>
      <c r="O276" s="171">
        <f>ROUND(E276*N276,2)</f>
        <v>0.01</v>
      </c>
      <c r="P276" s="171">
        <v>6.5000000000000002E-2</v>
      </c>
      <c r="Q276" s="171">
        <f>ROUND(E276*P276,2)</f>
        <v>0.2</v>
      </c>
      <c r="R276" s="171" t="s">
        <v>398</v>
      </c>
      <c r="S276" s="171" t="s">
        <v>318</v>
      </c>
      <c r="T276" s="172" t="s">
        <v>318</v>
      </c>
      <c r="U276" s="158">
        <v>0.91300000000000003</v>
      </c>
      <c r="V276" s="158">
        <f>ROUND(E276*U276,2)</f>
        <v>2.76</v>
      </c>
      <c r="W276" s="158"/>
      <c r="X276" s="158" t="s">
        <v>362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363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671</v>
      </c>
      <c r="D277" s="188"/>
      <c r="E277" s="189">
        <v>3.0249999999999999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367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t="33.75" outlineLevel="1" x14ac:dyDescent="0.2">
      <c r="A278" s="166">
        <v>67</v>
      </c>
      <c r="B278" s="167" t="s">
        <v>672</v>
      </c>
      <c r="C278" s="183" t="s">
        <v>673</v>
      </c>
      <c r="D278" s="168" t="s">
        <v>376</v>
      </c>
      <c r="E278" s="169">
        <v>28.7</v>
      </c>
      <c r="F278" s="170"/>
      <c r="G278" s="171">
        <f>ROUND(E278*F278,2)</f>
        <v>0</v>
      </c>
      <c r="H278" s="170">
        <v>26.9</v>
      </c>
      <c r="I278" s="171">
        <f>ROUND(E278*H278,2)</f>
        <v>772.03</v>
      </c>
      <c r="J278" s="170">
        <v>352.6</v>
      </c>
      <c r="K278" s="171">
        <f>ROUND(E278*J278,2)</f>
        <v>10119.620000000001</v>
      </c>
      <c r="L278" s="171">
        <v>21</v>
      </c>
      <c r="M278" s="171">
        <f>G278*(1+L278/100)</f>
        <v>0</v>
      </c>
      <c r="N278" s="171">
        <v>1.17E-3</v>
      </c>
      <c r="O278" s="171">
        <f>ROUND(E278*N278,2)</f>
        <v>0.03</v>
      </c>
      <c r="P278" s="171">
        <v>7.5999999999999998E-2</v>
      </c>
      <c r="Q278" s="171">
        <f>ROUND(E278*P278,2)</f>
        <v>2.1800000000000002</v>
      </c>
      <c r="R278" s="171" t="s">
        <v>398</v>
      </c>
      <c r="S278" s="171" t="s">
        <v>318</v>
      </c>
      <c r="T278" s="172" t="s">
        <v>318</v>
      </c>
      <c r="U278" s="158">
        <v>0.93899999999999995</v>
      </c>
      <c r="V278" s="158">
        <f>ROUND(E278*U278,2)</f>
        <v>26.95</v>
      </c>
      <c r="W278" s="158"/>
      <c r="X278" s="158" t="s">
        <v>362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363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0" t="s">
        <v>674</v>
      </c>
      <c r="D279" s="188"/>
      <c r="E279" s="189">
        <v>1.8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367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0" t="s">
        <v>675</v>
      </c>
      <c r="D280" s="188"/>
      <c r="E280" s="189">
        <v>1.8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367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0" t="s">
        <v>676</v>
      </c>
      <c r="D281" s="188"/>
      <c r="E281" s="189">
        <v>5.4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367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0" t="s">
        <v>677</v>
      </c>
      <c r="D282" s="188"/>
      <c r="E282" s="189">
        <v>7.2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367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0" t="s">
        <v>678</v>
      </c>
      <c r="D283" s="188"/>
      <c r="E283" s="189">
        <v>4.4000000000000004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367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0" t="s">
        <v>679</v>
      </c>
      <c r="D284" s="188"/>
      <c r="E284" s="189">
        <v>8.1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367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66">
        <v>68</v>
      </c>
      <c r="B285" s="167" t="s">
        <v>680</v>
      </c>
      <c r="C285" s="183" t="s">
        <v>681</v>
      </c>
      <c r="D285" s="168" t="s">
        <v>473</v>
      </c>
      <c r="E285" s="169">
        <v>1</v>
      </c>
      <c r="F285" s="170"/>
      <c r="G285" s="171">
        <f>ROUND(E285*F285,2)</f>
        <v>0</v>
      </c>
      <c r="H285" s="170">
        <v>1516.87</v>
      </c>
      <c r="I285" s="171">
        <f>ROUND(E285*H285,2)</f>
        <v>1516.87</v>
      </c>
      <c r="J285" s="170">
        <v>3183.13</v>
      </c>
      <c r="K285" s="171">
        <f>ROUND(E285*J285,2)</f>
        <v>3183.13</v>
      </c>
      <c r="L285" s="171">
        <v>21</v>
      </c>
      <c r="M285" s="171">
        <f>G285*(1+L285/100)</f>
        <v>0</v>
      </c>
      <c r="N285" s="171">
        <v>0</v>
      </c>
      <c r="O285" s="171">
        <f>ROUND(E285*N285,2)</f>
        <v>0</v>
      </c>
      <c r="P285" s="171">
        <v>8.831E-2</v>
      </c>
      <c r="Q285" s="171">
        <f>ROUND(E285*P285,2)</f>
        <v>0.09</v>
      </c>
      <c r="R285" s="171" t="s">
        <v>398</v>
      </c>
      <c r="S285" s="171" t="s">
        <v>318</v>
      </c>
      <c r="T285" s="172" t="s">
        <v>318</v>
      </c>
      <c r="U285" s="158">
        <v>6.2</v>
      </c>
      <c r="V285" s="158">
        <f>ROUND(E285*U285,2)</f>
        <v>6.2</v>
      </c>
      <c r="W285" s="158"/>
      <c r="X285" s="158" t="s">
        <v>362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363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0" t="s">
        <v>682</v>
      </c>
      <c r="D286" s="188"/>
      <c r="E286" s="189">
        <v>1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367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66">
        <v>69</v>
      </c>
      <c r="B287" s="167" t="s">
        <v>683</v>
      </c>
      <c r="C287" s="183" t="s">
        <v>684</v>
      </c>
      <c r="D287" s="168" t="s">
        <v>473</v>
      </c>
      <c r="E287" s="169">
        <v>3.75</v>
      </c>
      <c r="F287" s="170"/>
      <c r="G287" s="171">
        <f>ROUND(E287*F287,2)</f>
        <v>0</v>
      </c>
      <c r="H287" s="170">
        <v>1741.75</v>
      </c>
      <c r="I287" s="171">
        <f>ROUND(E287*H287,2)</f>
        <v>6531.56</v>
      </c>
      <c r="J287" s="170">
        <v>3553.25</v>
      </c>
      <c r="K287" s="171">
        <f>ROUND(E287*J287,2)</f>
        <v>13324.69</v>
      </c>
      <c r="L287" s="171">
        <v>21</v>
      </c>
      <c r="M287" s="171">
        <f>G287*(1+L287/100)</f>
        <v>0</v>
      </c>
      <c r="N287" s="171">
        <v>0</v>
      </c>
      <c r="O287" s="171">
        <f>ROUND(E287*N287,2)</f>
        <v>0</v>
      </c>
      <c r="P287" s="171">
        <v>0.12417</v>
      </c>
      <c r="Q287" s="171">
        <f>ROUND(E287*P287,2)</f>
        <v>0.47</v>
      </c>
      <c r="R287" s="171" t="s">
        <v>398</v>
      </c>
      <c r="S287" s="171" t="s">
        <v>318</v>
      </c>
      <c r="T287" s="172" t="s">
        <v>318</v>
      </c>
      <c r="U287" s="158">
        <v>6.9</v>
      </c>
      <c r="V287" s="158">
        <f>ROUND(E287*U287,2)</f>
        <v>25.88</v>
      </c>
      <c r="W287" s="158"/>
      <c r="X287" s="158" t="s">
        <v>362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363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0" t="s">
        <v>2600</v>
      </c>
      <c r="D288" s="188"/>
      <c r="E288" s="189">
        <v>3.75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90"/>
      <c r="AA288" s="149"/>
      <c r="AB288" s="149"/>
      <c r="AC288" s="149"/>
      <c r="AD288" s="149"/>
      <c r="AE288" s="149"/>
      <c r="AF288" s="149"/>
      <c r="AG288" s="149" t="s">
        <v>367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4">
        <v>70</v>
      </c>
      <c r="B289" s="175" t="s">
        <v>685</v>
      </c>
      <c r="C289" s="184" t="s">
        <v>686</v>
      </c>
      <c r="D289" s="176" t="s">
        <v>473</v>
      </c>
      <c r="E289" s="177">
        <v>0.2</v>
      </c>
      <c r="F289" s="178"/>
      <c r="G289" s="179">
        <f>ROUND(E289*F289,2)</f>
        <v>0</v>
      </c>
      <c r="H289" s="178">
        <v>1956.16</v>
      </c>
      <c r="I289" s="179">
        <f>ROUND(E289*H289,2)</f>
        <v>391.23</v>
      </c>
      <c r="J289" s="178">
        <v>4093.84</v>
      </c>
      <c r="K289" s="179">
        <f>ROUND(E289*J289,2)</f>
        <v>818.77</v>
      </c>
      <c r="L289" s="179">
        <v>21</v>
      </c>
      <c r="M289" s="179">
        <f>G289*(1+L289/100)</f>
        <v>0</v>
      </c>
      <c r="N289" s="179">
        <v>0</v>
      </c>
      <c r="O289" s="179">
        <f>ROUND(E289*N289,2)</f>
        <v>0</v>
      </c>
      <c r="P289" s="179">
        <v>0.17663000000000001</v>
      </c>
      <c r="Q289" s="179">
        <f>ROUND(E289*P289,2)</f>
        <v>0.04</v>
      </c>
      <c r="R289" s="179" t="s">
        <v>398</v>
      </c>
      <c r="S289" s="179" t="s">
        <v>318</v>
      </c>
      <c r="T289" s="180" t="s">
        <v>318</v>
      </c>
      <c r="U289" s="158">
        <v>7.9</v>
      </c>
      <c r="V289" s="158">
        <f>ROUND(E289*U289,2)</f>
        <v>1.58</v>
      </c>
      <c r="W289" s="158"/>
      <c r="X289" s="158" t="s">
        <v>362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363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66">
        <v>71</v>
      </c>
      <c r="B290" s="167" t="s">
        <v>687</v>
      </c>
      <c r="C290" s="183" t="s">
        <v>688</v>
      </c>
      <c r="D290" s="168" t="s">
        <v>473</v>
      </c>
      <c r="E290" s="169">
        <v>51.9</v>
      </c>
      <c r="F290" s="170"/>
      <c r="G290" s="171">
        <f>ROUND(E290*F290,2)</f>
        <v>0</v>
      </c>
      <c r="H290" s="170">
        <v>0</v>
      </c>
      <c r="I290" s="171">
        <f>ROUND(E290*H290,2)</f>
        <v>0</v>
      </c>
      <c r="J290" s="170">
        <v>141.5</v>
      </c>
      <c r="K290" s="171">
        <f>ROUND(E290*J290,2)</f>
        <v>7343.85</v>
      </c>
      <c r="L290" s="171">
        <v>21</v>
      </c>
      <c r="M290" s="171">
        <f>G290*(1+L290/100)</f>
        <v>0</v>
      </c>
      <c r="N290" s="171">
        <v>0</v>
      </c>
      <c r="O290" s="171">
        <f>ROUND(E290*N290,2)</f>
        <v>0</v>
      </c>
      <c r="P290" s="171">
        <v>8.9999999999999993E-3</v>
      </c>
      <c r="Q290" s="171">
        <f>ROUND(E290*P290,2)</f>
        <v>0.47</v>
      </c>
      <c r="R290" s="171" t="s">
        <v>398</v>
      </c>
      <c r="S290" s="171" t="s">
        <v>318</v>
      </c>
      <c r="T290" s="172" t="s">
        <v>318</v>
      </c>
      <c r="U290" s="158">
        <v>0.42</v>
      </c>
      <c r="V290" s="158">
        <f>ROUND(E290*U290,2)</f>
        <v>21.8</v>
      </c>
      <c r="W290" s="158"/>
      <c r="X290" s="158" t="s">
        <v>362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363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0" t="s">
        <v>689</v>
      </c>
      <c r="D291" s="188"/>
      <c r="E291" s="189">
        <v>18.2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367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0" t="s">
        <v>690</v>
      </c>
      <c r="D292" s="188"/>
      <c r="E292" s="189">
        <v>18.600000000000001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367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0" t="s">
        <v>691</v>
      </c>
      <c r="D293" s="188"/>
      <c r="E293" s="189">
        <v>15.1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367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 x14ac:dyDescent="0.2">
      <c r="A294" s="166">
        <v>72</v>
      </c>
      <c r="B294" s="167" t="s">
        <v>692</v>
      </c>
      <c r="C294" s="183" t="s">
        <v>693</v>
      </c>
      <c r="D294" s="168" t="s">
        <v>376</v>
      </c>
      <c r="E294" s="169">
        <v>0.9</v>
      </c>
      <c r="F294" s="170"/>
      <c r="G294" s="171">
        <f>ROUND(E294*F294,2)</f>
        <v>0</v>
      </c>
      <c r="H294" s="170">
        <v>0</v>
      </c>
      <c r="I294" s="171">
        <f>ROUND(E294*H294,2)</f>
        <v>0</v>
      </c>
      <c r="J294" s="170">
        <v>133</v>
      </c>
      <c r="K294" s="171">
        <f>ROUND(E294*J294,2)</f>
        <v>119.7</v>
      </c>
      <c r="L294" s="171">
        <v>21</v>
      </c>
      <c r="M294" s="171">
        <f>G294*(1+L294/100)</f>
        <v>0</v>
      </c>
      <c r="N294" s="171">
        <v>0</v>
      </c>
      <c r="O294" s="171">
        <f>ROUND(E294*N294,2)</f>
        <v>0</v>
      </c>
      <c r="P294" s="171">
        <v>1.4E-2</v>
      </c>
      <c r="Q294" s="171">
        <f>ROUND(E294*P294,2)</f>
        <v>0.01</v>
      </c>
      <c r="R294" s="171" t="s">
        <v>398</v>
      </c>
      <c r="S294" s="171" t="s">
        <v>318</v>
      </c>
      <c r="T294" s="172" t="s">
        <v>318</v>
      </c>
      <c r="U294" s="158">
        <v>0.39100000000000001</v>
      </c>
      <c r="V294" s="158">
        <f>ROUND(E294*U294,2)</f>
        <v>0.35</v>
      </c>
      <c r="W294" s="158"/>
      <c r="X294" s="158" t="s">
        <v>362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363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0" t="s">
        <v>694</v>
      </c>
      <c r="D295" s="188"/>
      <c r="E295" s="189">
        <v>0.9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367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22.5" outlineLevel="1" x14ac:dyDescent="0.2">
      <c r="A296" s="166">
        <v>73</v>
      </c>
      <c r="B296" s="167" t="s">
        <v>695</v>
      </c>
      <c r="C296" s="183" t="s">
        <v>696</v>
      </c>
      <c r="D296" s="168" t="s">
        <v>376</v>
      </c>
      <c r="E296" s="169">
        <v>75.89</v>
      </c>
      <c r="F296" s="170"/>
      <c r="G296" s="171">
        <f>ROUND(E296*F296,2)</f>
        <v>0</v>
      </c>
      <c r="H296" s="170">
        <v>0</v>
      </c>
      <c r="I296" s="171">
        <f>ROUND(E296*H296,2)</f>
        <v>0</v>
      </c>
      <c r="J296" s="170">
        <v>178</v>
      </c>
      <c r="K296" s="171">
        <f>ROUND(E296*J296,2)</f>
        <v>13508.42</v>
      </c>
      <c r="L296" s="171">
        <v>21</v>
      </c>
      <c r="M296" s="171">
        <f>G296*(1+L296/100)</f>
        <v>0</v>
      </c>
      <c r="N296" s="171">
        <v>0</v>
      </c>
      <c r="O296" s="171">
        <f>ROUND(E296*N296,2)</f>
        <v>0</v>
      </c>
      <c r="P296" s="171">
        <v>6.8000000000000005E-2</v>
      </c>
      <c r="Q296" s="171">
        <f>ROUND(E296*P296,2)</f>
        <v>5.16</v>
      </c>
      <c r="R296" s="171" t="s">
        <v>398</v>
      </c>
      <c r="S296" s="171" t="s">
        <v>318</v>
      </c>
      <c r="T296" s="172" t="s">
        <v>318</v>
      </c>
      <c r="U296" s="158">
        <v>0.48</v>
      </c>
      <c r="V296" s="158">
        <f>ROUND(E296*U296,2)</f>
        <v>36.43</v>
      </c>
      <c r="W296" s="158"/>
      <c r="X296" s="158" t="s">
        <v>362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363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286" t="s">
        <v>697</v>
      </c>
      <c r="D297" s="287"/>
      <c r="E297" s="287"/>
      <c r="F297" s="287"/>
      <c r="G297" s="287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365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0" t="s">
        <v>698</v>
      </c>
      <c r="D298" s="188"/>
      <c r="E298" s="189">
        <v>4.8150000000000004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367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90" t="s">
        <v>699</v>
      </c>
      <c r="D299" s="188"/>
      <c r="E299" s="189">
        <v>7.0650000000000004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367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0" t="s">
        <v>700</v>
      </c>
      <c r="D300" s="188"/>
      <c r="E300" s="189">
        <v>2.25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367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0" t="s">
        <v>701</v>
      </c>
      <c r="D301" s="188"/>
      <c r="E301" s="189">
        <v>4.5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367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0" t="s">
        <v>702</v>
      </c>
      <c r="D302" s="188"/>
      <c r="E302" s="189">
        <v>31.46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367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0" t="s">
        <v>703</v>
      </c>
      <c r="D303" s="188"/>
      <c r="E303" s="189">
        <v>25.8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367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x14ac:dyDescent="0.2">
      <c r="A304" s="160" t="s">
        <v>313</v>
      </c>
      <c r="B304" s="161" t="s">
        <v>140</v>
      </c>
      <c r="C304" s="182" t="s">
        <v>141</v>
      </c>
      <c r="D304" s="162"/>
      <c r="E304" s="163"/>
      <c r="F304" s="164"/>
      <c r="G304" s="164">
        <f>SUMIF(AG305:AG306,"&lt;&gt;NOR",G305:G306)</f>
        <v>0</v>
      </c>
      <c r="H304" s="164"/>
      <c r="I304" s="164">
        <f>SUM(I305:I306)</f>
        <v>0</v>
      </c>
      <c r="J304" s="164"/>
      <c r="K304" s="164">
        <f>SUM(K305:K306)</f>
        <v>183446.52</v>
      </c>
      <c r="L304" s="164"/>
      <c r="M304" s="164">
        <f>SUM(M305:M306)</f>
        <v>0</v>
      </c>
      <c r="N304" s="164"/>
      <c r="O304" s="164">
        <f>SUM(O305:O306)</f>
        <v>0</v>
      </c>
      <c r="P304" s="164"/>
      <c r="Q304" s="164">
        <f>SUM(Q305:Q306)</f>
        <v>0</v>
      </c>
      <c r="R304" s="164"/>
      <c r="S304" s="164"/>
      <c r="T304" s="165"/>
      <c r="U304" s="159"/>
      <c r="V304" s="159">
        <f>SUM(V305:V306)</f>
        <v>445.88</v>
      </c>
      <c r="W304" s="159"/>
      <c r="X304" s="159"/>
      <c r="AG304" t="s">
        <v>314</v>
      </c>
    </row>
    <row r="305" spans="1:60" ht="33.75" outlineLevel="1" x14ac:dyDescent="0.2">
      <c r="A305" s="166">
        <v>74</v>
      </c>
      <c r="B305" s="167" t="s">
        <v>704</v>
      </c>
      <c r="C305" s="183" t="s">
        <v>705</v>
      </c>
      <c r="D305" s="168" t="s">
        <v>706</v>
      </c>
      <c r="E305" s="169">
        <v>141.54823999999999</v>
      </c>
      <c r="F305" s="170"/>
      <c r="G305" s="171">
        <f>ROUND(E305*F305,2)</f>
        <v>0</v>
      </c>
      <c r="H305" s="170">
        <v>0</v>
      </c>
      <c r="I305" s="171">
        <f>ROUND(E305*H305,2)</f>
        <v>0</v>
      </c>
      <c r="J305" s="170">
        <v>1296</v>
      </c>
      <c r="K305" s="171">
        <f>ROUND(E305*J305,2)</f>
        <v>183446.52</v>
      </c>
      <c r="L305" s="171">
        <v>21</v>
      </c>
      <c r="M305" s="171">
        <f>G305*(1+L305/100)</f>
        <v>0</v>
      </c>
      <c r="N305" s="171">
        <v>0</v>
      </c>
      <c r="O305" s="171">
        <f>ROUND(E305*N305,2)</f>
        <v>0</v>
      </c>
      <c r="P305" s="171">
        <v>0</v>
      </c>
      <c r="Q305" s="171">
        <f>ROUND(E305*P305,2)</f>
        <v>0</v>
      </c>
      <c r="R305" s="171" t="s">
        <v>361</v>
      </c>
      <c r="S305" s="171" t="s">
        <v>318</v>
      </c>
      <c r="T305" s="172" t="s">
        <v>318</v>
      </c>
      <c r="U305" s="158">
        <v>3.15</v>
      </c>
      <c r="V305" s="158">
        <f>ROUND(E305*U305,2)</f>
        <v>445.88</v>
      </c>
      <c r="W305" s="158"/>
      <c r="X305" s="158" t="s">
        <v>707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708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286" t="s">
        <v>709</v>
      </c>
      <c r="D306" s="287"/>
      <c r="E306" s="287"/>
      <c r="F306" s="287"/>
      <c r="G306" s="287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365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x14ac:dyDescent="0.2">
      <c r="A307" s="160" t="s">
        <v>313</v>
      </c>
      <c r="B307" s="161" t="s">
        <v>142</v>
      </c>
      <c r="C307" s="182" t="s">
        <v>143</v>
      </c>
      <c r="D307" s="162"/>
      <c r="E307" s="163"/>
      <c r="F307" s="164"/>
      <c r="G307" s="164">
        <f>SUMIF(AG308:AG321,"&lt;&gt;NOR",G308:G321)</f>
        <v>0</v>
      </c>
      <c r="H307" s="164"/>
      <c r="I307" s="164">
        <f>SUM(I308:I321)</f>
        <v>9686.4200000000019</v>
      </c>
      <c r="J307" s="164"/>
      <c r="K307" s="164">
        <f>SUM(K308:K321)</f>
        <v>11134.4</v>
      </c>
      <c r="L307" s="164"/>
      <c r="M307" s="164">
        <f>SUM(M308:M321)</f>
        <v>0</v>
      </c>
      <c r="N307" s="164"/>
      <c r="O307" s="164">
        <f>SUM(O308:O321)</f>
        <v>0.08</v>
      </c>
      <c r="P307" s="164"/>
      <c r="Q307" s="164">
        <f>SUM(Q308:Q321)</f>
        <v>0</v>
      </c>
      <c r="R307" s="164"/>
      <c r="S307" s="164"/>
      <c r="T307" s="165"/>
      <c r="U307" s="159"/>
      <c r="V307" s="159">
        <f>SUM(V308:V321)</f>
        <v>11.9</v>
      </c>
      <c r="W307" s="159"/>
      <c r="X307" s="159"/>
      <c r="AG307" t="s">
        <v>314</v>
      </c>
    </row>
    <row r="308" spans="1:60" ht="22.5" outlineLevel="1" x14ac:dyDescent="0.2">
      <c r="A308" s="166">
        <v>75</v>
      </c>
      <c r="B308" s="167" t="s">
        <v>710</v>
      </c>
      <c r="C308" s="183" t="s">
        <v>2617</v>
      </c>
      <c r="D308" s="168" t="s">
        <v>376</v>
      </c>
      <c r="E308" s="169">
        <v>12.29</v>
      </c>
      <c r="F308" s="170"/>
      <c r="G308" s="171">
        <f>ROUND(E308*F308,2)</f>
        <v>0</v>
      </c>
      <c r="H308" s="170">
        <v>13.07</v>
      </c>
      <c r="I308" s="171">
        <f>ROUND(E308*H308,2)</f>
        <v>160.63</v>
      </c>
      <c r="J308" s="170">
        <v>42.83</v>
      </c>
      <c r="K308" s="171">
        <f>ROUND(E308*J308,2)</f>
        <v>526.38</v>
      </c>
      <c r="L308" s="171">
        <v>21</v>
      </c>
      <c r="M308" s="171">
        <f>G308*(1+L308/100)</f>
        <v>0</v>
      </c>
      <c r="N308" s="171">
        <v>2.1000000000000001E-4</v>
      </c>
      <c r="O308" s="171">
        <f>ROUND(E308*N308,2)</f>
        <v>0</v>
      </c>
      <c r="P308" s="171">
        <v>0</v>
      </c>
      <c r="Q308" s="171">
        <f>ROUND(E308*P308,2)</f>
        <v>0</v>
      </c>
      <c r="R308" s="171" t="s">
        <v>711</v>
      </c>
      <c r="S308" s="171" t="s">
        <v>318</v>
      </c>
      <c r="T308" s="172" t="s">
        <v>318</v>
      </c>
      <c r="U308" s="158">
        <v>9.5000000000000001E-2</v>
      </c>
      <c r="V308" s="158">
        <f>ROUND(E308*U308,2)</f>
        <v>1.17</v>
      </c>
      <c r="W308" s="158"/>
      <c r="X308" s="158" t="s">
        <v>362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712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0" t="s">
        <v>713</v>
      </c>
      <c r="D309" s="188"/>
      <c r="E309" s="189">
        <v>12.29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367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66">
        <v>76</v>
      </c>
      <c r="B310" s="167" t="s">
        <v>714</v>
      </c>
      <c r="C310" s="183" t="s">
        <v>2616</v>
      </c>
      <c r="D310" s="168" t="s">
        <v>376</v>
      </c>
      <c r="E310" s="169">
        <v>12.29</v>
      </c>
      <c r="F310" s="170"/>
      <c r="G310" s="171">
        <f>ROUND(E310*F310,2)</f>
        <v>0</v>
      </c>
      <c r="H310" s="170">
        <v>302.10000000000002</v>
      </c>
      <c r="I310" s="171">
        <f>ROUND(E310*H310,2)</f>
        <v>3712.81</v>
      </c>
      <c r="J310" s="170">
        <v>190.4</v>
      </c>
      <c r="K310" s="171">
        <f>ROUND(E310*J310,2)</f>
        <v>2340.02</v>
      </c>
      <c r="L310" s="171">
        <v>21</v>
      </c>
      <c r="M310" s="171">
        <f>G310*(1+L310/100)</f>
        <v>0</v>
      </c>
      <c r="N310" s="171">
        <v>3.6800000000000001E-3</v>
      </c>
      <c r="O310" s="171">
        <f>ROUND(E310*N310,2)</f>
        <v>0.05</v>
      </c>
      <c r="P310" s="171">
        <v>0</v>
      </c>
      <c r="Q310" s="171">
        <f>ROUND(E310*P310,2)</f>
        <v>0</v>
      </c>
      <c r="R310" s="171" t="s">
        <v>711</v>
      </c>
      <c r="S310" s="171" t="s">
        <v>318</v>
      </c>
      <c r="T310" s="172" t="s">
        <v>318</v>
      </c>
      <c r="U310" s="158">
        <v>0.38500000000000001</v>
      </c>
      <c r="V310" s="158">
        <f>ROUND(E310*U310,2)</f>
        <v>4.7300000000000004</v>
      </c>
      <c r="W310" s="158"/>
      <c r="X310" s="158" t="s">
        <v>362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712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275" t="s">
        <v>715</v>
      </c>
      <c r="D311" s="276"/>
      <c r="E311" s="276"/>
      <c r="F311" s="276"/>
      <c r="G311" s="276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322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t="22.5" outlineLevel="1" x14ac:dyDescent="0.2">
      <c r="A312" s="166">
        <v>77</v>
      </c>
      <c r="B312" s="167" t="s">
        <v>716</v>
      </c>
      <c r="C312" s="183" t="s">
        <v>717</v>
      </c>
      <c r="D312" s="168" t="s">
        <v>376</v>
      </c>
      <c r="E312" s="169">
        <v>3.24</v>
      </c>
      <c r="F312" s="170"/>
      <c r="G312" s="171">
        <f>ROUND(E312*F312,2)</f>
        <v>0</v>
      </c>
      <c r="H312" s="170">
        <v>307.62</v>
      </c>
      <c r="I312" s="171">
        <f>ROUND(E312*H312,2)</f>
        <v>996.69</v>
      </c>
      <c r="J312" s="170">
        <v>237.38</v>
      </c>
      <c r="K312" s="171">
        <f>ROUND(E312*J312,2)</f>
        <v>769.11</v>
      </c>
      <c r="L312" s="171">
        <v>21</v>
      </c>
      <c r="M312" s="171">
        <f>G312*(1+L312/100)</f>
        <v>0</v>
      </c>
      <c r="N312" s="171">
        <v>3.2299999999999998E-3</v>
      </c>
      <c r="O312" s="171">
        <f>ROUND(E312*N312,2)</f>
        <v>0.01</v>
      </c>
      <c r="P312" s="171">
        <v>0</v>
      </c>
      <c r="Q312" s="171">
        <f>ROUND(E312*P312,2)</f>
        <v>0</v>
      </c>
      <c r="R312" s="171" t="s">
        <v>711</v>
      </c>
      <c r="S312" s="171" t="s">
        <v>318</v>
      </c>
      <c r="T312" s="172" t="s">
        <v>318</v>
      </c>
      <c r="U312" s="158">
        <v>0.48</v>
      </c>
      <c r="V312" s="158">
        <f>ROUND(E312*U312,2)</f>
        <v>1.56</v>
      </c>
      <c r="W312" s="158"/>
      <c r="X312" s="158" t="s">
        <v>362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363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275" t="s">
        <v>718</v>
      </c>
      <c r="D313" s="276"/>
      <c r="E313" s="276"/>
      <c r="F313" s="276"/>
      <c r="G313" s="276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322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0" t="s">
        <v>719</v>
      </c>
      <c r="D314" s="188"/>
      <c r="E314" s="189">
        <v>3.24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367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2.5" outlineLevel="1" x14ac:dyDescent="0.2">
      <c r="A315" s="166">
        <v>78</v>
      </c>
      <c r="B315" s="167" t="s">
        <v>720</v>
      </c>
      <c r="C315" s="183" t="s">
        <v>2612</v>
      </c>
      <c r="D315" s="168" t="s">
        <v>473</v>
      </c>
      <c r="E315" s="169">
        <v>16.8</v>
      </c>
      <c r="F315" s="170"/>
      <c r="G315" s="171">
        <f>ROUND(E315*F315,2)</f>
        <v>0</v>
      </c>
      <c r="H315" s="170">
        <v>85.1</v>
      </c>
      <c r="I315" s="171">
        <f>ROUND(E315*H315,2)</f>
        <v>1429.68</v>
      </c>
      <c r="J315" s="170">
        <v>54.4</v>
      </c>
      <c r="K315" s="171">
        <f>ROUND(E315*J315,2)</f>
        <v>913.92</v>
      </c>
      <c r="L315" s="171">
        <v>21</v>
      </c>
      <c r="M315" s="171">
        <f>G315*(1+L315/100)</f>
        <v>0</v>
      </c>
      <c r="N315" s="171">
        <v>3.2000000000000003E-4</v>
      </c>
      <c r="O315" s="171">
        <f>ROUND(E315*N315,2)</f>
        <v>0.01</v>
      </c>
      <c r="P315" s="171">
        <v>0</v>
      </c>
      <c r="Q315" s="171">
        <f>ROUND(E315*P315,2)</f>
        <v>0</v>
      </c>
      <c r="R315" s="171" t="s">
        <v>711</v>
      </c>
      <c r="S315" s="171" t="s">
        <v>318</v>
      </c>
      <c r="T315" s="172" t="s">
        <v>318</v>
      </c>
      <c r="U315" s="158">
        <v>0.11</v>
      </c>
      <c r="V315" s="158">
        <f>ROUND(E315*U315,2)</f>
        <v>1.85</v>
      </c>
      <c r="W315" s="158"/>
      <c r="X315" s="158" t="s">
        <v>362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712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0" t="s">
        <v>721</v>
      </c>
      <c r="D316" s="188"/>
      <c r="E316" s="189">
        <v>16.8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367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4">
        <v>79</v>
      </c>
      <c r="B317" s="175" t="s">
        <v>722</v>
      </c>
      <c r="C317" s="184" t="s">
        <v>2618</v>
      </c>
      <c r="D317" s="176" t="s">
        <v>348</v>
      </c>
      <c r="E317" s="177">
        <v>20</v>
      </c>
      <c r="F317" s="178"/>
      <c r="G317" s="179">
        <f>ROUND(E317*F317,2)</f>
        <v>0</v>
      </c>
      <c r="H317" s="178">
        <v>140.37</v>
      </c>
      <c r="I317" s="179">
        <f>ROUND(E317*H317,2)</f>
        <v>2807.4</v>
      </c>
      <c r="J317" s="178">
        <v>33.130000000000003</v>
      </c>
      <c r="K317" s="179">
        <f>ROUND(E317*J317,2)</f>
        <v>662.6</v>
      </c>
      <c r="L317" s="179">
        <v>21</v>
      </c>
      <c r="M317" s="179">
        <f>G317*(1+L317/100)</f>
        <v>0</v>
      </c>
      <c r="N317" s="179">
        <v>4.2999999999999999E-4</v>
      </c>
      <c r="O317" s="179">
        <f>ROUND(E317*N317,2)</f>
        <v>0.01</v>
      </c>
      <c r="P317" s="179">
        <v>0</v>
      </c>
      <c r="Q317" s="179">
        <f>ROUND(E317*P317,2)</f>
        <v>0</v>
      </c>
      <c r="R317" s="179" t="s">
        <v>711</v>
      </c>
      <c r="S317" s="179" t="s">
        <v>318</v>
      </c>
      <c r="T317" s="180" t="s">
        <v>318</v>
      </c>
      <c r="U317" s="158">
        <v>6.7000000000000004E-2</v>
      </c>
      <c r="V317" s="158">
        <f>ROUND(E317*U317,2)</f>
        <v>1.34</v>
      </c>
      <c r="W317" s="158"/>
      <c r="X317" s="158" t="s">
        <v>362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712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66">
        <v>80</v>
      </c>
      <c r="B318" s="167" t="s">
        <v>723</v>
      </c>
      <c r="C318" s="183" t="s">
        <v>724</v>
      </c>
      <c r="D318" s="168" t="s">
        <v>353</v>
      </c>
      <c r="E318" s="169">
        <v>1</v>
      </c>
      <c r="F318" s="170"/>
      <c r="G318" s="171">
        <f>ROUND(E318*F318,2)</f>
        <v>0</v>
      </c>
      <c r="H318" s="170">
        <v>579.21</v>
      </c>
      <c r="I318" s="171">
        <f>ROUND(E318*H318,2)</f>
        <v>579.21</v>
      </c>
      <c r="J318" s="170">
        <v>5920.79</v>
      </c>
      <c r="K318" s="171">
        <f>ROUND(E318*J318,2)</f>
        <v>5920.79</v>
      </c>
      <c r="L318" s="171">
        <v>21</v>
      </c>
      <c r="M318" s="171">
        <f>G318*(1+L318/100)</f>
        <v>0</v>
      </c>
      <c r="N318" s="171">
        <v>1E-3</v>
      </c>
      <c r="O318" s="171">
        <f>ROUND(E318*N318,2)</f>
        <v>0</v>
      </c>
      <c r="P318" s="171">
        <v>0</v>
      </c>
      <c r="Q318" s="171">
        <f>ROUND(E318*P318,2)</f>
        <v>0</v>
      </c>
      <c r="R318" s="171"/>
      <c r="S318" s="171" t="s">
        <v>340</v>
      </c>
      <c r="T318" s="172" t="s">
        <v>319</v>
      </c>
      <c r="U318" s="158">
        <v>1.2529999999999999</v>
      </c>
      <c r="V318" s="158">
        <f>ROUND(E318*U318,2)</f>
        <v>1.25</v>
      </c>
      <c r="W318" s="158"/>
      <c r="X318" s="158" t="s">
        <v>362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363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275" t="s">
        <v>725</v>
      </c>
      <c r="D319" s="276"/>
      <c r="E319" s="276"/>
      <c r="F319" s="276"/>
      <c r="G319" s="276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322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66">
        <v>81</v>
      </c>
      <c r="B320" s="167" t="s">
        <v>2933</v>
      </c>
      <c r="C320" s="183" t="s">
        <v>726</v>
      </c>
      <c r="D320" s="168" t="s">
        <v>706</v>
      </c>
      <c r="E320" s="169">
        <v>0.38</v>
      </c>
      <c r="F320" s="170"/>
      <c r="G320" s="171">
        <f>ROUND(E320*F320,2)</f>
        <v>0</v>
      </c>
      <c r="H320" s="170">
        <v>0</v>
      </c>
      <c r="I320" s="171">
        <f>ROUND(E320*H320,2)</f>
        <v>0</v>
      </c>
      <c r="J320" s="170">
        <v>4.1500000000000004</v>
      </c>
      <c r="K320" s="171">
        <f>ROUND(E320*J320,2)</f>
        <v>1.58</v>
      </c>
      <c r="L320" s="171">
        <v>21</v>
      </c>
      <c r="M320" s="171">
        <f>G320*(1+L320/100)</f>
        <v>0</v>
      </c>
      <c r="N320" s="171">
        <v>0</v>
      </c>
      <c r="O320" s="171">
        <f>ROUND(E320*N320,2)</f>
        <v>0</v>
      </c>
      <c r="P320" s="171">
        <v>0</v>
      </c>
      <c r="Q320" s="171">
        <f>ROUND(E320*P320,2)</f>
        <v>0</v>
      </c>
      <c r="R320" s="171" t="s">
        <v>711</v>
      </c>
      <c r="S320" s="171" t="s">
        <v>318</v>
      </c>
      <c r="T320" s="172" t="s">
        <v>318</v>
      </c>
      <c r="U320" s="158">
        <v>0</v>
      </c>
      <c r="V320" s="158">
        <f>ROUND(E320*U320,2)</f>
        <v>0</v>
      </c>
      <c r="W320" s="158"/>
      <c r="X320" s="158" t="s">
        <v>707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708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286" t="s">
        <v>727</v>
      </c>
      <c r="D321" s="287"/>
      <c r="E321" s="287"/>
      <c r="F321" s="287"/>
      <c r="G321" s="287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365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x14ac:dyDescent="0.2">
      <c r="A322" s="160" t="s">
        <v>313</v>
      </c>
      <c r="B322" s="161" t="s">
        <v>144</v>
      </c>
      <c r="C322" s="182" t="s">
        <v>145</v>
      </c>
      <c r="D322" s="162"/>
      <c r="E322" s="163"/>
      <c r="F322" s="164"/>
      <c r="G322" s="164">
        <f>SUMIF(AG323:AG332,"&lt;&gt;NOR",G323:G332)</f>
        <v>0</v>
      </c>
      <c r="H322" s="164"/>
      <c r="I322" s="164">
        <f>SUM(I323:I332)</f>
        <v>0</v>
      </c>
      <c r="J322" s="164"/>
      <c r="K322" s="164">
        <f>SUM(K323:K332)</f>
        <v>459750</v>
      </c>
      <c r="L322" s="164"/>
      <c r="M322" s="164">
        <f>SUM(M323:M332)</f>
        <v>0</v>
      </c>
      <c r="N322" s="164"/>
      <c r="O322" s="164">
        <f>SUM(O323:O332)</f>
        <v>0</v>
      </c>
      <c r="P322" s="164"/>
      <c r="Q322" s="164">
        <f>SUM(Q323:Q332)</f>
        <v>0</v>
      </c>
      <c r="R322" s="164"/>
      <c r="S322" s="164"/>
      <c r="T322" s="165"/>
      <c r="U322" s="159"/>
      <c r="V322" s="159">
        <f>SUM(V323:V332)</f>
        <v>0</v>
      </c>
      <c r="W322" s="159"/>
      <c r="X322" s="159"/>
      <c r="AG322" t="s">
        <v>314</v>
      </c>
    </row>
    <row r="323" spans="1:60" ht="22.5" outlineLevel="1" x14ac:dyDescent="0.2">
      <c r="A323" s="166">
        <v>82</v>
      </c>
      <c r="B323" s="167" t="s">
        <v>728</v>
      </c>
      <c r="C323" s="183" t="s">
        <v>729</v>
      </c>
      <c r="D323" s="168" t="s">
        <v>353</v>
      </c>
      <c r="E323" s="169">
        <v>1</v>
      </c>
      <c r="F323" s="170"/>
      <c r="G323" s="171">
        <f>ROUND(E323*F323,2)</f>
        <v>0</v>
      </c>
      <c r="H323" s="170">
        <v>0</v>
      </c>
      <c r="I323" s="171">
        <f>ROUND(E323*H323,2)</f>
        <v>0</v>
      </c>
      <c r="J323" s="170">
        <v>199500</v>
      </c>
      <c r="K323" s="171">
        <f>ROUND(E323*J323,2)</f>
        <v>199500</v>
      </c>
      <c r="L323" s="171">
        <v>21</v>
      </c>
      <c r="M323" s="171">
        <f>G323*(1+L323/100)</f>
        <v>0</v>
      </c>
      <c r="N323" s="171">
        <v>0</v>
      </c>
      <c r="O323" s="171">
        <f>ROUND(E323*N323,2)</f>
        <v>0</v>
      </c>
      <c r="P323" s="171">
        <v>0</v>
      </c>
      <c r="Q323" s="171">
        <f>ROUND(E323*P323,2)</f>
        <v>0</v>
      </c>
      <c r="R323" s="171"/>
      <c r="S323" s="171" t="s">
        <v>340</v>
      </c>
      <c r="T323" s="172" t="s">
        <v>319</v>
      </c>
      <c r="U323" s="158">
        <v>0</v>
      </c>
      <c r="V323" s="158">
        <f>ROUND(E323*U323,2)</f>
        <v>0</v>
      </c>
      <c r="W323" s="158"/>
      <c r="X323" s="158" t="s">
        <v>362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363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275" t="s">
        <v>730</v>
      </c>
      <c r="D324" s="276"/>
      <c r="E324" s="276"/>
      <c r="F324" s="276"/>
      <c r="G324" s="276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322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277" t="s">
        <v>731</v>
      </c>
      <c r="D325" s="278"/>
      <c r="E325" s="278"/>
      <c r="F325" s="278"/>
      <c r="G325" s="27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322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ht="22.5" outlineLevel="1" x14ac:dyDescent="0.2">
      <c r="A326" s="166">
        <v>83</v>
      </c>
      <c r="B326" s="167" t="s">
        <v>732</v>
      </c>
      <c r="C326" s="183" t="s">
        <v>733</v>
      </c>
      <c r="D326" s="168" t="s">
        <v>353</v>
      </c>
      <c r="E326" s="169">
        <v>1</v>
      </c>
      <c r="F326" s="170"/>
      <c r="G326" s="171">
        <f>ROUND(E326*F326,2)</f>
        <v>0</v>
      </c>
      <c r="H326" s="170">
        <v>0</v>
      </c>
      <c r="I326" s="171">
        <f>ROUND(E326*H326,2)</f>
        <v>0</v>
      </c>
      <c r="J326" s="170">
        <v>185000</v>
      </c>
      <c r="K326" s="171">
        <f>ROUND(E326*J326,2)</f>
        <v>185000</v>
      </c>
      <c r="L326" s="171">
        <v>21</v>
      </c>
      <c r="M326" s="171">
        <f>G326*(1+L326/100)</f>
        <v>0</v>
      </c>
      <c r="N326" s="171">
        <v>0</v>
      </c>
      <c r="O326" s="171">
        <f>ROUND(E326*N326,2)</f>
        <v>0</v>
      </c>
      <c r="P326" s="171">
        <v>0</v>
      </c>
      <c r="Q326" s="171">
        <f>ROUND(E326*P326,2)</f>
        <v>0</v>
      </c>
      <c r="R326" s="171"/>
      <c r="S326" s="171" t="s">
        <v>340</v>
      </c>
      <c r="T326" s="172" t="s">
        <v>319</v>
      </c>
      <c r="U326" s="158">
        <v>0</v>
      </c>
      <c r="V326" s="158">
        <f>ROUND(E326*U326,2)</f>
        <v>0</v>
      </c>
      <c r="W326" s="158"/>
      <c r="X326" s="158" t="s">
        <v>362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363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275" t="s">
        <v>734</v>
      </c>
      <c r="D327" s="276"/>
      <c r="E327" s="276"/>
      <c r="F327" s="276"/>
      <c r="G327" s="276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322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277" t="s">
        <v>735</v>
      </c>
      <c r="D328" s="278"/>
      <c r="E328" s="278"/>
      <c r="F328" s="278"/>
      <c r="G328" s="27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322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277" t="s">
        <v>736</v>
      </c>
      <c r="D329" s="278"/>
      <c r="E329" s="278"/>
      <c r="F329" s="278"/>
      <c r="G329" s="27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322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22.5" outlineLevel="1" x14ac:dyDescent="0.2">
      <c r="A330" s="166">
        <v>84</v>
      </c>
      <c r="B330" s="167" t="s">
        <v>737</v>
      </c>
      <c r="C330" s="183" t="s">
        <v>738</v>
      </c>
      <c r="D330" s="168" t="s">
        <v>353</v>
      </c>
      <c r="E330" s="169">
        <v>1</v>
      </c>
      <c r="F330" s="170"/>
      <c r="G330" s="171">
        <f>ROUND(E330*F330,2)</f>
        <v>0</v>
      </c>
      <c r="H330" s="170">
        <v>0</v>
      </c>
      <c r="I330" s="171">
        <f>ROUND(E330*H330,2)</f>
        <v>0</v>
      </c>
      <c r="J330" s="170">
        <v>75250</v>
      </c>
      <c r="K330" s="171">
        <f>ROUND(E330*J330,2)</f>
        <v>75250</v>
      </c>
      <c r="L330" s="171">
        <v>21</v>
      </c>
      <c r="M330" s="171">
        <f>G330*(1+L330/100)</f>
        <v>0</v>
      </c>
      <c r="N330" s="171">
        <v>0</v>
      </c>
      <c r="O330" s="171">
        <f>ROUND(E330*N330,2)</f>
        <v>0</v>
      </c>
      <c r="P330" s="171">
        <v>0</v>
      </c>
      <c r="Q330" s="171">
        <f>ROUND(E330*P330,2)</f>
        <v>0</v>
      </c>
      <c r="R330" s="171"/>
      <c r="S330" s="171" t="s">
        <v>340</v>
      </c>
      <c r="T330" s="172" t="s">
        <v>319</v>
      </c>
      <c r="U330" s="158">
        <v>0</v>
      </c>
      <c r="V330" s="158">
        <f>ROUND(E330*U330,2)</f>
        <v>0</v>
      </c>
      <c r="W330" s="158"/>
      <c r="X330" s="158" t="s">
        <v>362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363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75" t="s">
        <v>739</v>
      </c>
      <c r="D331" s="276"/>
      <c r="E331" s="276"/>
      <c r="F331" s="276"/>
      <c r="G331" s="276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322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277" t="s">
        <v>740</v>
      </c>
      <c r="D332" s="278"/>
      <c r="E332" s="278"/>
      <c r="F332" s="278"/>
      <c r="G332" s="27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9"/>
      <c r="Z332" s="149"/>
      <c r="AA332" s="149"/>
      <c r="AB332" s="149"/>
      <c r="AC332" s="149"/>
      <c r="AD332" s="149"/>
      <c r="AE332" s="149"/>
      <c r="AF332" s="149"/>
      <c r="AG332" s="149" t="s">
        <v>322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x14ac:dyDescent="0.2">
      <c r="A333" s="160" t="s">
        <v>313</v>
      </c>
      <c r="B333" s="161" t="s">
        <v>174</v>
      </c>
      <c r="C333" s="182" t="s">
        <v>175</v>
      </c>
      <c r="D333" s="162"/>
      <c r="E333" s="163"/>
      <c r="F333" s="164"/>
      <c r="G333" s="164">
        <f>SUMIF(AG334:AG338,"&lt;&gt;NOR",G334:G338)</f>
        <v>0</v>
      </c>
      <c r="H333" s="164"/>
      <c r="I333" s="164">
        <f>SUM(I334:I338)</f>
        <v>0</v>
      </c>
      <c r="J333" s="164"/>
      <c r="K333" s="164">
        <f>SUM(K334:K338)</f>
        <v>18513.36</v>
      </c>
      <c r="L333" s="164"/>
      <c r="M333" s="164">
        <f>SUM(M334:M338)</f>
        <v>0</v>
      </c>
      <c r="N333" s="164"/>
      <c r="O333" s="164">
        <f>SUM(O334:O338)</f>
        <v>0.08</v>
      </c>
      <c r="P333" s="164"/>
      <c r="Q333" s="164">
        <f>SUM(Q334:Q338)</f>
        <v>0</v>
      </c>
      <c r="R333" s="164"/>
      <c r="S333" s="164"/>
      <c r="T333" s="165"/>
      <c r="U333" s="159"/>
      <c r="V333" s="159">
        <f>SUM(V334:V338)</f>
        <v>10.18</v>
      </c>
      <c r="W333" s="159"/>
      <c r="X333" s="159"/>
      <c r="AG333" t="s">
        <v>314</v>
      </c>
    </row>
    <row r="334" spans="1:60" outlineLevel="1" x14ac:dyDescent="0.2">
      <c r="A334" s="166">
        <v>85</v>
      </c>
      <c r="B334" s="167" t="s">
        <v>741</v>
      </c>
      <c r="C334" s="183" t="s">
        <v>742</v>
      </c>
      <c r="D334" s="168" t="s">
        <v>376</v>
      </c>
      <c r="E334" s="169">
        <v>12.4</v>
      </c>
      <c r="F334" s="170"/>
      <c r="G334" s="171">
        <f>ROUND(E334*F334,2)</f>
        <v>0</v>
      </c>
      <c r="H334" s="170">
        <v>0</v>
      </c>
      <c r="I334" s="171">
        <f>ROUND(E334*H334,2)</f>
        <v>0</v>
      </c>
      <c r="J334" s="170">
        <v>1493</v>
      </c>
      <c r="K334" s="171">
        <f>ROUND(E334*J334,2)</f>
        <v>18513.2</v>
      </c>
      <c r="L334" s="171">
        <v>21</v>
      </c>
      <c r="M334" s="171">
        <f>G334*(1+L334/100)</f>
        <v>0</v>
      </c>
      <c r="N334" s="171">
        <v>6.7600000000000004E-3</v>
      </c>
      <c r="O334" s="171">
        <f>ROUND(E334*N334,2)</f>
        <v>0.08</v>
      </c>
      <c r="P334" s="171">
        <v>0</v>
      </c>
      <c r="Q334" s="171">
        <f>ROUND(E334*P334,2)</f>
        <v>0</v>
      </c>
      <c r="R334" s="171"/>
      <c r="S334" s="171" t="s">
        <v>340</v>
      </c>
      <c r="T334" s="172" t="s">
        <v>318</v>
      </c>
      <c r="U334" s="158">
        <v>0.82099999999999995</v>
      </c>
      <c r="V334" s="158">
        <f>ROUND(E334*U334,2)</f>
        <v>10.18</v>
      </c>
      <c r="W334" s="158"/>
      <c r="X334" s="158" t="s">
        <v>362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363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275" t="s">
        <v>743</v>
      </c>
      <c r="D335" s="276"/>
      <c r="E335" s="276"/>
      <c r="F335" s="276"/>
      <c r="G335" s="276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322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0" t="s">
        <v>744</v>
      </c>
      <c r="D336" s="188"/>
      <c r="E336" s="189">
        <v>12.4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367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66">
        <v>86</v>
      </c>
      <c r="B337" s="167" t="s">
        <v>2934</v>
      </c>
      <c r="C337" s="183" t="s">
        <v>745</v>
      </c>
      <c r="D337" s="168" t="s">
        <v>706</v>
      </c>
      <c r="E337" s="169">
        <v>0.08</v>
      </c>
      <c r="F337" s="170"/>
      <c r="G337" s="171">
        <f>ROUND(E337*F337,2)</f>
        <v>0</v>
      </c>
      <c r="H337" s="170">
        <v>0</v>
      </c>
      <c r="I337" s="171">
        <f>ROUND(E337*H337,2)</f>
        <v>0</v>
      </c>
      <c r="J337" s="170">
        <v>2</v>
      </c>
      <c r="K337" s="171">
        <f>ROUND(E337*J337,2)</f>
        <v>0.16</v>
      </c>
      <c r="L337" s="171">
        <v>21</v>
      </c>
      <c r="M337" s="171">
        <f>G337*(1+L337/100)</f>
        <v>0</v>
      </c>
      <c r="N337" s="171">
        <v>0</v>
      </c>
      <c r="O337" s="171">
        <f>ROUND(E337*N337,2)</f>
        <v>0</v>
      </c>
      <c r="P337" s="171">
        <v>0</v>
      </c>
      <c r="Q337" s="171">
        <f>ROUND(E337*P337,2)</f>
        <v>0</v>
      </c>
      <c r="R337" s="171" t="s">
        <v>746</v>
      </c>
      <c r="S337" s="171" t="s">
        <v>318</v>
      </c>
      <c r="T337" s="172" t="s">
        <v>318</v>
      </c>
      <c r="U337" s="158">
        <v>0</v>
      </c>
      <c r="V337" s="158">
        <f>ROUND(E337*U337,2)</f>
        <v>0</v>
      </c>
      <c r="W337" s="158"/>
      <c r="X337" s="158" t="s">
        <v>707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708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286" t="s">
        <v>747</v>
      </c>
      <c r="D338" s="287"/>
      <c r="E338" s="287"/>
      <c r="F338" s="287"/>
      <c r="G338" s="287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365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x14ac:dyDescent="0.2">
      <c r="A339" s="160" t="s">
        <v>313</v>
      </c>
      <c r="B339" s="161" t="s">
        <v>176</v>
      </c>
      <c r="C339" s="182" t="s">
        <v>177</v>
      </c>
      <c r="D339" s="162"/>
      <c r="E339" s="163"/>
      <c r="F339" s="164"/>
      <c r="G339" s="164">
        <f>SUMIF(AG340:AG371,"&lt;&gt;NOR",G340:G371)</f>
        <v>0</v>
      </c>
      <c r="H339" s="164"/>
      <c r="I339" s="164">
        <f>SUM(I340:I371)</f>
        <v>129940.23999999999</v>
      </c>
      <c r="J339" s="164"/>
      <c r="K339" s="164">
        <f>SUM(K340:K371)</f>
        <v>175890.6</v>
      </c>
      <c r="L339" s="164"/>
      <c r="M339" s="164">
        <f>SUM(M340:M371)</f>
        <v>0</v>
      </c>
      <c r="N339" s="164"/>
      <c r="O339" s="164">
        <f>SUM(O340:O371)</f>
        <v>0.56000000000000005</v>
      </c>
      <c r="P339" s="164"/>
      <c r="Q339" s="164">
        <f>SUM(Q340:Q371)</f>
        <v>0.24</v>
      </c>
      <c r="R339" s="164"/>
      <c r="S339" s="164"/>
      <c r="T339" s="165"/>
      <c r="U339" s="159"/>
      <c r="V339" s="159">
        <f>SUM(V340:V371)</f>
        <v>39.89</v>
      </c>
      <c r="W339" s="159"/>
      <c r="X339" s="159"/>
      <c r="AG339" t="s">
        <v>314</v>
      </c>
    </row>
    <row r="340" spans="1:60" outlineLevel="1" x14ac:dyDescent="0.2">
      <c r="A340" s="166">
        <v>87</v>
      </c>
      <c r="B340" s="167" t="s">
        <v>748</v>
      </c>
      <c r="C340" s="183" t="s">
        <v>749</v>
      </c>
      <c r="D340" s="168" t="s">
        <v>376</v>
      </c>
      <c r="E340" s="169">
        <v>7.5</v>
      </c>
      <c r="F340" s="170"/>
      <c r="G340" s="171">
        <f>ROUND(E340*F340,2)</f>
        <v>0</v>
      </c>
      <c r="H340" s="170">
        <v>0</v>
      </c>
      <c r="I340" s="171">
        <f>ROUND(E340*H340,2)</f>
        <v>0</v>
      </c>
      <c r="J340" s="170">
        <v>123.5</v>
      </c>
      <c r="K340" s="171">
        <f>ROUND(E340*J340,2)</f>
        <v>926.25</v>
      </c>
      <c r="L340" s="171">
        <v>21</v>
      </c>
      <c r="M340" s="171">
        <f>G340*(1+L340/100)</f>
        <v>0</v>
      </c>
      <c r="N340" s="171">
        <v>0</v>
      </c>
      <c r="O340" s="171">
        <f>ROUND(E340*N340,2)</f>
        <v>0</v>
      </c>
      <c r="P340" s="171">
        <v>2.4649999999999998E-2</v>
      </c>
      <c r="Q340" s="171">
        <f>ROUND(E340*P340,2)</f>
        <v>0.18</v>
      </c>
      <c r="R340" s="171" t="s">
        <v>750</v>
      </c>
      <c r="S340" s="171" t="s">
        <v>318</v>
      </c>
      <c r="T340" s="172" t="s">
        <v>318</v>
      </c>
      <c r="U340" s="158">
        <v>0.25</v>
      </c>
      <c r="V340" s="158">
        <f>ROUND(E340*U340,2)</f>
        <v>1.88</v>
      </c>
      <c r="W340" s="158"/>
      <c r="X340" s="158" t="s">
        <v>362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363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0" t="s">
        <v>751</v>
      </c>
      <c r="D341" s="188"/>
      <c r="E341" s="189">
        <v>7.5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367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4">
        <v>88</v>
      </c>
      <c r="B342" s="175" t="s">
        <v>752</v>
      </c>
      <c r="C342" s="184" t="s">
        <v>753</v>
      </c>
      <c r="D342" s="176" t="s">
        <v>376</v>
      </c>
      <c r="E342" s="177">
        <v>7.5</v>
      </c>
      <c r="F342" s="178"/>
      <c r="G342" s="179">
        <f>ROUND(E342*F342,2)</f>
        <v>0</v>
      </c>
      <c r="H342" s="178">
        <v>0</v>
      </c>
      <c r="I342" s="179">
        <f>ROUND(E342*H342,2)</f>
        <v>0</v>
      </c>
      <c r="J342" s="178">
        <v>32.700000000000003</v>
      </c>
      <c r="K342" s="179">
        <f>ROUND(E342*J342,2)</f>
        <v>245.25</v>
      </c>
      <c r="L342" s="179">
        <v>21</v>
      </c>
      <c r="M342" s="179">
        <f>G342*(1+L342/100)</f>
        <v>0</v>
      </c>
      <c r="N342" s="179">
        <v>0</v>
      </c>
      <c r="O342" s="179">
        <f>ROUND(E342*N342,2)</f>
        <v>0</v>
      </c>
      <c r="P342" s="179">
        <v>8.0000000000000002E-3</v>
      </c>
      <c r="Q342" s="179">
        <f>ROUND(E342*P342,2)</f>
        <v>0.06</v>
      </c>
      <c r="R342" s="179" t="s">
        <v>750</v>
      </c>
      <c r="S342" s="179" t="s">
        <v>318</v>
      </c>
      <c r="T342" s="180" t="s">
        <v>318</v>
      </c>
      <c r="U342" s="158">
        <v>6.6000000000000003E-2</v>
      </c>
      <c r="V342" s="158">
        <f>ROUND(E342*U342,2)</f>
        <v>0.5</v>
      </c>
      <c r="W342" s="158"/>
      <c r="X342" s="158" t="s">
        <v>362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363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t="22.5" outlineLevel="1" x14ac:dyDescent="0.2">
      <c r="A343" s="166">
        <v>89</v>
      </c>
      <c r="B343" s="167" t="s">
        <v>754</v>
      </c>
      <c r="C343" s="183" t="s">
        <v>755</v>
      </c>
      <c r="D343" s="168" t="s">
        <v>348</v>
      </c>
      <c r="E343" s="169">
        <v>4</v>
      </c>
      <c r="F343" s="170"/>
      <c r="G343" s="171">
        <f>ROUND(E343*F343,2)</f>
        <v>0</v>
      </c>
      <c r="H343" s="170">
        <v>70.06</v>
      </c>
      <c r="I343" s="171">
        <f>ROUND(E343*H343,2)</f>
        <v>280.24</v>
      </c>
      <c r="J343" s="170">
        <v>1083.94</v>
      </c>
      <c r="K343" s="171">
        <f>ROUND(E343*J343,2)</f>
        <v>4335.76</v>
      </c>
      <c r="L343" s="171">
        <v>21</v>
      </c>
      <c r="M343" s="171">
        <f>G343*(1+L343/100)</f>
        <v>0</v>
      </c>
      <c r="N343" s="171">
        <v>8.9999999999999998E-4</v>
      </c>
      <c r="O343" s="171">
        <f>ROUND(E343*N343,2)</f>
        <v>0</v>
      </c>
      <c r="P343" s="171">
        <v>0</v>
      </c>
      <c r="Q343" s="171">
        <f>ROUND(E343*P343,2)</f>
        <v>0</v>
      </c>
      <c r="R343" s="171" t="s">
        <v>750</v>
      </c>
      <c r="S343" s="171" t="s">
        <v>318</v>
      </c>
      <c r="T343" s="172" t="s">
        <v>318</v>
      </c>
      <c r="U343" s="158">
        <v>2.29</v>
      </c>
      <c r="V343" s="158">
        <f>ROUND(E343*U343,2)</f>
        <v>9.16</v>
      </c>
      <c r="W343" s="158"/>
      <c r="X343" s="158" t="s">
        <v>362</v>
      </c>
      <c r="Y343" s="149"/>
      <c r="Z343" s="149"/>
      <c r="AA343" s="149"/>
      <c r="AB343" s="149"/>
      <c r="AC343" s="149"/>
      <c r="AD343" s="149"/>
      <c r="AE343" s="149"/>
      <c r="AF343" s="149"/>
      <c r="AG343" s="149" t="s">
        <v>363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0" t="s">
        <v>756</v>
      </c>
      <c r="D344" s="188"/>
      <c r="E344" s="189">
        <v>4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367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4">
        <v>90</v>
      </c>
      <c r="B345" s="175" t="s">
        <v>757</v>
      </c>
      <c r="C345" s="184" t="s">
        <v>758</v>
      </c>
      <c r="D345" s="176" t="s">
        <v>348</v>
      </c>
      <c r="E345" s="177">
        <v>3</v>
      </c>
      <c r="F345" s="178"/>
      <c r="G345" s="179">
        <f>ROUND(E345*F345,2)</f>
        <v>0</v>
      </c>
      <c r="H345" s="178">
        <v>0</v>
      </c>
      <c r="I345" s="179">
        <f>ROUND(E345*H345,2)</f>
        <v>0</v>
      </c>
      <c r="J345" s="178">
        <v>654</v>
      </c>
      <c r="K345" s="179">
        <f>ROUND(E345*J345,2)</f>
        <v>1962</v>
      </c>
      <c r="L345" s="179">
        <v>21</v>
      </c>
      <c r="M345" s="179">
        <f>G345*(1+L345/100)</f>
        <v>0</v>
      </c>
      <c r="N345" s="179">
        <v>0</v>
      </c>
      <c r="O345" s="179">
        <f>ROUND(E345*N345,2)</f>
        <v>0</v>
      </c>
      <c r="P345" s="179">
        <v>0</v>
      </c>
      <c r="Q345" s="179">
        <f>ROUND(E345*P345,2)</f>
        <v>0</v>
      </c>
      <c r="R345" s="179" t="s">
        <v>750</v>
      </c>
      <c r="S345" s="179" t="s">
        <v>318</v>
      </c>
      <c r="T345" s="180" t="s">
        <v>318</v>
      </c>
      <c r="U345" s="158">
        <v>1.45</v>
      </c>
      <c r="V345" s="158">
        <f>ROUND(E345*U345,2)</f>
        <v>4.3499999999999996</v>
      </c>
      <c r="W345" s="158"/>
      <c r="X345" s="158" t="s">
        <v>362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363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t="22.5" outlineLevel="1" x14ac:dyDescent="0.2">
      <c r="A346" s="174">
        <v>91</v>
      </c>
      <c r="B346" s="175" t="s">
        <v>759</v>
      </c>
      <c r="C346" s="184" t="s">
        <v>760</v>
      </c>
      <c r="D346" s="176" t="s">
        <v>348</v>
      </c>
      <c r="E346" s="177">
        <v>16</v>
      </c>
      <c r="F346" s="178"/>
      <c r="G346" s="179">
        <f>ROUND(E346*F346,2)</f>
        <v>0</v>
      </c>
      <c r="H346" s="178">
        <v>0</v>
      </c>
      <c r="I346" s="179">
        <f>ROUND(E346*H346,2)</f>
        <v>0</v>
      </c>
      <c r="J346" s="178">
        <v>676</v>
      </c>
      <c r="K346" s="179">
        <f>ROUND(E346*J346,2)</f>
        <v>10816</v>
      </c>
      <c r="L346" s="179">
        <v>21</v>
      </c>
      <c r="M346" s="179">
        <f>G346*(1+L346/100)</f>
        <v>0</v>
      </c>
      <c r="N346" s="179">
        <v>0</v>
      </c>
      <c r="O346" s="179">
        <f>ROUND(E346*N346,2)</f>
        <v>0</v>
      </c>
      <c r="P346" s="179">
        <v>0</v>
      </c>
      <c r="Q346" s="179">
        <f>ROUND(E346*P346,2)</f>
        <v>0</v>
      </c>
      <c r="R346" s="179" t="s">
        <v>750</v>
      </c>
      <c r="S346" s="179" t="s">
        <v>318</v>
      </c>
      <c r="T346" s="180" t="s">
        <v>318</v>
      </c>
      <c r="U346" s="158">
        <v>1.5</v>
      </c>
      <c r="V346" s="158">
        <f>ROUND(E346*U346,2)</f>
        <v>24</v>
      </c>
      <c r="W346" s="158"/>
      <c r="X346" s="158" t="s">
        <v>362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363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66">
        <v>92</v>
      </c>
      <c r="B347" s="167" t="s">
        <v>761</v>
      </c>
      <c r="C347" s="183" t="s">
        <v>762</v>
      </c>
      <c r="D347" s="168" t="s">
        <v>348</v>
      </c>
      <c r="E347" s="169">
        <v>1</v>
      </c>
      <c r="F347" s="170"/>
      <c r="G347" s="171">
        <f>ROUND(E347*F347,2)</f>
        <v>0</v>
      </c>
      <c r="H347" s="170">
        <v>5280</v>
      </c>
      <c r="I347" s="171">
        <f>ROUND(E347*H347,2)</f>
        <v>5280</v>
      </c>
      <c r="J347" s="170">
        <v>0</v>
      </c>
      <c r="K347" s="171">
        <f>ROUND(E347*J347,2)</f>
        <v>0</v>
      </c>
      <c r="L347" s="171">
        <v>21</v>
      </c>
      <c r="M347" s="171">
        <f>G347*(1+L347/100)</f>
        <v>0</v>
      </c>
      <c r="N347" s="171">
        <v>2.955E-2</v>
      </c>
      <c r="O347" s="171">
        <f>ROUND(E347*N347,2)</f>
        <v>0.03</v>
      </c>
      <c r="P347" s="171">
        <v>0</v>
      </c>
      <c r="Q347" s="171">
        <f>ROUND(E347*P347,2)</f>
        <v>0</v>
      </c>
      <c r="R347" s="171"/>
      <c r="S347" s="171" t="s">
        <v>340</v>
      </c>
      <c r="T347" s="172" t="s">
        <v>319</v>
      </c>
      <c r="U347" s="158">
        <v>0</v>
      </c>
      <c r="V347" s="158">
        <f>ROUND(E347*U347,2)</f>
        <v>0</v>
      </c>
      <c r="W347" s="158"/>
      <c r="X347" s="158" t="s">
        <v>362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363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275" t="s">
        <v>535</v>
      </c>
      <c r="D348" s="276"/>
      <c r="E348" s="276"/>
      <c r="F348" s="276"/>
      <c r="G348" s="276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322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66">
        <v>93</v>
      </c>
      <c r="B349" s="167" t="s">
        <v>763</v>
      </c>
      <c r="C349" s="183" t="s">
        <v>764</v>
      </c>
      <c r="D349" s="168" t="s">
        <v>348</v>
      </c>
      <c r="E349" s="169">
        <v>1</v>
      </c>
      <c r="F349" s="170"/>
      <c r="G349" s="171">
        <f>ROUND(E349*F349,2)</f>
        <v>0</v>
      </c>
      <c r="H349" s="170">
        <v>5350</v>
      </c>
      <c r="I349" s="171">
        <f>ROUND(E349*H349,2)</f>
        <v>5350</v>
      </c>
      <c r="J349" s="170">
        <v>0</v>
      </c>
      <c r="K349" s="171">
        <f>ROUND(E349*J349,2)</f>
        <v>0</v>
      </c>
      <c r="L349" s="171">
        <v>21</v>
      </c>
      <c r="M349" s="171">
        <f>G349*(1+L349/100)</f>
        <v>0</v>
      </c>
      <c r="N349" s="171">
        <v>2.955E-2</v>
      </c>
      <c r="O349" s="171">
        <f>ROUND(E349*N349,2)</f>
        <v>0.03</v>
      </c>
      <c r="P349" s="171">
        <v>0</v>
      </c>
      <c r="Q349" s="171">
        <f>ROUND(E349*P349,2)</f>
        <v>0</v>
      </c>
      <c r="R349" s="171"/>
      <c r="S349" s="171" t="s">
        <v>340</v>
      </c>
      <c r="T349" s="172" t="s">
        <v>319</v>
      </c>
      <c r="U349" s="158">
        <v>0</v>
      </c>
      <c r="V349" s="158">
        <f>ROUND(E349*U349,2)</f>
        <v>0</v>
      </c>
      <c r="W349" s="158"/>
      <c r="X349" s="158" t="s">
        <v>362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363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275" t="s">
        <v>535</v>
      </c>
      <c r="D350" s="276"/>
      <c r="E350" s="276"/>
      <c r="F350" s="276"/>
      <c r="G350" s="276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322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66">
        <v>94</v>
      </c>
      <c r="B351" s="167" t="s">
        <v>765</v>
      </c>
      <c r="C351" s="183" t="s">
        <v>766</v>
      </c>
      <c r="D351" s="168" t="s">
        <v>348</v>
      </c>
      <c r="E351" s="169">
        <v>1</v>
      </c>
      <c r="F351" s="170"/>
      <c r="G351" s="171">
        <f>ROUND(E351*F351,2)</f>
        <v>0</v>
      </c>
      <c r="H351" s="170">
        <v>5280</v>
      </c>
      <c r="I351" s="171">
        <f>ROUND(E351*H351,2)</f>
        <v>5280</v>
      </c>
      <c r="J351" s="170">
        <v>0</v>
      </c>
      <c r="K351" s="171">
        <f>ROUND(E351*J351,2)</f>
        <v>0</v>
      </c>
      <c r="L351" s="171">
        <v>21</v>
      </c>
      <c r="M351" s="171">
        <f>G351*(1+L351/100)</f>
        <v>0</v>
      </c>
      <c r="N351" s="171">
        <v>2.955E-2</v>
      </c>
      <c r="O351" s="171">
        <f>ROUND(E351*N351,2)</f>
        <v>0.03</v>
      </c>
      <c r="P351" s="171">
        <v>0</v>
      </c>
      <c r="Q351" s="171">
        <f>ROUND(E351*P351,2)</f>
        <v>0</v>
      </c>
      <c r="R351" s="171"/>
      <c r="S351" s="171" t="s">
        <v>340</v>
      </c>
      <c r="T351" s="172" t="s">
        <v>319</v>
      </c>
      <c r="U351" s="158">
        <v>0</v>
      </c>
      <c r="V351" s="158">
        <f>ROUND(E351*U351,2)</f>
        <v>0</v>
      </c>
      <c r="W351" s="158"/>
      <c r="X351" s="158" t="s">
        <v>362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363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275" t="s">
        <v>535</v>
      </c>
      <c r="D352" s="276"/>
      <c r="E352" s="276"/>
      <c r="F352" s="276"/>
      <c r="G352" s="276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322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t="22.5" outlineLevel="1" x14ac:dyDescent="0.2">
      <c r="A353" s="166">
        <v>95</v>
      </c>
      <c r="B353" s="167" t="s">
        <v>767</v>
      </c>
      <c r="C353" s="183" t="s">
        <v>768</v>
      </c>
      <c r="D353" s="168" t="s">
        <v>348</v>
      </c>
      <c r="E353" s="169">
        <v>1</v>
      </c>
      <c r="F353" s="170"/>
      <c r="G353" s="171">
        <f>ROUND(E353*F353,2)</f>
        <v>0</v>
      </c>
      <c r="H353" s="170">
        <v>6800</v>
      </c>
      <c r="I353" s="171">
        <f>ROUND(E353*H353,2)</f>
        <v>6800</v>
      </c>
      <c r="J353" s="170">
        <v>0</v>
      </c>
      <c r="K353" s="171">
        <f>ROUND(E353*J353,2)</f>
        <v>0</v>
      </c>
      <c r="L353" s="171">
        <v>21</v>
      </c>
      <c r="M353" s="171">
        <f>G353*(1+L353/100)</f>
        <v>0</v>
      </c>
      <c r="N353" s="171">
        <v>2.955E-2</v>
      </c>
      <c r="O353" s="171">
        <f>ROUND(E353*N353,2)</f>
        <v>0.03</v>
      </c>
      <c r="P353" s="171">
        <v>0</v>
      </c>
      <c r="Q353" s="171">
        <f>ROUND(E353*P353,2)</f>
        <v>0</v>
      </c>
      <c r="R353" s="171"/>
      <c r="S353" s="171" t="s">
        <v>340</v>
      </c>
      <c r="T353" s="172" t="s">
        <v>319</v>
      </c>
      <c r="U353" s="158">
        <v>0</v>
      </c>
      <c r="V353" s="158">
        <f>ROUND(E353*U353,2)</f>
        <v>0</v>
      </c>
      <c r="W353" s="158"/>
      <c r="X353" s="158" t="s">
        <v>362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363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275" t="s">
        <v>535</v>
      </c>
      <c r="D354" s="276"/>
      <c r="E354" s="276"/>
      <c r="F354" s="276"/>
      <c r="G354" s="276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322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ht="22.5" outlineLevel="1" x14ac:dyDescent="0.2">
      <c r="A355" s="166">
        <v>96</v>
      </c>
      <c r="B355" s="167" t="s">
        <v>769</v>
      </c>
      <c r="C355" s="183" t="s">
        <v>770</v>
      </c>
      <c r="D355" s="168" t="s">
        <v>348</v>
      </c>
      <c r="E355" s="169">
        <v>12</v>
      </c>
      <c r="F355" s="170"/>
      <c r="G355" s="171">
        <f>ROUND(E355*F355,2)</f>
        <v>0</v>
      </c>
      <c r="H355" s="170">
        <v>5550</v>
      </c>
      <c r="I355" s="171">
        <f>ROUND(E355*H355,2)</f>
        <v>66600</v>
      </c>
      <c r="J355" s="170">
        <v>0</v>
      </c>
      <c r="K355" s="171">
        <f>ROUND(E355*J355,2)</f>
        <v>0</v>
      </c>
      <c r="L355" s="171">
        <v>21</v>
      </c>
      <c r="M355" s="171">
        <f>G355*(1+L355/100)</f>
        <v>0</v>
      </c>
      <c r="N355" s="171">
        <v>2.955E-2</v>
      </c>
      <c r="O355" s="171">
        <f>ROUND(E355*N355,2)</f>
        <v>0.35</v>
      </c>
      <c r="P355" s="171">
        <v>0</v>
      </c>
      <c r="Q355" s="171">
        <f>ROUND(E355*P355,2)</f>
        <v>0</v>
      </c>
      <c r="R355" s="171"/>
      <c r="S355" s="171" t="s">
        <v>340</v>
      </c>
      <c r="T355" s="172" t="s">
        <v>319</v>
      </c>
      <c r="U355" s="158">
        <v>0</v>
      </c>
      <c r="V355" s="158">
        <f>ROUND(E355*U355,2)</f>
        <v>0</v>
      </c>
      <c r="W355" s="158"/>
      <c r="X355" s="158" t="s">
        <v>362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363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275" t="s">
        <v>535</v>
      </c>
      <c r="D356" s="276"/>
      <c r="E356" s="276"/>
      <c r="F356" s="276"/>
      <c r="G356" s="276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322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0" t="s">
        <v>771</v>
      </c>
      <c r="D357" s="188"/>
      <c r="E357" s="189">
        <v>12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367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ht="22.5" outlineLevel="1" x14ac:dyDescent="0.2">
      <c r="A358" s="166">
        <v>97</v>
      </c>
      <c r="B358" s="167" t="s">
        <v>772</v>
      </c>
      <c r="C358" s="183" t="s">
        <v>773</v>
      </c>
      <c r="D358" s="168" t="s">
        <v>348</v>
      </c>
      <c r="E358" s="169">
        <v>1</v>
      </c>
      <c r="F358" s="170"/>
      <c r="G358" s="171">
        <f>ROUND(E358*F358,2)</f>
        <v>0</v>
      </c>
      <c r="H358" s="170">
        <v>27600</v>
      </c>
      <c r="I358" s="171">
        <f>ROUND(E358*H358,2)</f>
        <v>27600</v>
      </c>
      <c r="J358" s="170">
        <v>0</v>
      </c>
      <c r="K358" s="171">
        <f>ROUND(E358*J358,2)</f>
        <v>0</v>
      </c>
      <c r="L358" s="171">
        <v>21</v>
      </c>
      <c r="M358" s="171">
        <f>G358*(1+L358/100)</f>
        <v>0</v>
      </c>
      <c r="N358" s="171">
        <v>2.955E-2</v>
      </c>
      <c r="O358" s="171">
        <f>ROUND(E358*N358,2)</f>
        <v>0.03</v>
      </c>
      <c r="P358" s="171">
        <v>0</v>
      </c>
      <c r="Q358" s="171">
        <f>ROUND(E358*P358,2)</f>
        <v>0</v>
      </c>
      <c r="R358" s="171"/>
      <c r="S358" s="171" t="s">
        <v>340</v>
      </c>
      <c r="T358" s="172" t="s">
        <v>319</v>
      </c>
      <c r="U358" s="158">
        <v>0</v>
      </c>
      <c r="V358" s="158">
        <f>ROUND(E358*U358,2)</f>
        <v>0</v>
      </c>
      <c r="W358" s="158"/>
      <c r="X358" s="158" t="s">
        <v>362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363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275" t="s">
        <v>535</v>
      </c>
      <c r="D359" s="276"/>
      <c r="E359" s="276"/>
      <c r="F359" s="276"/>
      <c r="G359" s="276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322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22.5" outlineLevel="1" x14ac:dyDescent="0.2">
      <c r="A360" s="166">
        <v>98</v>
      </c>
      <c r="B360" s="167" t="s">
        <v>774</v>
      </c>
      <c r="C360" s="183" t="s">
        <v>775</v>
      </c>
      <c r="D360" s="168" t="s">
        <v>348</v>
      </c>
      <c r="E360" s="169">
        <v>1</v>
      </c>
      <c r="F360" s="170"/>
      <c r="G360" s="171">
        <f>ROUND(E360*F360,2)</f>
        <v>0</v>
      </c>
      <c r="H360" s="170">
        <v>7800</v>
      </c>
      <c r="I360" s="171">
        <f>ROUND(E360*H360,2)</f>
        <v>7800</v>
      </c>
      <c r="J360" s="170">
        <v>0</v>
      </c>
      <c r="K360" s="171">
        <f>ROUND(E360*J360,2)</f>
        <v>0</v>
      </c>
      <c r="L360" s="171">
        <v>21</v>
      </c>
      <c r="M360" s="171">
        <f>G360*(1+L360/100)</f>
        <v>0</v>
      </c>
      <c r="N360" s="171">
        <v>2.955E-2</v>
      </c>
      <c r="O360" s="171">
        <f>ROUND(E360*N360,2)</f>
        <v>0.03</v>
      </c>
      <c r="P360" s="171">
        <v>0</v>
      </c>
      <c r="Q360" s="171">
        <f>ROUND(E360*P360,2)</f>
        <v>0</v>
      </c>
      <c r="R360" s="171"/>
      <c r="S360" s="171" t="s">
        <v>340</v>
      </c>
      <c r="T360" s="172" t="s">
        <v>319</v>
      </c>
      <c r="U360" s="158">
        <v>0</v>
      </c>
      <c r="V360" s="158">
        <f>ROUND(E360*U360,2)</f>
        <v>0</v>
      </c>
      <c r="W360" s="158"/>
      <c r="X360" s="158" t="s">
        <v>362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363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275" t="s">
        <v>776</v>
      </c>
      <c r="D361" s="276"/>
      <c r="E361" s="276"/>
      <c r="F361" s="276"/>
      <c r="G361" s="276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322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277" t="s">
        <v>535</v>
      </c>
      <c r="D362" s="278"/>
      <c r="E362" s="278"/>
      <c r="F362" s="278"/>
      <c r="G362" s="27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322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ht="22.5" outlineLevel="1" x14ac:dyDescent="0.2">
      <c r="A363" s="166">
        <v>99</v>
      </c>
      <c r="B363" s="167" t="s">
        <v>777</v>
      </c>
      <c r="C363" s="183" t="s">
        <v>778</v>
      </c>
      <c r="D363" s="168" t="s">
        <v>348</v>
      </c>
      <c r="E363" s="169">
        <v>1</v>
      </c>
      <c r="F363" s="170"/>
      <c r="G363" s="171">
        <f>ROUND(E363*F363,2)</f>
        <v>0</v>
      </c>
      <c r="H363" s="170">
        <v>4950</v>
      </c>
      <c r="I363" s="171">
        <f>ROUND(E363*H363,2)</f>
        <v>4950</v>
      </c>
      <c r="J363" s="170">
        <v>0</v>
      </c>
      <c r="K363" s="171">
        <f>ROUND(E363*J363,2)</f>
        <v>0</v>
      </c>
      <c r="L363" s="171">
        <v>21</v>
      </c>
      <c r="M363" s="171">
        <f>G363*(1+L363/100)</f>
        <v>0</v>
      </c>
      <c r="N363" s="171">
        <v>2.955E-2</v>
      </c>
      <c r="O363" s="171">
        <f>ROUND(E363*N363,2)</f>
        <v>0.03</v>
      </c>
      <c r="P363" s="171">
        <v>0</v>
      </c>
      <c r="Q363" s="171">
        <f>ROUND(E363*P363,2)</f>
        <v>0</v>
      </c>
      <c r="R363" s="171"/>
      <c r="S363" s="171" t="s">
        <v>340</v>
      </c>
      <c r="T363" s="172" t="s">
        <v>319</v>
      </c>
      <c r="U363" s="158">
        <v>0</v>
      </c>
      <c r="V363" s="158">
        <f>ROUND(E363*U363,2)</f>
        <v>0</v>
      </c>
      <c r="W363" s="158"/>
      <c r="X363" s="158" t="s">
        <v>362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363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275" t="s">
        <v>535</v>
      </c>
      <c r="D364" s="276"/>
      <c r="E364" s="276"/>
      <c r="F364" s="276"/>
      <c r="G364" s="276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9"/>
      <c r="Z364" s="149"/>
      <c r="AA364" s="149"/>
      <c r="AB364" s="149"/>
      <c r="AC364" s="149"/>
      <c r="AD364" s="149"/>
      <c r="AE364" s="149"/>
      <c r="AF364" s="149"/>
      <c r="AG364" s="149" t="s">
        <v>322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22.5" outlineLevel="1" x14ac:dyDescent="0.2">
      <c r="A365" s="166">
        <v>100</v>
      </c>
      <c r="B365" s="167" t="s">
        <v>779</v>
      </c>
      <c r="C365" s="183" t="s">
        <v>780</v>
      </c>
      <c r="D365" s="168" t="s">
        <v>348</v>
      </c>
      <c r="E365" s="169">
        <v>7</v>
      </c>
      <c r="F365" s="170"/>
      <c r="G365" s="171">
        <f>ROUND(E365*F365,2)</f>
        <v>0</v>
      </c>
      <c r="H365" s="170">
        <v>0</v>
      </c>
      <c r="I365" s="171">
        <f>ROUND(E365*H365,2)</f>
        <v>0</v>
      </c>
      <c r="J365" s="170">
        <v>14800</v>
      </c>
      <c r="K365" s="171">
        <f>ROUND(E365*J365,2)</f>
        <v>103600</v>
      </c>
      <c r="L365" s="171">
        <v>21</v>
      </c>
      <c r="M365" s="171">
        <f>G365*(1+L365/100)</f>
        <v>0</v>
      </c>
      <c r="N365" s="171">
        <v>0</v>
      </c>
      <c r="O365" s="171">
        <f>ROUND(E365*N365,2)</f>
        <v>0</v>
      </c>
      <c r="P365" s="171">
        <v>0</v>
      </c>
      <c r="Q365" s="171">
        <f>ROUND(E365*P365,2)</f>
        <v>0</v>
      </c>
      <c r="R365" s="171"/>
      <c r="S365" s="171" t="s">
        <v>340</v>
      </c>
      <c r="T365" s="172" t="s">
        <v>319</v>
      </c>
      <c r="U365" s="158">
        <v>0</v>
      </c>
      <c r="V365" s="158">
        <f>ROUND(E365*U365,2)</f>
        <v>0</v>
      </c>
      <c r="W365" s="158"/>
      <c r="X365" s="158" t="s">
        <v>362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363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0" t="s">
        <v>781</v>
      </c>
      <c r="D366" s="188"/>
      <c r="E366" s="189">
        <v>7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367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74">
        <v>101</v>
      </c>
      <c r="B367" s="175" t="s">
        <v>782</v>
      </c>
      <c r="C367" s="184" t="s">
        <v>783</v>
      </c>
      <c r="D367" s="176" t="s">
        <v>348</v>
      </c>
      <c r="E367" s="177">
        <v>1</v>
      </c>
      <c r="F367" s="178"/>
      <c r="G367" s="179">
        <f>ROUND(E367*F367,2)</f>
        <v>0</v>
      </c>
      <c r="H367" s="178">
        <v>0</v>
      </c>
      <c r="I367" s="179">
        <f>ROUND(E367*H367,2)</f>
        <v>0</v>
      </c>
      <c r="J367" s="178">
        <v>17800</v>
      </c>
      <c r="K367" s="179">
        <f>ROUND(E367*J367,2)</f>
        <v>17800</v>
      </c>
      <c r="L367" s="179">
        <v>21</v>
      </c>
      <c r="M367" s="179">
        <f>G367*(1+L367/100)</f>
        <v>0</v>
      </c>
      <c r="N367" s="179">
        <v>0</v>
      </c>
      <c r="O367" s="179">
        <f>ROUND(E367*N367,2)</f>
        <v>0</v>
      </c>
      <c r="P367" s="179">
        <v>0</v>
      </c>
      <c r="Q367" s="179">
        <f>ROUND(E367*P367,2)</f>
        <v>0</v>
      </c>
      <c r="R367" s="179"/>
      <c r="S367" s="179" t="s">
        <v>340</v>
      </c>
      <c r="T367" s="180" t="s">
        <v>319</v>
      </c>
      <c r="U367" s="158">
        <v>0</v>
      </c>
      <c r="V367" s="158">
        <f>ROUND(E367*U367,2)</f>
        <v>0</v>
      </c>
      <c r="W367" s="158"/>
      <c r="X367" s="158" t="s">
        <v>362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363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4">
        <v>102</v>
      </c>
      <c r="B368" s="175" t="s">
        <v>784</v>
      </c>
      <c r="C368" s="184" t="s">
        <v>785</v>
      </c>
      <c r="D368" s="176" t="s">
        <v>348</v>
      </c>
      <c r="E368" s="177">
        <v>1</v>
      </c>
      <c r="F368" s="178"/>
      <c r="G368" s="179">
        <f>ROUND(E368*F368,2)</f>
        <v>0</v>
      </c>
      <c r="H368" s="178">
        <v>0</v>
      </c>
      <c r="I368" s="179">
        <f>ROUND(E368*H368,2)</f>
        <v>0</v>
      </c>
      <c r="J368" s="178">
        <v>18600</v>
      </c>
      <c r="K368" s="179">
        <f>ROUND(E368*J368,2)</f>
        <v>18600</v>
      </c>
      <c r="L368" s="179">
        <v>21</v>
      </c>
      <c r="M368" s="179">
        <f>G368*(1+L368/100)</f>
        <v>0</v>
      </c>
      <c r="N368" s="179">
        <v>0</v>
      </c>
      <c r="O368" s="179">
        <f>ROUND(E368*N368,2)</f>
        <v>0</v>
      </c>
      <c r="P368" s="179">
        <v>0</v>
      </c>
      <c r="Q368" s="179">
        <f>ROUND(E368*P368,2)</f>
        <v>0</v>
      </c>
      <c r="R368" s="179"/>
      <c r="S368" s="179" t="s">
        <v>340</v>
      </c>
      <c r="T368" s="180" t="s">
        <v>319</v>
      </c>
      <c r="U368" s="158">
        <v>0</v>
      </c>
      <c r="V368" s="158">
        <f>ROUND(E368*U368,2)</f>
        <v>0</v>
      </c>
      <c r="W368" s="158"/>
      <c r="X368" s="158" t="s">
        <v>362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363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74">
        <v>103</v>
      </c>
      <c r="B369" s="175" t="s">
        <v>786</v>
      </c>
      <c r="C369" s="184" t="s">
        <v>787</v>
      </c>
      <c r="D369" s="176" t="s">
        <v>348</v>
      </c>
      <c r="E369" s="177">
        <v>2</v>
      </c>
      <c r="F369" s="178"/>
      <c r="G369" s="179">
        <f>ROUND(E369*F369,2)</f>
        <v>0</v>
      </c>
      <c r="H369" s="178">
        <v>0</v>
      </c>
      <c r="I369" s="179">
        <f>ROUND(E369*H369,2)</f>
        <v>0</v>
      </c>
      <c r="J369" s="178">
        <v>8800</v>
      </c>
      <c r="K369" s="179">
        <f>ROUND(E369*J369,2)</f>
        <v>17600</v>
      </c>
      <c r="L369" s="179">
        <v>21</v>
      </c>
      <c r="M369" s="179">
        <f>G369*(1+L369/100)</f>
        <v>0</v>
      </c>
      <c r="N369" s="179">
        <v>0</v>
      </c>
      <c r="O369" s="179">
        <f>ROUND(E369*N369,2)</f>
        <v>0</v>
      </c>
      <c r="P369" s="179">
        <v>0</v>
      </c>
      <c r="Q369" s="179">
        <f>ROUND(E369*P369,2)</f>
        <v>0</v>
      </c>
      <c r="R369" s="179"/>
      <c r="S369" s="179" t="s">
        <v>340</v>
      </c>
      <c r="T369" s="180" t="s">
        <v>319</v>
      </c>
      <c r="U369" s="158">
        <v>0</v>
      </c>
      <c r="V369" s="158">
        <f>ROUND(E369*U369,2)</f>
        <v>0</v>
      </c>
      <c r="W369" s="158"/>
      <c r="X369" s="158" t="s">
        <v>362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363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66">
        <v>104</v>
      </c>
      <c r="B370" s="167" t="s">
        <v>2935</v>
      </c>
      <c r="C370" s="183" t="s">
        <v>788</v>
      </c>
      <c r="D370" s="168" t="s">
        <v>706</v>
      </c>
      <c r="E370" s="169">
        <v>3.56</v>
      </c>
      <c r="F370" s="170"/>
      <c r="G370" s="171">
        <f>ROUND(E370*F370,2)</f>
        <v>0</v>
      </c>
      <c r="H370" s="170">
        <v>0</v>
      </c>
      <c r="I370" s="171">
        <f>ROUND(E370*H370,2)</f>
        <v>0</v>
      </c>
      <c r="J370" s="170">
        <v>1.5</v>
      </c>
      <c r="K370" s="171">
        <f>ROUND(E370*J370,2)</f>
        <v>5.34</v>
      </c>
      <c r="L370" s="171">
        <v>21</v>
      </c>
      <c r="M370" s="171">
        <f>G370*(1+L370/100)</f>
        <v>0</v>
      </c>
      <c r="N370" s="171">
        <v>0</v>
      </c>
      <c r="O370" s="171">
        <f>ROUND(E370*N370,2)</f>
        <v>0</v>
      </c>
      <c r="P370" s="171">
        <v>0</v>
      </c>
      <c r="Q370" s="171">
        <f>ROUND(E370*P370,2)</f>
        <v>0</v>
      </c>
      <c r="R370" s="171" t="s">
        <v>750</v>
      </c>
      <c r="S370" s="171" t="s">
        <v>318</v>
      </c>
      <c r="T370" s="172" t="s">
        <v>318</v>
      </c>
      <c r="U370" s="158">
        <v>0</v>
      </c>
      <c r="V370" s="158">
        <f>ROUND(E370*U370,2)</f>
        <v>0</v>
      </c>
      <c r="W370" s="158"/>
      <c r="X370" s="158" t="s">
        <v>707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708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286" t="s">
        <v>747</v>
      </c>
      <c r="D371" s="287"/>
      <c r="E371" s="287"/>
      <c r="F371" s="287"/>
      <c r="G371" s="287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365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x14ac:dyDescent="0.2">
      <c r="A372" s="160" t="s">
        <v>313</v>
      </c>
      <c r="B372" s="161" t="s">
        <v>180</v>
      </c>
      <c r="C372" s="182" t="s">
        <v>181</v>
      </c>
      <c r="D372" s="162"/>
      <c r="E372" s="163"/>
      <c r="F372" s="164"/>
      <c r="G372" s="164">
        <f>SUMIF(AG373:AG385,"&lt;&gt;NOR",G373:G385)</f>
        <v>0</v>
      </c>
      <c r="H372" s="164"/>
      <c r="I372" s="164">
        <f>SUM(I373:I385)</f>
        <v>0</v>
      </c>
      <c r="J372" s="164"/>
      <c r="K372" s="164">
        <f>SUM(K373:K385)</f>
        <v>275304.86</v>
      </c>
      <c r="L372" s="164"/>
      <c r="M372" s="164">
        <f>SUM(M373:M385)</f>
        <v>0</v>
      </c>
      <c r="N372" s="164"/>
      <c r="O372" s="164">
        <f>SUM(O373:O385)</f>
        <v>0</v>
      </c>
      <c r="P372" s="164"/>
      <c r="Q372" s="164">
        <f>SUM(Q373:Q385)</f>
        <v>0</v>
      </c>
      <c r="R372" s="164"/>
      <c r="S372" s="164"/>
      <c r="T372" s="165"/>
      <c r="U372" s="159"/>
      <c r="V372" s="159">
        <f>SUM(V373:V385)</f>
        <v>0</v>
      </c>
      <c r="W372" s="159"/>
      <c r="X372" s="159"/>
      <c r="AG372" t="s">
        <v>314</v>
      </c>
    </row>
    <row r="373" spans="1:60" ht="22.5" outlineLevel="1" x14ac:dyDescent="0.2">
      <c r="A373" s="166">
        <v>105</v>
      </c>
      <c r="B373" s="167" t="s">
        <v>789</v>
      </c>
      <c r="C373" s="183" t="s">
        <v>790</v>
      </c>
      <c r="D373" s="168" t="s">
        <v>791</v>
      </c>
      <c r="E373" s="169">
        <v>1</v>
      </c>
      <c r="F373" s="170"/>
      <c r="G373" s="171">
        <f>ROUND(E373*F373,2)</f>
        <v>0</v>
      </c>
      <c r="H373" s="170">
        <v>0</v>
      </c>
      <c r="I373" s="171">
        <f>ROUND(E373*H373,2)</f>
        <v>0</v>
      </c>
      <c r="J373" s="170">
        <v>186700</v>
      </c>
      <c r="K373" s="171">
        <f>ROUND(E373*J373,2)</f>
        <v>186700</v>
      </c>
      <c r="L373" s="171">
        <v>21</v>
      </c>
      <c r="M373" s="171">
        <f>G373*(1+L373/100)</f>
        <v>0</v>
      </c>
      <c r="N373" s="171">
        <v>0</v>
      </c>
      <c r="O373" s="171">
        <f>ROUND(E373*N373,2)</f>
        <v>0</v>
      </c>
      <c r="P373" s="171">
        <v>0</v>
      </c>
      <c r="Q373" s="171">
        <f>ROUND(E373*P373,2)</f>
        <v>0</v>
      </c>
      <c r="R373" s="171"/>
      <c r="S373" s="171" t="s">
        <v>340</v>
      </c>
      <c r="T373" s="172" t="s">
        <v>319</v>
      </c>
      <c r="U373" s="158">
        <v>0</v>
      </c>
      <c r="V373" s="158">
        <f>ROUND(E373*U373,2)</f>
        <v>0</v>
      </c>
      <c r="W373" s="158"/>
      <c r="X373" s="158" t="s">
        <v>362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363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275" t="s">
        <v>792</v>
      </c>
      <c r="D374" s="276"/>
      <c r="E374" s="276"/>
      <c r="F374" s="276"/>
      <c r="G374" s="276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322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277" t="s">
        <v>793</v>
      </c>
      <c r="D375" s="278"/>
      <c r="E375" s="278"/>
      <c r="F375" s="278"/>
      <c r="G375" s="27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322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0" t="s">
        <v>794</v>
      </c>
      <c r="D376" s="188"/>
      <c r="E376" s="189">
        <v>1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367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22.5" outlineLevel="1" x14ac:dyDescent="0.2">
      <c r="A377" s="166">
        <v>106</v>
      </c>
      <c r="B377" s="167" t="s">
        <v>795</v>
      </c>
      <c r="C377" s="183" t="s">
        <v>796</v>
      </c>
      <c r="D377" s="168" t="s">
        <v>348</v>
      </c>
      <c r="E377" s="169">
        <v>2</v>
      </c>
      <c r="F377" s="170"/>
      <c r="G377" s="171">
        <f>ROUND(E377*F377,2)</f>
        <v>0</v>
      </c>
      <c r="H377" s="170">
        <v>0</v>
      </c>
      <c r="I377" s="171">
        <f>ROUND(E377*H377,2)</f>
        <v>0</v>
      </c>
      <c r="J377" s="170">
        <v>33700</v>
      </c>
      <c r="K377" s="171">
        <f>ROUND(E377*J377,2)</f>
        <v>67400</v>
      </c>
      <c r="L377" s="171">
        <v>21</v>
      </c>
      <c r="M377" s="171">
        <f>G377*(1+L377/100)</f>
        <v>0</v>
      </c>
      <c r="N377" s="171">
        <v>0</v>
      </c>
      <c r="O377" s="171">
        <f>ROUND(E377*N377,2)</f>
        <v>0</v>
      </c>
      <c r="P377" s="171">
        <v>0</v>
      </c>
      <c r="Q377" s="171">
        <f>ROUND(E377*P377,2)</f>
        <v>0</v>
      </c>
      <c r="R377" s="171"/>
      <c r="S377" s="171" t="s">
        <v>340</v>
      </c>
      <c r="T377" s="172" t="s">
        <v>319</v>
      </c>
      <c r="U377" s="158">
        <v>0</v>
      </c>
      <c r="V377" s="158">
        <f>ROUND(E377*U377,2)</f>
        <v>0</v>
      </c>
      <c r="W377" s="158"/>
      <c r="X377" s="158" t="s">
        <v>362</v>
      </c>
      <c r="Y377" s="149"/>
      <c r="Z377" s="149"/>
      <c r="AA377" s="149"/>
      <c r="AB377" s="149"/>
      <c r="AC377" s="149"/>
      <c r="AD377" s="149"/>
      <c r="AE377" s="149"/>
      <c r="AF377" s="149"/>
      <c r="AG377" s="149" t="s">
        <v>363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56"/>
      <c r="B378" s="157"/>
      <c r="C378" s="275" t="s">
        <v>797</v>
      </c>
      <c r="D378" s="276"/>
      <c r="E378" s="276"/>
      <c r="F378" s="276"/>
      <c r="G378" s="276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9"/>
      <c r="Z378" s="149"/>
      <c r="AA378" s="149"/>
      <c r="AB378" s="149"/>
      <c r="AC378" s="149"/>
      <c r="AD378" s="149"/>
      <c r="AE378" s="149"/>
      <c r="AF378" s="149"/>
      <c r="AG378" s="149" t="s">
        <v>322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73" t="str">
        <f>C378</f>
        <v>výroba +  osazení, včetně vibroizolace -  podložky  tl. min. 10mm z elastické kompozitní hmoty zhotovené z pryžového granulátu pojeného polybutadien- polyuretanovým pojivem</v>
      </c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0" t="s">
        <v>798</v>
      </c>
      <c r="D379" s="188"/>
      <c r="E379" s="189">
        <v>2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367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66">
        <v>107</v>
      </c>
      <c r="B380" s="167" t="s">
        <v>799</v>
      </c>
      <c r="C380" s="183" t="s">
        <v>800</v>
      </c>
      <c r="D380" s="168" t="s">
        <v>348</v>
      </c>
      <c r="E380" s="169">
        <v>4</v>
      </c>
      <c r="F380" s="170"/>
      <c r="G380" s="171">
        <f>ROUND(E380*F380,2)</f>
        <v>0</v>
      </c>
      <c r="H380" s="170">
        <v>0</v>
      </c>
      <c r="I380" s="171">
        <f>ROUND(E380*H380,2)</f>
        <v>0</v>
      </c>
      <c r="J380" s="170">
        <v>4600</v>
      </c>
      <c r="K380" s="171">
        <f>ROUND(E380*J380,2)</f>
        <v>18400</v>
      </c>
      <c r="L380" s="171">
        <v>21</v>
      </c>
      <c r="M380" s="171">
        <f>G380*(1+L380/100)</f>
        <v>0</v>
      </c>
      <c r="N380" s="171">
        <v>0</v>
      </c>
      <c r="O380" s="171">
        <f>ROUND(E380*N380,2)</f>
        <v>0</v>
      </c>
      <c r="P380" s="171">
        <v>0</v>
      </c>
      <c r="Q380" s="171">
        <f>ROUND(E380*P380,2)</f>
        <v>0</v>
      </c>
      <c r="R380" s="171"/>
      <c r="S380" s="171" t="s">
        <v>340</v>
      </c>
      <c r="T380" s="172" t="s">
        <v>319</v>
      </c>
      <c r="U380" s="158">
        <v>0</v>
      </c>
      <c r="V380" s="158">
        <f>ROUND(E380*U380,2)</f>
        <v>0</v>
      </c>
      <c r="W380" s="158"/>
      <c r="X380" s="158" t="s">
        <v>362</v>
      </c>
      <c r="Y380" s="149"/>
      <c r="Z380" s="149"/>
      <c r="AA380" s="149"/>
      <c r="AB380" s="149"/>
      <c r="AC380" s="149"/>
      <c r="AD380" s="149"/>
      <c r="AE380" s="149"/>
      <c r="AF380" s="149"/>
      <c r="AG380" s="149" t="s">
        <v>363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0" t="s">
        <v>801</v>
      </c>
      <c r="D381" s="188"/>
      <c r="E381" s="189">
        <v>4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367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22.5" outlineLevel="1" x14ac:dyDescent="0.2">
      <c r="A382" s="166">
        <v>108</v>
      </c>
      <c r="B382" s="167" t="s">
        <v>802</v>
      </c>
      <c r="C382" s="183" t="s">
        <v>803</v>
      </c>
      <c r="D382" s="168" t="s">
        <v>348</v>
      </c>
      <c r="E382" s="169">
        <v>1</v>
      </c>
      <c r="F382" s="170"/>
      <c r="G382" s="171">
        <f>ROUND(E382*F382,2)</f>
        <v>0</v>
      </c>
      <c r="H382" s="170">
        <v>0</v>
      </c>
      <c r="I382" s="171">
        <f>ROUND(E382*H382,2)</f>
        <v>0</v>
      </c>
      <c r="J382" s="170">
        <v>2800</v>
      </c>
      <c r="K382" s="171">
        <f>ROUND(E382*J382,2)</f>
        <v>2800</v>
      </c>
      <c r="L382" s="171">
        <v>21</v>
      </c>
      <c r="M382" s="171">
        <f>G382*(1+L382/100)</f>
        <v>0</v>
      </c>
      <c r="N382" s="171">
        <v>0</v>
      </c>
      <c r="O382" s="171">
        <f>ROUND(E382*N382,2)</f>
        <v>0</v>
      </c>
      <c r="P382" s="171">
        <v>0</v>
      </c>
      <c r="Q382" s="171">
        <f>ROUND(E382*P382,2)</f>
        <v>0</v>
      </c>
      <c r="R382" s="171"/>
      <c r="S382" s="171" t="s">
        <v>340</v>
      </c>
      <c r="T382" s="172" t="s">
        <v>319</v>
      </c>
      <c r="U382" s="158">
        <v>0</v>
      </c>
      <c r="V382" s="158">
        <f>ROUND(E382*U382,2)</f>
        <v>0</v>
      </c>
      <c r="W382" s="158"/>
      <c r="X382" s="158" t="s">
        <v>362</v>
      </c>
      <c r="Y382" s="149"/>
      <c r="Z382" s="149"/>
      <c r="AA382" s="149"/>
      <c r="AB382" s="149"/>
      <c r="AC382" s="149"/>
      <c r="AD382" s="149"/>
      <c r="AE382" s="149"/>
      <c r="AF382" s="149"/>
      <c r="AG382" s="149" t="s">
        <v>363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0" t="s">
        <v>804</v>
      </c>
      <c r="D383" s="188"/>
      <c r="E383" s="189">
        <v>1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367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66">
        <v>109</v>
      </c>
      <c r="B384" s="167" t="s">
        <v>2936</v>
      </c>
      <c r="C384" s="183" t="s">
        <v>805</v>
      </c>
      <c r="D384" s="168" t="s">
        <v>706</v>
      </c>
      <c r="E384" s="169">
        <v>2.4300000000000002</v>
      </c>
      <c r="F384" s="170"/>
      <c r="G384" s="171">
        <f>ROUND(E384*F384,2)</f>
        <v>0</v>
      </c>
      <c r="H384" s="170">
        <v>0</v>
      </c>
      <c r="I384" s="171">
        <f>ROUND(E384*H384,2)</f>
        <v>0</v>
      </c>
      <c r="J384" s="170">
        <v>2</v>
      </c>
      <c r="K384" s="171">
        <f>ROUND(E384*J384,2)</f>
        <v>4.8600000000000003</v>
      </c>
      <c r="L384" s="171">
        <v>21</v>
      </c>
      <c r="M384" s="171">
        <f>G384*(1+L384/100)</f>
        <v>0</v>
      </c>
      <c r="N384" s="171">
        <v>0</v>
      </c>
      <c r="O384" s="171">
        <f>ROUND(E384*N384,2)</f>
        <v>0</v>
      </c>
      <c r="P384" s="171">
        <v>0</v>
      </c>
      <c r="Q384" s="171">
        <f>ROUND(E384*P384,2)</f>
        <v>0</v>
      </c>
      <c r="R384" s="171" t="s">
        <v>806</v>
      </c>
      <c r="S384" s="171" t="s">
        <v>318</v>
      </c>
      <c r="T384" s="172" t="s">
        <v>318</v>
      </c>
      <c r="U384" s="158">
        <v>0</v>
      </c>
      <c r="V384" s="158">
        <f>ROUND(E384*U384,2)</f>
        <v>0</v>
      </c>
      <c r="W384" s="158"/>
      <c r="X384" s="158" t="s">
        <v>707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708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86" t="s">
        <v>747</v>
      </c>
      <c r="D385" s="287"/>
      <c r="E385" s="287"/>
      <c r="F385" s="287"/>
      <c r="G385" s="287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365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x14ac:dyDescent="0.2">
      <c r="A386" s="160" t="s">
        <v>313</v>
      </c>
      <c r="B386" s="161" t="s">
        <v>182</v>
      </c>
      <c r="C386" s="182" t="s">
        <v>183</v>
      </c>
      <c r="D386" s="162"/>
      <c r="E386" s="163"/>
      <c r="F386" s="164"/>
      <c r="G386" s="164">
        <f>SUMIF(AG387:AG388,"&lt;&gt;NOR",G387:G388)</f>
        <v>0</v>
      </c>
      <c r="H386" s="164"/>
      <c r="I386" s="164">
        <f>SUM(I387:I388)</f>
        <v>11670</v>
      </c>
      <c r="J386" s="164"/>
      <c r="K386" s="164">
        <f>SUM(K387:K388)</f>
        <v>3625</v>
      </c>
      <c r="L386" s="164"/>
      <c r="M386" s="164">
        <f>SUM(M387:M388)</f>
        <v>0</v>
      </c>
      <c r="N386" s="164"/>
      <c r="O386" s="164">
        <f>SUM(O387:O388)</f>
        <v>0.11</v>
      </c>
      <c r="P386" s="164"/>
      <c r="Q386" s="164">
        <f>SUM(Q387:Q388)</f>
        <v>0</v>
      </c>
      <c r="R386" s="164"/>
      <c r="S386" s="164"/>
      <c r="T386" s="165"/>
      <c r="U386" s="159"/>
      <c r="V386" s="159">
        <f>SUM(V387:V388)</f>
        <v>0</v>
      </c>
      <c r="W386" s="159"/>
      <c r="X386" s="159"/>
      <c r="AG386" t="s">
        <v>314</v>
      </c>
    </row>
    <row r="387" spans="1:60" outlineLevel="1" x14ac:dyDescent="0.2">
      <c r="A387" s="174">
        <v>110</v>
      </c>
      <c r="B387" s="175" t="s">
        <v>807</v>
      </c>
      <c r="C387" s="184" t="s">
        <v>808</v>
      </c>
      <c r="D387" s="176" t="s">
        <v>348</v>
      </c>
      <c r="E387" s="177">
        <v>1</v>
      </c>
      <c r="F387" s="178"/>
      <c r="G387" s="179">
        <f>ROUND(E387*F387,2)</f>
        <v>0</v>
      </c>
      <c r="H387" s="178">
        <v>0</v>
      </c>
      <c r="I387" s="179">
        <f>ROUND(E387*H387,2)</f>
        <v>0</v>
      </c>
      <c r="J387" s="178">
        <v>3625</v>
      </c>
      <c r="K387" s="179">
        <f>ROUND(E387*J387,2)</f>
        <v>3625</v>
      </c>
      <c r="L387" s="179">
        <v>21</v>
      </c>
      <c r="M387" s="179">
        <f>G387*(1+L387/100)</f>
        <v>0</v>
      </c>
      <c r="N387" s="179">
        <v>2.8000000000000001E-2</v>
      </c>
      <c r="O387" s="179">
        <f>ROUND(E387*N387,2)</f>
        <v>0.03</v>
      </c>
      <c r="P387" s="179">
        <v>0</v>
      </c>
      <c r="Q387" s="179">
        <f>ROUND(E387*P387,2)</f>
        <v>0</v>
      </c>
      <c r="R387" s="179"/>
      <c r="S387" s="179" t="s">
        <v>340</v>
      </c>
      <c r="T387" s="180" t="s">
        <v>318</v>
      </c>
      <c r="U387" s="158">
        <v>0</v>
      </c>
      <c r="V387" s="158">
        <f>ROUND(E387*U387,2)</f>
        <v>0</v>
      </c>
      <c r="W387" s="158"/>
      <c r="X387" s="158" t="s">
        <v>362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363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74">
        <v>111</v>
      </c>
      <c r="B388" s="175" t="s">
        <v>809</v>
      </c>
      <c r="C388" s="184" t="s">
        <v>810</v>
      </c>
      <c r="D388" s="176" t="s">
        <v>348</v>
      </c>
      <c r="E388" s="177">
        <v>3</v>
      </c>
      <c r="F388" s="178"/>
      <c r="G388" s="179">
        <f>ROUND(E388*F388,2)</f>
        <v>0</v>
      </c>
      <c r="H388" s="178">
        <v>3890</v>
      </c>
      <c r="I388" s="179">
        <f>ROUND(E388*H388,2)</f>
        <v>11670</v>
      </c>
      <c r="J388" s="178">
        <v>0</v>
      </c>
      <c r="K388" s="179">
        <f>ROUND(E388*J388,2)</f>
        <v>0</v>
      </c>
      <c r="L388" s="179">
        <v>21</v>
      </c>
      <c r="M388" s="179">
        <f>G388*(1+L388/100)</f>
        <v>0</v>
      </c>
      <c r="N388" s="179">
        <v>2.8000000000000001E-2</v>
      </c>
      <c r="O388" s="179">
        <f>ROUND(E388*N388,2)</f>
        <v>0.08</v>
      </c>
      <c r="P388" s="179">
        <v>0</v>
      </c>
      <c r="Q388" s="179">
        <f>ROUND(E388*P388,2)</f>
        <v>0</v>
      </c>
      <c r="R388" s="179"/>
      <c r="S388" s="179" t="s">
        <v>340</v>
      </c>
      <c r="T388" s="180" t="s">
        <v>319</v>
      </c>
      <c r="U388" s="158">
        <v>0</v>
      </c>
      <c r="V388" s="158">
        <f>ROUND(E388*U388,2)</f>
        <v>0</v>
      </c>
      <c r="W388" s="158"/>
      <c r="X388" s="158" t="s">
        <v>362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363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x14ac:dyDescent="0.2">
      <c r="A389" s="160" t="s">
        <v>313</v>
      </c>
      <c r="B389" s="161" t="s">
        <v>184</v>
      </c>
      <c r="C389" s="182" t="s">
        <v>185</v>
      </c>
      <c r="D389" s="162"/>
      <c r="E389" s="163"/>
      <c r="F389" s="164"/>
      <c r="G389" s="164">
        <f>SUMIF(AG390:AG400,"&lt;&gt;NOR",G390:G400)</f>
        <v>0</v>
      </c>
      <c r="H389" s="164"/>
      <c r="I389" s="164">
        <f>SUM(I390:I400)</f>
        <v>65614.06</v>
      </c>
      <c r="J389" s="164"/>
      <c r="K389" s="164">
        <f>SUM(K390:K400)</f>
        <v>59774.310000000005</v>
      </c>
      <c r="L389" s="164"/>
      <c r="M389" s="164">
        <f>SUM(M390:M400)</f>
        <v>0</v>
      </c>
      <c r="N389" s="164"/>
      <c r="O389" s="164">
        <f>SUM(O390:O400)</f>
        <v>3.2199999999999998</v>
      </c>
      <c r="P389" s="164"/>
      <c r="Q389" s="164">
        <f>SUM(Q390:Q400)</f>
        <v>0</v>
      </c>
      <c r="R389" s="164"/>
      <c r="S389" s="164"/>
      <c r="T389" s="165"/>
      <c r="U389" s="159"/>
      <c r="V389" s="159">
        <f>SUM(V390:V400)</f>
        <v>119.72</v>
      </c>
      <c r="W389" s="159"/>
      <c r="X389" s="159"/>
      <c r="AG389" t="s">
        <v>314</v>
      </c>
    </row>
    <row r="390" spans="1:60" ht="22.5" outlineLevel="1" x14ac:dyDescent="0.2">
      <c r="A390" s="166">
        <v>112</v>
      </c>
      <c r="B390" s="167" t="s">
        <v>811</v>
      </c>
      <c r="C390" s="183" t="s">
        <v>812</v>
      </c>
      <c r="D390" s="168" t="s">
        <v>376</v>
      </c>
      <c r="E390" s="169">
        <v>122.38</v>
      </c>
      <c r="F390" s="170"/>
      <c r="G390" s="171">
        <f>ROUND(E390*F390,2)</f>
        <v>0</v>
      </c>
      <c r="H390" s="170">
        <v>81.94</v>
      </c>
      <c r="I390" s="171">
        <f>ROUND(E390*H390,2)</f>
        <v>10027.82</v>
      </c>
      <c r="J390" s="170">
        <v>484.06</v>
      </c>
      <c r="K390" s="171">
        <f>ROUND(E390*J390,2)</f>
        <v>59239.26</v>
      </c>
      <c r="L390" s="171">
        <v>21</v>
      </c>
      <c r="M390" s="171">
        <f>G390*(1+L390/100)</f>
        <v>0</v>
      </c>
      <c r="N390" s="171">
        <v>4.8300000000000001E-3</v>
      </c>
      <c r="O390" s="171">
        <f>ROUND(E390*N390,2)</f>
        <v>0.59</v>
      </c>
      <c r="P390" s="171">
        <v>0</v>
      </c>
      <c r="Q390" s="171">
        <f>ROUND(E390*P390,2)</f>
        <v>0</v>
      </c>
      <c r="R390" s="171" t="s">
        <v>813</v>
      </c>
      <c r="S390" s="171" t="s">
        <v>318</v>
      </c>
      <c r="T390" s="172" t="s">
        <v>318</v>
      </c>
      <c r="U390" s="158">
        <v>0.97</v>
      </c>
      <c r="V390" s="158">
        <f>ROUND(E390*U390,2)</f>
        <v>118.71</v>
      </c>
      <c r="W390" s="158"/>
      <c r="X390" s="158" t="s">
        <v>362</v>
      </c>
      <c r="Y390" s="149"/>
      <c r="Z390" s="149"/>
      <c r="AA390" s="149"/>
      <c r="AB390" s="149"/>
      <c r="AC390" s="149"/>
      <c r="AD390" s="149"/>
      <c r="AE390" s="149"/>
      <c r="AF390" s="149"/>
      <c r="AG390" s="149" t="s">
        <v>712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0" t="s">
        <v>814</v>
      </c>
      <c r="D391" s="188"/>
      <c r="E391" s="189">
        <v>122.38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9"/>
      <c r="Z391" s="149"/>
      <c r="AA391" s="149"/>
      <c r="AB391" s="149"/>
      <c r="AC391" s="149"/>
      <c r="AD391" s="149"/>
      <c r="AE391" s="149"/>
      <c r="AF391" s="149"/>
      <c r="AG391" s="149" t="s">
        <v>367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66">
        <v>113</v>
      </c>
      <c r="B392" s="167" t="s">
        <v>815</v>
      </c>
      <c r="C392" s="183" t="s">
        <v>816</v>
      </c>
      <c r="D392" s="168" t="s">
        <v>473</v>
      </c>
      <c r="E392" s="169">
        <v>6.65</v>
      </c>
      <c r="F392" s="170"/>
      <c r="G392" s="171">
        <f>ROUND(E392*F392,2)</f>
        <v>0</v>
      </c>
      <c r="H392" s="170">
        <v>0</v>
      </c>
      <c r="I392" s="171">
        <f>ROUND(E392*H392,2)</f>
        <v>0</v>
      </c>
      <c r="J392" s="170">
        <v>75.2</v>
      </c>
      <c r="K392" s="171">
        <f>ROUND(E392*J392,2)</f>
        <v>500.08</v>
      </c>
      <c r="L392" s="171">
        <v>21</v>
      </c>
      <c r="M392" s="171">
        <f>G392*(1+L392/100)</f>
        <v>0</v>
      </c>
      <c r="N392" s="171">
        <v>0</v>
      </c>
      <c r="O392" s="171">
        <f>ROUND(E392*N392,2)</f>
        <v>0</v>
      </c>
      <c r="P392" s="171">
        <v>0</v>
      </c>
      <c r="Q392" s="171">
        <f>ROUND(E392*P392,2)</f>
        <v>0</v>
      </c>
      <c r="R392" s="171" t="s">
        <v>817</v>
      </c>
      <c r="S392" s="171" t="s">
        <v>318</v>
      </c>
      <c r="T392" s="172" t="s">
        <v>318</v>
      </c>
      <c r="U392" s="158">
        <v>0.152</v>
      </c>
      <c r="V392" s="158">
        <f>ROUND(E392*U392,2)</f>
        <v>1.01</v>
      </c>
      <c r="W392" s="158"/>
      <c r="X392" s="158" t="s">
        <v>362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363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275" t="s">
        <v>818</v>
      </c>
      <c r="D393" s="276"/>
      <c r="E393" s="276"/>
      <c r="F393" s="276"/>
      <c r="G393" s="276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322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0" t="s">
        <v>819</v>
      </c>
      <c r="D394" s="188"/>
      <c r="E394" s="189">
        <v>6.65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367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74">
        <v>114</v>
      </c>
      <c r="B395" s="175" t="s">
        <v>820</v>
      </c>
      <c r="C395" s="184" t="s">
        <v>821</v>
      </c>
      <c r="D395" s="176" t="s">
        <v>348</v>
      </c>
      <c r="E395" s="177">
        <v>5</v>
      </c>
      <c r="F395" s="178"/>
      <c r="G395" s="179">
        <f>ROUND(E395*F395,2)</f>
        <v>0</v>
      </c>
      <c r="H395" s="178">
        <v>90.4</v>
      </c>
      <c r="I395" s="179">
        <f>ROUND(E395*H395,2)</f>
        <v>452</v>
      </c>
      <c r="J395" s="178">
        <v>0</v>
      </c>
      <c r="K395" s="179">
        <f>ROUND(E395*J395,2)</f>
        <v>0</v>
      </c>
      <c r="L395" s="179">
        <v>21</v>
      </c>
      <c r="M395" s="179">
        <f>G395*(1+L395/100)</f>
        <v>0</v>
      </c>
      <c r="N395" s="179">
        <v>1.2E-4</v>
      </c>
      <c r="O395" s="179">
        <f>ROUND(E395*N395,2)</f>
        <v>0</v>
      </c>
      <c r="P395" s="179">
        <v>0</v>
      </c>
      <c r="Q395" s="179">
        <f>ROUND(E395*P395,2)</f>
        <v>0</v>
      </c>
      <c r="R395" s="179" t="s">
        <v>558</v>
      </c>
      <c r="S395" s="179" t="s">
        <v>318</v>
      </c>
      <c r="T395" s="180" t="s">
        <v>318</v>
      </c>
      <c r="U395" s="158">
        <v>0</v>
      </c>
      <c r="V395" s="158">
        <f>ROUND(E395*U395,2)</f>
        <v>0</v>
      </c>
      <c r="W395" s="158"/>
      <c r="X395" s="158" t="s">
        <v>554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555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ht="22.5" outlineLevel="1" x14ac:dyDescent="0.2">
      <c r="A396" s="174">
        <v>115</v>
      </c>
      <c r="B396" s="175" t="s">
        <v>822</v>
      </c>
      <c r="C396" s="184" t="s">
        <v>823</v>
      </c>
      <c r="D396" s="176" t="s">
        <v>348</v>
      </c>
      <c r="E396" s="177">
        <v>1</v>
      </c>
      <c r="F396" s="178"/>
      <c r="G396" s="179">
        <f>ROUND(E396*F396,2)</f>
        <v>0</v>
      </c>
      <c r="H396" s="178">
        <v>308</v>
      </c>
      <c r="I396" s="179">
        <f>ROUND(E396*H396,2)</f>
        <v>308</v>
      </c>
      <c r="J396" s="178">
        <v>0</v>
      </c>
      <c r="K396" s="179">
        <f>ROUND(E396*J396,2)</f>
        <v>0</v>
      </c>
      <c r="L396" s="179">
        <v>21</v>
      </c>
      <c r="M396" s="179">
        <f>G396*(1+L396/100)</f>
        <v>0</v>
      </c>
      <c r="N396" s="179">
        <v>3.4000000000000002E-4</v>
      </c>
      <c r="O396" s="179">
        <f>ROUND(E396*N396,2)</f>
        <v>0</v>
      </c>
      <c r="P396" s="179">
        <v>0</v>
      </c>
      <c r="Q396" s="179">
        <f>ROUND(E396*P396,2)</f>
        <v>0</v>
      </c>
      <c r="R396" s="179" t="s">
        <v>558</v>
      </c>
      <c r="S396" s="179" t="s">
        <v>318</v>
      </c>
      <c r="T396" s="180" t="s">
        <v>318</v>
      </c>
      <c r="U396" s="158">
        <v>0</v>
      </c>
      <c r="V396" s="158">
        <f>ROUND(E396*U396,2)</f>
        <v>0</v>
      </c>
      <c r="W396" s="158"/>
      <c r="X396" s="158" t="s">
        <v>554</v>
      </c>
      <c r="Y396" s="149"/>
      <c r="Z396" s="149"/>
      <c r="AA396" s="149"/>
      <c r="AB396" s="149"/>
      <c r="AC396" s="149"/>
      <c r="AD396" s="149"/>
      <c r="AE396" s="149"/>
      <c r="AF396" s="149"/>
      <c r="AG396" s="149" t="s">
        <v>555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66">
        <v>116</v>
      </c>
      <c r="B397" s="167" t="s">
        <v>824</v>
      </c>
      <c r="C397" s="183" t="s">
        <v>825</v>
      </c>
      <c r="D397" s="168" t="s">
        <v>376</v>
      </c>
      <c r="E397" s="169">
        <v>137.06559999999999</v>
      </c>
      <c r="F397" s="170"/>
      <c r="G397" s="171">
        <f>ROUND(E397*F397,2)</f>
        <v>0</v>
      </c>
      <c r="H397" s="170">
        <v>400</v>
      </c>
      <c r="I397" s="171">
        <f>ROUND(E397*H397,2)</f>
        <v>54826.239999999998</v>
      </c>
      <c r="J397" s="170">
        <v>0</v>
      </c>
      <c r="K397" s="171">
        <f>ROUND(E397*J397,2)</f>
        <v>0</v>
      </c>
      <c r="L397" s="171">
        <v>21</v>
      </c>
      <c r="M397" s="171">
        <f>G397*(1+L397/100)</f>
        <v>0</v>
      </c>
      <c r="N397" s="171">
        <v>1.9199999999999998E-2</v>
      </c>
      <c r="O397" s="171">
        <f>ROUND(E397*N397,2)</f>
        <v>2.63</v>
      </c>
      <c r="P397" s="171">
        <v>0</v>
      </c>
      <c r="Q397" s="171">
        <f>ROUND(E397*P397,2)</f>
        <v>0</v>
      </c>
      <c r="R397" s="171"/>
      <c r="S397" s="171" t="s">
        <v>340</v>
      </c>
      <c r="T397" s="172" t="s">
        <v>319</v>
      </c>
      <c r="U397" s="158">
        <v>0</v>
      </c>
      <c r="V397" s="158">
        <f>ROUND(E397*U397,2)</f>
        <v>0</v>
      </c>
      <c r="W397" s="158"/>
      <c r="X397" s="158" t="s">
        <v>554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555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0" t="s">
        <v>826</v>
      </c>
      <c r="D398" s="188"/>
      <c r="E398" s="189">
        <v>137.06559999999999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367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66">
        <v>117</v>
      </c>
      <c r="B399" s="167" t="s">
        <v>2937</v>
      </c>
      <c r="C399" s="183" t="s">
        <v>827</v>
      </c>
      <c r="D399" s="168" t="s">
        <v>706</v>
      </c>
      <c r="E399" s="169">
        <v>5.22</v>
      </c>
      <c r="F399" s="170"/>
      <c r="G399" s="171">
        <f>ROUND(E399*F399,2)</f>
        <v>0</v>
      </c>
      <c r="H399" s="170">
        <v>0</v>
      </c>
      <c r="I399" s="171">
        <f>ROUND(E399*H399,2)</f>
        <v>0</v>
      </c>
      <c r="J399" s="170">
        <v>6.7</v>
      </c>
      <c r="K399" s="171">
        <f>ROUND(E399*J399,2)</f>
        <v>34.97</v>
      </c>
      <c r="L399" s="171">
        <v>21</v>
      </c>
      <c r="M399" s="171">
        <f>G399*(1+L399/100)</f>
        <v>0</v>
      </c>
      <c r="N399" s="171">
        <v>0</v>
      </c>
      <c r="O399" s="171">
        <f>ROUND(E399*N399,2)</f>
        <v>0</v>
      </c>
      <c r="P399" s="171">
        <v>0</v>
      </c>
      <c r="Q399" s="171">
        <f>ROUND(E399*P399,2)</f>
        <v>0</v>
      </c>
      <c r="R399" s="171" t="s">
        <v>813</v>
      </c>
      <c r="S399" s="171" t="s">
        <v>318</v>
      </c>
      <c r="T399" s="172" t="s">
        <v>318</v>
      </c>
      <c r="U399" s="158">
        <v>0</v>
      </c>
      <c r="V399" s="158">
        <f>ROUND(E399*U399,2)</f>
        <v>0</v>
      </c>
      <c r="W399" s="158"/>
      <c r="X399" s="158" t="s">
        <v>707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708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286" t="s">
        <v>747</v>
      </c>
      <c r="D400" s="287"/>
      <c r="E400" s="287"/>
      <c r="F400" s="287"/>
      <c r="G400" s="287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365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x14ac:dyDescent="0.2">
      <c r="A401" s="160" t="s">
        <v>313</v>
      </c>
      <c r="B401" s="161" t="s">
        <v>186</v>
      </c>
      <c r="C401" s="182" t="s">
        <v>187</v>
      </c>
      <c r="D401" s="162"/>
      <c r="E401" s="163"/>
      <c r="F401" s="164"/>
      <c r="G401" s="164">
        <f>SUMIF(AG402:AG414,"&lt;&gt;NOR",G402:G414)</f>
        <v>0</v>
      </c>
      <c r="H401" s="164"/>
      <c r="I401" s="164">
        <f>SUM(I402:I414)</f>
        <v>18709.73</v>
      </c>
      <c r="J401" s="164"/>
      <c r="K401" s="164">
        <f>SUM(K402:K414)</f>
        <v>632148.90999999992</v>
      </c>
      <c r="L401" s="164"/>
      <c r="M401" s="164">
        <f>SUM(M402:M414)</f>
        <v>0</v>
      </c>
      <c r="N401" s="164"/>
      <c r="O401" s="164">
        <f>SUM(O402:O414)</f>
        <v>5.2299999999999995</v>
      </c>
      <c r="P401" s="164"/>
      <c r="Q401" s="164">
        <f>SUM(Q402:Q414)</f>
        <v>0.08</v>
      </c>
      <c r="R401" s="164"/>
      <c r="S401" s="164"/>
      <c r="T401" s="165"/>
      <c r="U401" s="159"/>
      <c r="V401" s="159">
        <f>SUM(V402:V414)</f>
        <v>610.26</v>
      </c>
      <c r="W401" s="159"/>
      <c r="X401" s="159"/>
      <c r="AG401" t="s">
        <v>314</v>
      </c>
    </row>
    <row r="402" spans="1:60" ht="22.5" outlineLevel="1" x14ac:dyDescent="0.2">
      <c r="A402" s="166">
        <v>118</v>
      </c>
      <c r="B402" s="167" t="s">
        <v>828</v>
      </c>
      <c r="C402" s="183" t="s">
        <v>829</v>
      </c>
      <c r="D402" s="168" t="s">
        <v>473</v>
      </c>
      <c r="E402" s="169">
        <v>10.8</v>
      </c>
      <c r="F402" s="170"/>
      <c r="G402" s="171">
        <f>ROUND(E402*F402,2)</f>
        <v>0</v>
      </c>
      <c r="H402" s="170">
        <v>31.87</v>
      </c>
      <c r="I402" s="171">
        <f>ROUND(E402*H402,2)</f>
        <v>344.2</v>
      </c>
      <c r="J402" s="170">
        <v>209.13</v>
      </c>
      <c r="K402" s="171">
        <f>ROUND(E402*J402,2)</f>
        <v>2258.6</v>
      </c>
      <c r="L402" s="171">
        <v>21</v>
      </c>
      <c r="M402" s="171">
        <f>G402*(1+L402/100)</f>
        <v>0</v>
      </c>
      <c r="N402" s="171">
        <v>8.2400000000000008E-3</v>
      </c>
      <c r="O402" s="171">
        <f>ROUND(E402*N402,2)</f>
        <v>0.09</v>
      </c>
      <c r="P402" s="171">
        <v>0</v>
      </c>
      <c r="Q402" s="171">
        <f>ROUND(E402*P402,2)</f>
        <v>0</v>
      </c>
      <c r="R402" s="171" t="s">
        <v>830</v>
      </c>
      <c r="S402" s="171" t="s">
        <v>318</v>
      </c>
      <c r="T402" s="172" t="s">
        <v>318</v>
      </c>
      <c r="U402" s="158">
        <v>0.442</v>
      </c>
      <c r="V402" s="158">
        <f>ROUND(E402*U402,2)</f>
        <v>4.7699999999999996</v>
      </c>
      <c r="W402" s="158"/>
      <c r="X402" s="158" t="s">
        <v>362</v>
      </c>
      <c r="Y402" s="149"/>
      <c r="Z402" s="149"/>
      <c r="AA402" s="149"/>
      <c r="AB402" s="149"/>
      <c r="AC402" s="149"/>
      <c r="AD402" s="149"/>
      <c r="AE402" s="149"/>
      <c r="AF402" s="149"/>
      <c r="AG402" s="149" t="s">
        <v>363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0" t="s">
        <v>831</v>
      </c>
      <c r="D403" s="188"/>
      <c r="E403" s="189">
        <v>10.8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9"/>
      <c r="Z403" s="149"/>
      <c r="AA403" s="149"/>
      <c r="AB403" s="149"/>
      <c r="AC403" s="149"/>
      <c r="AD403" s="149"/>
      <c r="AE403" s="149"/>
      <c r="AF403" s="149"/>
      <c r="AG403" s="149" t="s">
        <v>367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66">
        <v>119</v>
      </c>
      <c r="B404" s="167" t="s">
        <v>832</v>
      </c>
      <c r="C404" s="183" t="s">
        <v>833</v>
      </c>
      <c r="D404" s="168" t="s">
        <v>376</v>
      </c>
      <c r="E404" s="169">
        <v>37.200000000000003</v>
      </c>
      <c r="F404" s="170"/>
      <c r="G404" s="171">
        <f>ROUND(E404*F404,2)</f>
        <v>0</v>
      </c>
      <c r="H404" s="170">
        <v>287.91000000000003</v>
      </c>
      <c r="I404" s="171">
        <f>ROUND(E404*H404,2)</f>
        <v>10710.25</v>
      </c>
      <c r="J404" s="170">
        <v>852.09</v>
      </c>
      <c r="K404" s="171">
        <f>ROUND(E404*J404,2)</f>
        <v>31697.75</v>
      </c>
      <c r="L404" s="171">
        <v>21</v>
      </c>
      <c r="M404" s="171">
        <f>G404*(1+L404/100)</f>
        <v>0</v>
      </c>
      <c r="N404" s="171">
        <v>7.6539999999999997E-2</v>
      </c>
      <c r="O404" s="171">
        <f>ROUND(E404*N404,2)</f>
        <v>2.85</v>
      </c>
      <c r="P404" s="171">
        <v>0</v>
      </c>
      <c r="Q404" s="171">
        <f>ROUND(E404*P404,2)</f>
        <v>0</v>
      </c>
      <c r="R404" s="171" t="s">
        <v>830</v>
      </c>
      <c r="S404" s="171" t="s">
        <v>318</v>
      </c>
      <c r="T404" s="172" t="s">
        <v>318</v>
      </c>
      <c r="U404" s="158">
        <v>1.802</v>
      </c>
      <c r="V404" s="158">
        <f>ROUND(E404*U404,2)</f>
        <v>67.03</v>
      </c>
      <c r="W404" s="158"/>
      <c r="X404" s="158" t="s">
        <v>362</v>
      </c>
      <c r="Y404" s="149"/>
      <c r="Z404" s="149"/>
      <c r="AA404" s="149"/>
      <c r="AB404" s="149"/>
      <c r="AC404" s="149"/>
      <c r="AD404" s="149"/>
      <c r="AE404" s="149"/>
      <c r="AF404" s="149"/>
      <c r="AG404" s="149" t="s">
        <v>363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0" t="s">
        <v>834</v>
      </c>
      <c r="D405" s="188"/>
      <c r="E405" s="189">
        <v>37.200000000000003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9"/>
      <c r="Z405" s="149"/>
      <c r="AA405" s="149"/>
      <c r="AB405" s="149"/>
      <c r="AC405" s="149"/>
      <c r="AD405" s="149"/>
      <c r="AE405" s="149"/>
      <c r="AF405" s="149"/>
      <c r="AG405" s="149" t="s">
        <v>367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66">
        <v>120</v>
      </c>
      <c r="B406" s="167" t="s">
        <v>835</v>
      </c>
      <c r="C406" s="183" t="s">
        <v>836</v>
      </c>
      <c r="D406" s="168" t="s">
        <v>376</v>
      </c>
      <c r="E406" s="169">
        <v>18.899999999999999</v>
      </c>
      <c r="F406" s="170"/>
      <c r="G406" s="171">
        <f>ROUND(E406*F406,2)</f>
        <v>0</v>
      </c>
      <c r="H406" s="170">
        <v>221.27</v>
      </c>
      <c r="I406" s="171">
        <f>ROUND(E406*H406,2)</f>
        <v>4182</v>
      </c>
      <c r="J406" s="170">
        <v>1118.73</v>
      </c>
      <c r="K406" s="171">
        <f>ROUND(E406*J406,2)</f>
        <v>21144</v>
      </c>
      <c r="L406" s="171">
        <v>21</v>
      </c>
      <c r="M406" s="171">
        <f>G406*(1+L406/100)</f>
        <v>0</v>
      </c>
      <c r="N406" s="171">
        <v>7.0099999999999996E-2</v>
      </c>
      <c r="O406" s="171">
        <f>ROUND(E406*N406,2)</f>
        <v>1.32</v>
      </c>
      <c r="P406" s="171">
        <v>0</v>
      </c>
      <c r="Q406" s="171">
        <f>ROUND(E406*P406,2)</f>
        <v>0</v>
      </c>
      <c r="R406" s="171" t="s">
        <v>830</v>
      </c>
      <c r="S406" s="171" t="s">
        <v>318</v>
      </c>
      <c r="T406" s="172" t="s">
        <v>318</v>
      </c>
      <c r="U406" s="158">
        <v>1.6635</v>
      </c>
      <c r="V406" s="158">
        <f>ROUND(E406*U406,2)</f>
        <v>31.44</v>
      </c>
      <c r="W406" s="158"/>
      <c r="X406" s="158" t="s">
        <v>362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363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0" t="s">
        <v>837</v>
      </c>
      <c r="D407" s="188"/>
      <c r="E407" s="189">
        <v>18.899999999999999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9"/>
      <c r="Z407" s="149"/>
      <c r="AA407" s="149"/>
      <c r="AB407" s="149"/>
      <c r="AC407" s="149"/>
      <c r="AD407" s="149"/>
      <c r="AE407" s="149"/>
      <c r="AF407" s="149"/>
      <c r="AG407" s="149" t="s">
        <v>367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66">
        <v>121</v>
      </c>
      <c r="B408" s="167" t="s">
        <v>838</v>
      </c>
      <c r="C408" s="183" t="s">
        <v>839</v>
      </c>
      <c r="D408" s="168" t="s">
        <v>376</v>
      </c>
      <c r="E408" s="169">
        <v>806.06</v>
      </c>
      <c r="F408" s="170"/>
      <c r="G408" s="171">
        <f>ROUND(E408*F408,2)</f>
        <v>0</v>
      </c>
      <c r="H408" s="170">
        <v>0</v>
      </c>
      <c r="I408" s="171">
        <f>ROUND(E408*H408,2)</f>
        <v>0</v>
      </c>
      <c r="J408" s="170">
        <v>702</v>
      </c>
      <c r="K408" s="171">
        <f>ROUND(E408*J408,2)</f>
        <v>565854.12</v>
      </c>
      <c r="L408" s="171">
        <v>21</v>
      </c>
      <c r="M408" s="171">
        <f>G408*(1+L408/100)</f>
        <v>0</v>
      </c>
      <c r="N408" s="171">
        <v>0</v>
      </c>
      <c r="O408" s="171">
        <f>ROUND(E408*N408,2)</f>
        <v>0</v>
      </c>
      <c r="P408" s="171">
        <v>1E-4</v>
      </c>
      <c r="Q408" s="171">
        <f>ROUND(E408*P408,2)</f>
        <v>0.08</v>
      </c>
      <c r="R408" s="171" t="s">
        <v>830</v>
      </c>
      <c r="S408" s="171" t="s">
        <v>318</v>
      </c>
      <c r="T408" s="172" t="s">
        <v>318</v>
      </c>
      <c r="U408" s="158">
        <v>0.6</v>
      </c>
      <c r="V408" s="158">
        <f>ROUND(E408*U408,2)</f>
        <v>483.64</v>
      </c>
      <c r="W408" s="158"/>
      <c r="X408" s="158" t="s">
        <v>362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363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0" t="s">
        <v>2601</v>
      </c>
      <c r="D409" s="188"/>
      <c r="E409" s="189">
        <v>680.38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9"/>
      <c r="Z409" s="190"/>
      <c r="AA409" s="149"/>
      <c r="AB409" s="149"/>
      <c r="AC409" s="149"/>
      <c r="AD409" s="149"/>
      <c r="AE409" s="149"/>
      <c r="AF409" s="149"/>
      <c r="AG409" s="149" t="s">
        <v>367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0" t="s">
        <v>840</v>
      </c>
      <c r="D410" s="188"/>
      <c r="E410" s="189">
        <v>125.68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367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66">
        <v>122</v>
      </c>
      <c r="B411" s="167" t="s">
        <v>841</v>
      </c>
      <c r="C411" s="183" t="s">
        <v>842</v>
      </c>
      <c r="D411" s="168" t="s">
        <v>348</v>
      </c>
      <c r="E411" s="169">
        <v>48</v>
      </c>
      <c r="F411" s="170"/>
      <c r="G411" s="171">
        <f>ROUND(E411*F411,2)</f>
        <v>0</v>
      </c>
      <c r="H411" s="170">
        <v>72.36</v>
      </c>
      <c r="I411" s="171">
        <f>ROUND(E411*H411,2)</f>
        <v>3473.28</v>
      </c>
      <c r="J411" s="170">
        <v>232.64</v>
      </c>
      <c r="K411" s="171">
        <f>ROUND(E411*J411,2)</f>
        <v>11166.72</v>
      </c>
      <c r="L411" s="171">
        <v>21</v>
      </c>
      <c r="M411" s="171">
        <f>G411*(1+L411/100)</f>
        <v>0</v>
      </c>
      <c r="N411" s="171">
        <v>2.0289999999999999E-2</v>
      </c>
      <c r="O411" s="171">
        <f>ROUND(E411*N411,2)</f>
        <v>0.97</v>
      </c>
      <c r="P411" s="171">
        <v>0</v>
      </c>
      <c r="Q411" s="171">
        <f>ROUND(E411*P411,2)</f>
        <v>0</v>
      </c>
      <c r="R411" s="171"/>
      <c r="S411" s="171" t="s">
        <v>340</v>
      </c>
      <c r="T411" s="172" t="s">
        <v>319</v>
      </c>
      <c r="U411" s="158">
        <v>0.48699999999999999</v>
      </c>
      <c r="V411" s="158">
        <f>ROUND(E411*U411,2)</f>
        <v>23.38</v>
      </c>
      <c r="W411" s="158"/>
      <c r="X411" s="158" t="s">
        <v>362</v>
      </c>
      <c r="Y411" s="149"/>
      <c r="Z411" s="149"/>
      <c r="AA411" s="149"/>
      <c r="AB411" s="149"/>
      <c r="AC411" s="149"/>
      <c r="AD411" s="149"/>
      <c r="AE411" s="149"/>
      <c r="AF411" s="149"/>
      <c r="AG411" s="149" t="s">
        <v>363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0" t="s">
        <v>843</v>
      </c>
      <c r="D412" s="188"/>
      <c r="E412" s="189">
        <v>48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367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66">
        <v>123</v>
      </c>
      <c r="B413" s="167" t="s">
        <v>2938</v>
      </c>
      <c r="C413" s="183" t="s">
        <v>844</v>
      </c>
      <c r="D413" s="168" t="s">
        <v>706</v>
      </c>
      <c r="E413" s="169">
        <v>6.23</v>
      </c>
      <c r="F413" s="170"/>
      <c r="G413" s="171">
        <f>ROUND(E413*F413,2)</f>
        <v>0</v>
      </c>
      <c r="H413" s="170">
        <v>0</v>
      </c>
      <c r="I413" s="171">
        <f>ROUND(E413*H413,2)</f>
        <v>0</v>
      </c>
      <c r="J413" s="170">
        <v>4.45</v>
      </c>
      <c r="K413" s="171">
        <f>ROUND(E413*J413,2)</f>
        <v>27.72</v>
      </c>
      <c r="L413" s="171">
        <v>21</v>
      </c>
      <c r="M413" s="171">
        <f>G413*(1+L413/100)</f>
        <v>0</v>
      </c>
      <c r="N413" s="171">
        <v>0</v>
      </c>
      <c r="O413" s="171">
        <f>ROUND(E413*N413,2)</f>
        <v>0</v>
      </c>
      <c r="P413" s="171">
        <v>0</v>
      </c>
      <c r="Q413" s="171">
        <f>ROUND(E413*P413,2)</f>
        <v>0</v>
      </c>
      <c r="R413" s="171" t="s">
        <v>830</v>
      </c>
      <c r="S413" s="171" t="s">
        <v>318</v>
      </c>
      <c r="T413" s="172" t="s">
        <v>318</v>
      </c>
      <c r="U413" s="158">
        <v>0</v>
      </c>
      <c r="V413" s="158">
        <f>ROUND(E413*U413,2)</f>
        <v>0</v>
      </c>
      <c r="W413" s="158"/>
      <c r="X413" s="158" t="s">
        <v>707</v>
      </c>
      <c r="Y413" s="149"/>
      <c r="Z413" s="149"/>
      <c r="AA413" s="149"/>
      <c r="AB413" s="149"/>
      <c r="AC413" s="149"/>
      <c r="AD413" s="149"/>
      <c r="AE413" s="149"/>
      <c r="AF413" s="149"/>
      <c r="AG413" s="149" t="s">
        <v>708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286" t="s">
        <v>747</v>
      </c>
      <c r="D414" s="287"/>
      <c r="E414" s="287"/>
      <c r="F414" s="287"/>
      <c r="G414" s="287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9"/>
      <c r="Z414" s="149"/>
      <c r="AA414" s="149"/>
      <c r="AB414" s="149"/>
      <c r="AC414" s="149"/>
      <c r="AD414" s="149"/>
      <c r="AE414" s="149"/>
      <c r="AF414" s="149"/>
      <c r="AG414" s="149" t="s">
        <v>365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x14ac:dyDescent="0.2">
      <c r="A415" s="160" t="s">
        <v>313</v>
      </c>
      <c r="B415" s="161" t="s">
        <v>188</v>
      </c>
      <c r="C415" s="182" t="s">
        <v>189</v>
      </c>
      <c r="D415" s="162"/>
      <c r="E415" s="163"/>
      <c r="F415" s="164"/>
      <c r="G415" s="164">
        <f>SUMIF(AG416:AG454,"&lt;&gt;NOR",G416:G454)</f>
        <v>0</v>
      </c>
      <c r="H415" s="164"/>
      <c r="I415" s="164">
        <f>SUM(I416:I454)</f>
        <v>787464.25999999989</v>
      </c>
      <c r="J415" s="164"/>
      <c r="K415" s="164">
        <f>SUM(K416:K454)</f>
        <v>160789.59</v>
      </c>
      <c r="L415" s="164"/>
      <c r="M415" s="164">
        <f>SUM(M416:M454)</f>
        <v>0</v>
      </c>
      <c r="N415" s="164"/>
      <c r="O415" s="164">
        <f>SUM(O416:O454)</f>
        <v>3.71</v>
      </c>
      <c r="P415" s="164"/>
      <c r="Q415" s="164">
        <f>SUM(Q416:Q454)</f>
        <v>0.46</v>
      </c>
      <c r="R415" s="164"/>
      <c r="S415" s="164"/>
      <c r="T415" s="165"/>
      <c r="U415" s="159"/>
      <c r="V415" s="159">
        <f>SUM(V416:V454)</f>
        <v>255.57000000000002</v>
      </c>
      <c r="W415" s="159"/>
      <c r="X415" s="159"/>
      <c r="AG415" t="s">
        <v>314</v>
      </c>
    </row>
    <row r="416" spans="1:60" outlineLevel="1" x14ac:dyDescent="0.2">
      <c r="A416" s="166">
        <v>124</v>
      </c>
      <c r="B416" s="167" t="s">
        <v>845</v>
      </c>
      <c r="C416" s="183" t="s">
        <v>846</v>
      </c>
      <c r="D416" s="168" t="s">
        <v>376</v>
      </c>
      <c r="E416" s="169">
        <v>459.52</v>
      </c>
      <c r="F416" s="170"/>
      <c r="G416" s="171">
        <f>ROUND(E416*F416,2)</f>
        <v>0</v>
      </c>
      <c r="H416" s="170">
        <v>0</v>
      </c>
      <c r="I416" s="171">
        <f>ROUND(E416*H416,2)</f>
        <v>0</v>
      </c>
      <c r="J416" s="170">
        <v>22.8</v>
      </c>
      <c r="K416" s="171">
        <f>ROUND(E416*J416,2)</f>
        <v>10477.06</v>
      </c>
      <c r="L416" s="171">
        <v>21</v>
      </c>
      <c r="M416" s="171">
        <f>G416*(1+L416/100)</f>
        <v>0</v>
      </c>
      <c r="N416" s="171">
        <v>0</v>
      </c>
      <c r="O416" s="171">
        <f>ROUND(E416*N416,2)</f>
        <v>0</v>
      </c>
      <c r="P416" s="171">
        <v>0</v>
      </c>
      <c r="Q416" s="171">
        <f>ROUND(E416*P416,2)</f>
        <v>0</v>
      </c>
      <c r="R416" s="171" t="s">
        <v>817</v>
      </c>
      <c r="S416" s="171" t="s">
        <v>318</v>
      </c>
      <c r="T416" s="172" t="s">
        <v>318</v>
      </c>
      <c r="U416" s="158">
        <v>4.5999999999999999E-2</v>
      </c>
      <c r="V416" s="158">
        <f>ROUND(E416*U416,2)</f>
        <v>21.14</v>
      </c>
      <c r="W416" s="158"/>
      <c r="X416" s="158" t="s">
        <v>362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363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286" t="s">
        <v>847</v>
      </c>
      <c r="D417" s="287"/>
      <c r="E417" s="287"/>
      <c r="F417" s="287"/>
      <c r="G417" s="287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365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ht="22.5" outlineLevel="1" x14ac:dyDescent="0.2">
      <c r="A418" s="166">
        <v>125</v>
      </c>
      <c r="B418" s="167" t="s">
        <v>848</v>
      </c>
      <c r="C418" s="183" t="s">
        <v>849</v>
      </c>
      <c r="D418" s="168" t="s">
        <v>473</v>
      </c>
      <c r="E418" s="169">
        <v>58.1</v>
      </c>
      <c r="F418" s="170"/>
      <c r="G418" s="171">
        <f>ROUND(E418*F418,2)</f>
        <v>0</v>
      </c>
      <c r="H418" s="170">
        <v>8.6999999999999993</v>
      </c>
      <c r="I418" s="171">
        <f>ROUND(E418*H418,2)</f>
        <v>505.47</v>
      </c>
      <c r="J418" s="170">
        <v>67.900000000000006</v>
      </c>
      <c r="K418" s="171">
        <f>ROUND(E418*J418,2)</f>
        <v>3944.99</v>
      </c>
      <c r="L418" s="171">
        <v>21</v>
      </c>
      <c r="M418" s="171">
        <f>G418*(1+L418/100)</f>
        <v>0</v>
      </c>
      <c r="N418" s="171">
        <v>3.0000000000000001E-5</v>
      </c>
      <c r="O418" s="171">
        <f>ROUND(E418*N418,2)</f>
        <v>0</v>
      </c>
      <c r="P418" s="171">
        <v>0</v>
      </c>
      <c r="Q418" s="171">
        <f>ROUND(E418*P418,2)</f>
        <v>0</v>
      </c>
      <c r="R418" s="171" t="s">
        <v>817</v>
      </c>
      <c r="S418" s="171" t="s">
        <v>318</v>
      </c>
      <c r="T418" s="172" t="s">
        <v>318</v>
      </c>
      <c r="U418" s="158">
        <v>0.13719999999999999</v>
      </c>
      <c r="V418" s="158">
        <f>ROUND(E418*U418,2)</f>
        <v>7.97</v>
      </c>
      <c r="W418" s="158"/>
      <c r="X418" s="158" t="s">
        <v>362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363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0" t="s">
        <v>850</v>
      </c>
      <c r="D419" s="188"/>
      <c r="E419" s="189">
        <v>37.299999999999997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9"/>
      <c r="Z419" s="149"/>
      <c r="AA419" s="149"/>
      <c r="AB419" s="149"/>
      <c r="AC419" s="149"/>
      <c r="AD419" s="149"/>
      <c r="AE419" s="149"/>
      <c r="AF419" s="149"/>
      <c r="AG419" s="149" t="s">
        <v>367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0" t="s">
        <v>851</v>
      </c>
      <c r="D420" s="188"/>
      <c r="E420" s="189">
        <v>20.8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9"/>
      <c r="Z420" s="149"/>
      <c r="AA420" s="149"/>
      <c r="AB420" s="149"/>
      <c r="AC420" s="149"/>
      <c r="AD420" s="149"/>
      <c r="AE420" s="149"/>
      <c r="AF420" s="149"/>
      <c r="AG420" s="149" t="s">
        <v>367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2.5" outlineLevel="1" x14ac:dyDescent="0.2">
      <c r="A421" s="166">
        <v>126</v>
      </c>
      <c r="B421" s="167" t="s">
        <v>852</v>
      </c>
      <c r="C421" s="183" t="s">
        <v>853</v>
      </c>
      <c r="D421" s="168" t="s">
        <v>376</v>
      </c>
      <c r="E421" s="169">
        <v>393.79</v>
      </c>
      <c r="F421" s="170"/>
      <c r="G421" s="171">
        <f>ROUND(E421*F421,2)</f>
        <v>0</v>
      </c>
      <c r="H421" s="170">
        <v>0</v>
      </c>
      <c r="I421" s="171">
        <f>ROUND(E421*H421,2)</f>
        <v>0</v>
      </c>
      <c r="J421" s="170">
        <v>40.200000000000003</v>
      </c>
      <c r="K421" s="171">
        <f>ROUND(E421*J421,2)</f>
        <v>15830.36</v>
      </c>
      <c r="L421" s="171">
        <v>21</v>
      </c>
      <c r="M421" s="171">
        <f>G421*(1+L421/100)</f>
        <v>0</v>
      </c>
      <c r="N421" s="171">
        <v>0</v>
      </c>
      <c r="O421" s="171">
        <f>ROUND(E421*N421,2)</f>
        <v>0</v>
      </c>
      <c r="P421" s="171">
        <v>1E-3</v>
      </c>
      <c r="Q421" s="171">
        <f>ROUND(E421*P421,2)</f>
        <v>0.39</v>
      </c>
      <c r="R421" s="171" t="s">
        <v>817</v>
      </c>
      <c r="S421" s="171" t="s">
        <v>318</v>
      </c>
      <c r="T421" s="172" t="s">
        <v>318</v>
      </c>
      <c r="U421" s="158">
        <v>0.105</v>
      </c>
      <c r="V421" s="158">
        <f>ROUND(E421*U421,2)</f>
        <v>41.35</v>
      </c>
      <c r="W421" s="158"/>
      <c r="X421" s="158" t="s">
        <v>362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363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0" t="s">
        <v>854</v>
      </c>
      <c r="D422" s="188"/>
      <c r="E422" s="189">
        <v>75.53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9"/>
      <c r="Z422" s="149"/>
      <c r="AA422" s="149"/>
      <c r="AB422" s="149"/>
      <c r="AC422" s="149"/>
      <c r="AD422" s="149"/>
      <c r="AE422" s="149"/>
      <c r="AF422" s="149"/>
      <c r="AG422" s="149" t="s">
        <v>367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0" t="s">
        <v>855</v>
      </c>
      <c r="D423" s="188"/>
      <c r="E423" s="189">
        <v>96.12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367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0" t="s">
        <v>856</v>
      </c>
      <c r="D424" s="188"/>
      <c r="E424" s="189">
        <v>172.73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9"/>
      <c r="Z424" s="149"/>
      <c r="AA424" s="149"/>
      <c r="AB424" s="149"/>
      <c r="AC424" s="149"/>
      <c r="AD424" s="149"/>
      <c r="AE424" s="149"/>
      <c r="AF424" s="149"/>
      <c r="AG424" s="149" t="s">
        <v>367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0" t="s">
        <v>857</v>
      </c>
      <c r="D425" s="188"/>
      <c r="E425" s="189">
        <v>49.41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9"/>
      <c r="Z425" s="149"/>
      <c r="AA425" s="149"/>
      <c r="AB425" s="149"/>
      <c r="AC425" s="149"/>
      <c r="AD425" s="149"/>
      <c r="AE425" s="149"/>
      <c r="AF425" s="149"/>
      <c r="AG425" s="149" t="s">
        <v>367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ht="22.5" outlineLevel="1" x14ac:dyDescent="0.2">
      <c r="A426" s="166">
        <v>127</v>
      </c>
      <c r="B426" s="167" t="s">
        <v>858</v>
      </c>
      <c r="C426" s="183" t="s">
        <v>859</v>
      </c>
      <c r="D426" s="168" t="s">
        <v>376</v>
      </c>
      <c r="E426" s="169">
        <v>65.73</v>
      </c>
      <c r="F426" s="170"/>
      <c r="G426" s="171">
        <f>ROUND(E426*F426,2)</f>
        <v>0</v>
      </c>
      <c r="H426" s="170">
        <v>0</v>
      </c>
      <c r="I426" s="171">
        <f>ROUND(E426*H426,2)</f>
        <v>0</v>
      </c>
      <c r="J426" s="170">
        <v>44.1</v>
      </c>
      <c r="K426" s="171">
        <f>ROUND(E426*J426,2)</f>
        <v>2898.69</v>
      </c>
      <c r="L426" s="171">
        <v>21</v>
      </c>
      <c r="M426" s="171">
        <f>G426*(1+L426/100)</f>
        <v>0</v>
      </c>
      <c r="N426" s="171">
        <v>0</v>
      </c>
      <c r="O426" s="171">
        <f>ROUND(E426*N426,2)</f>
        <v>0</v>
      </c>
      <c r="P426" s="171">
        <v>1E-3</v>
      </c>
      <c r="Q426" s="171">
        <f>ROUND(E426*P426,2)</f>
        <v>7.0000000000000007E-2</v>
      </c>
      <c r="R426" s="171" t="s">
        <v>817</v>
      </c>
      <c r="S426" s="171" t="s">
        <v>318</v>
      </c>
      <c r="T426" s="172" t="s">
        <v>318</v>
      </c>
      <c r="U426" s="158">
        <v>0.115</v>
      </c>
      <c r="V426" s="158">
        <f>ROUND(E426*U426,2)</f>
        <v>7.56</v>
      </c>
      <c r="W426" s="158"/>
      <c r="X426" s="158" t="s">
        <v>362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363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90" t="s">
        <v>860</v>
      </c>
      <c r="D427" s="188"/>
      <c r="E427" s="189">
        <v>34.14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9"/>
      <c r="Z427" s="149"/>
      <c r="AA427" s="149"/>
      <c r="AB427" s="149"/>
      <c r="AC427" s="149"/>
      <c r="AD427" s="149"/>
      <c r="AE427" s="149"/>
      <c r="AF427" s="149"/>
      <c r="AG427" s="149" t="s">
        <v>367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0" t="s">
        <v>861</v>
      </c>
      <c r="D428" s="188"/>
      <c r="E428" s="189">
        <v>31.59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9"/>
      <c r="Z428" s="149"/>
      <c r="AA428" s="149"/>
      <c r="AB428" s="149"/>
      <c r="AC428" s="149"/>
      <c r="AD428" s="149"/>
      <c r="AE428" s="149"/>
      <c r="AF428" s="149"/>
      <c r="AG428" s="149" t="s">
        <v>367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ht="22.5" outlineLevel="1" x14ac:dyDescent="0.2">
      <c r="A429" s="166">
        <v>128</v>
      </c>
      <c r="B429" s="167" t="s">
        <v>862</v>
      </c>
      <c r="C429" s="183" t="s">
        <v>863</v>
      </c>
      <c r="D429" s="168" t="s">
        <v>376</v>
      </c>
      <c r="E429" s="169">
        <v>467.2355</v>
      </c>
      <c r="F429" s="170"/>
      <c r="G429" s="171">
        <f>ROUND(E429*F429,2)</f>
        <v>0</v>
      </c>
      <c r="H429" s="170">
        <v>69.16</v>
      </c>
      <c r="I429" s="171">
        <f>ROUND(E429*H429,2)</f>
        <v>32314.01</v>
      </c>
      <c r="J429" s="170">
        <v>187.84</v>
      </c>
      <c r="K429" s="171">
        <f>ROUND(E429*J429,2)</f>
        <v>87765.52</v>
      </c>
      <c r="L429" s="171">
        <v>21</v>
      </c>
      <c r="M429" s="171">
        <f>G429*(1+L429/100)</f>
        <v>0</v>
      </c>
      <c r="N429" s="171">
        <v>2.5000000000000001E-4</v>
      </c>
      <c r="O429" s="171">
        <f>ROUND(E429*N429,2)</f>
        <v>0.12</v>
      </c>
      <c r="P429" s="171">
        <v>0</v>
      </c>
      <c r="Q429" s="171">
        <f>ROUND(E429*P429,2)</f>
        <v>0</v>
      </c>
      <c r="R429" s="171" t="s">
        <v>817</v>
      </c>
      <c r="S429" s="171" t="s">
        <v>318</v>
      </c>
      <c r="T429" s="172" t="s">
        <v>318</v>
      </c>
      <c r="U429" s="158">
        <v>0.38</v>
      </c>
      <c r="V429" s="158">
        <f>ROUND(E429*U429,2)</f>
        <v>177.55</v>
      </c>
      <c r="W429" s="158"/>
      <c r="X429" s="158" t="s">
        <v>362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363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90" t="s">
        <v>864</v>
      </c>
      <c r="D430" s="188"/>
      <c r="E430" s="189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9"/>
      <c r="Z430" s="149"/>
      <c r="AA430" s="149"/>
      <c r="AB430" s="149"/>
      <c r="AC430" s="149"/>
      <c r="AD430" s="149"/>
      <c r="AE430" s="149"/>
      <c r="AF430" s="149"/>
      <c r="AG430" s="149" t="s">
        <v>367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90" t="s">
        <v>854</v>
      </c>
      <c r="D431" s="188"/>
      <c r="E431" s="189">
        <v>75.53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9"/>
      <c r="Z431" s="149"/>
      <c r="AA431" s="149"/>
      <c r="AB431" s="149"/>
      <c r="AC431" s="149"/>
      <c r="AD431" s="149"/>
      <c r="AE431" s="149"/>
      <c r="AF431" s="149"/>
      <c r="AG431" s="149" t="s">
        <v>367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90" t="s">
        <v>855</v>
      </c>
      <c r="D432" s="188"/>
      <c r="E432" s="189">
        <v>96.12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367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0" t="s">
        <v>865</v>
      </c>
      <c r="D433" s="188"/>
      <c r="E433" s="189">
        <v>185.49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9"/>
      <c r="Z433" s="149"/>
      <c r="AA433" s="149"/>
      <c r="AB433" s="149"/>
      <c r="AC433" s="149"/>
      <c r="AD433" s="149"/>
      <c r="AE433" s="149"/>
      <c r="AF433" s="149"/>
      <c r="AG433" s="149" t="s">
        <v>367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90" t="s">
        <v>857</v>
      </c>
      <c r="D434" s="188"/>
      <c r="E434" s="189">
        <v>49.41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9"/>
      <c r="Z434" s="149"/>
      <c r="AA434" s="149"/>
      <c r="AB434" s="149"/>
      <c r="AC434" s="149"/>
      <c r="AD434" s="149"/>
      <c r="AE434" s="149"/>
      <c r="AF434" s="149"/>
      <c r="AG434" s="149" t="s">
        <v>367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90" t="s">
        <v>866</v>
      </c>
      <c r="D435" s="188"/>
      <c r="E435" s="189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9"/>
      <c r="Z435" s="149"/>
      <c r="AA435" s="149"/>
      <c r="AB435" s="149"/>
      <c r="AC435" s="149"/>
      <c r="AD435" s="149"/>
      <c r="AE435" s="149"/>
      <c r="AF435" s="149"/>
      <c r="AG435" s="149" t="s">
        <v>367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0" t="s">
        <v>867</v>
      </c>
      <c r="D436" s="188"/>
      <c r="E436" s="189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9"/>
      <c r="Z436" s="149"/>
      <c r="AA436" s="149"/>
      <c r="AB436" s="149"/>
      <c r="AC436" s="149"/>
      <c r="AD436" s="149"/>
      <c r="AE436" s="149"/>
      <c r="AF436" s="149"/>
      <c r="AG436" s="149" t="s">
        <v>367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90" t="s">
        <v>868</v>
      </c>
      <c r="D437" s="188"/>
      <c r="E437" s="189">
        <v>39.261000000000003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367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90" t="s">
        <v>869</v>
      </c>
      <c r="D438" s="188"/>
      <c r="E438" s="189">
        <v>21.424499999999998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367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66">
        <v>129</v>
      </c>
      <c r="B439" s="167" t="s">
        <v>870</v>
      </c>
      <c r="C439" s="183" t="s">
        <v>871</v>
      </c>
      <c r="D439" s="168" t="s">
        <v>473</v>
      </c>
      <c r="E439" s="169">
        <v>221.5</v>
      </c>
      <c r="F439" s="170"/>
      <c r="G439" s="171">
        <f>ROUND(E439*F439,2)</f>
        <v>0</v>
      </c>
      <c r="H439" s="170">
        <v>0</v>
      </c>
      <c r="I439" s="171">
        <f>ROUND(E439*H439,2)</f>
        <v>0</v>
      </c>
      <c r="J439" s="170">
        <v>180</v>
      </c>
      <c r="K439" s="171">
        <f>ROUND(E439*J439,2)</f>
        <v>39870</v>
      </c>
      <c r="L439" s="171">
        <v>21</v>
      </c>
      <c r="M439" s="171">
        <f>G439*(1+L439/100)</f>
        <v>0</v>
      </c>
      <c r="N439" s="171">
        <v>0</v>
      </c>
      <c r="O439" s="171">
        <f>ROUND(E439*N439,2)</f>
        <v>0</v>
      </c>
      <c r="P439" s="171">
        <v>0</v>
      </c>
      <c r="Q439" s="171">
        <f>ROUND(E439*P439,2)</f>
        <v>0</v>
      </c>
      <c r="R439" s="171"/>
      <c r="S439" s="171" t="s">
        <v>340</v>
      </c>
      <c r="T439" s="172" t="s">
        <v>319</v>
      </c>
      <c r="U439" s="158">
        <v>0</v>
      </c>
      <c r="V439" s="158">
        <f>ROUND(E439*U439,2)</f>
        <v>0</v>
      </c>
      <c r="W439" s="158"/>
      <c r="X439" s="158" t="s">
        <v>362</v>
      </c>
      <c r="Y439" s="149"/>
      <c r="Z439" s="149"/>
      <c r="AA439" s="149"/>
      <c r="AB439" s="149"/>
      <c r="AC439" s="149"/>
      <c r="AD439" s="149"/>
      <c r="AE439" s="149"/>
      <c r="AF439" s="149"/>
      <c r="AG439" s="149" t="s">
        <v>363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0" t="s">
        <v>872</v>
      </c>
      <c r="D440" s="188"/>
      <c r="E440" s="189">
        <v>221.5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9"/>
      <c r="Z440" s="149"/>
      <c r="AA440" s="149"/>
      <c r="AB440" s="149"/>
      <c r="AC440" s="149"/>
      <c r="AD440" s="149"/>
      <c r="AE440" s="149"/>
      <c r="AF440" s="149"/>
      <c r="AG440" s="149" t="s">
        <v>367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66">
        <v>130</v>
      </c>
      <c r="B441" s="167" t="s">
        <v>873</v>
      </c>
      <c r="C441" s="183" t="s">
        <v>874</v>
      </c>
      <c r="D441" s="168" t="s">
        <v>473</v>
      </c>
      <c r="E441" s="169">
        <v>63.91</v>
      </c>
      <c r="F441" s="170"/>
      <c r="G441" s="171">
        <f>ROUND(E441*F441,2)</f>
        <v>0</v>
      </c>
      <c r="H441" s="170">
        <v>74.7</v>
      </c>
      <c r="I441" s="171">
        <f>ROUND(E441*H441,2)</f>
        <v>4774.08</v>
      </c>
      <c r="J441" s="170">
        <v>0</v>
      </c>
      <c r="K441" s="171">
        <f>ROUND(E441*J441,2)</f>
        <v>0</v>
      </c>
      <c r="L441" s="171">
        <v>21</v>
      </c>
      <c r="M441" s="171">
        <f>G441*(1+L441/100)</f>
        <v>0</v>
      </c>
      <c r="N441" s="171">
        <v>1.2E-4</v>
      </c>
      <c r="O441" s="171">
        <f>ROUND(E441*N441,2)</f>
        <v>0.01</v>
      </c>
      <c r="P441" s="171">
        <v>0</v>
      </c>
      <c r="Q441" s="171">
        <f>ROUND(E441*P441,2)</f>
        <v>0</v>
      </c>
      <c r="R441" s="171" t="s">
        <v>558</v>
      </c>
      <c r="S441" s="171" t="s">
        <v>318</v>
      </c>
      <c r="T441" s="172" t="s">
        <v>318</v>
      </c>
      <c r="U441" s="158">
        <v>0</v>
      </c>
      <c r="V441" s="158">
        <f>ROUND(E441*U441,2)</f>
        <v>0</v>
      </c>
      <c r="W441" s="158"/>
      <c r="X441" s="158" t="s">
        <v>554</v>
      </c>
      <c r="Y441" s="149"/>
      <c r="Z441" s="149"/>
      <c r="AA441" s="149"/>
      <c r="AB441" s="149"/>
      <c r="AC441" s="149"/>
      <c r="AD441" s="149"/>
      <c r="AE441" s="149"/>
      <c r="AF441" s="149"/>
      <c r="AG441" s="149" t="s">
        <v>555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0" t="s">
        <v>875</v>
      </c>
      <c r="D442" s="188"/>
      <c r="E442" s="189">
        <v>41.03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367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0" t="s">
        <v>876</v>
      </c>
      <c r="D443" s="188"/>
      <c r="E443" s="189">
        <v>22.88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9"/>
      <c r="Z443" s="149"/>
      <c r="AA443" s="149"/>
      <c r="AB443" s="149"/>
      <c r="AC443" s="149"/>
      <c r="AD443" s="149"/>
      <c r="AE443" s="149"/>
      <c r="AF443" s="149"/>
      <c r="AG443" s="149" t="s">
        <v>367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ht="22.5" outlineLevel="1" x14ac:dyDescent="0.2">
      <c r="A444" s="166">
        <v>131</v>
      </c>
      <c r="B444" s="167" t="s">
        <v>877</v>
      </c>
      <c r="C444" s="183" t="s">
        <v>878</v>
      </c>
      <c r="D444" s="168" t="s">
        <v>376</v>
      </c>
      <c r="E444" s="169">
        <v>516.26250000000005</v>
      </c>
      <c r="F444" s="170"/>
      <c r="G444" s="171">
        <f>ROUND(E444*F444,2)</f>
        <v>0</v>
      </c>
      <c r="H444" s="170">
        <v>801</v>
      </c>
      <c r="I444" s="171">
        <f>ROUND(E444*H444,2)</f>
        <v>413526.26</v>
      </c>
      <c r="J444" s="170">
        <v>0</v>
      </c>
      <c r="K444" s="171">
        <f>ROUND(E444*J444,2)</f>
        <v>0</v>
      </c>
      <c r="L444" s="171">
        <v>21</v>
      </c>
      <c r="M444" s="171">
        <f>G444*(1+L444/100)</f>
        <v>0</v>
      </c>
      <c r="N444" s="171">
        <v>3.8999999999999998E-3</v>
      </c>
      <c r="O444" s="171">
        <f>ROUND(E444*N444,2)</f>
        <v>2.0099999999999998</v>
      </c>
      <c r="P444" s="171">
        <v>0</v>
      </c>
      <c r="Q444" s="171">
        <f>ROUND(E444*P444,2)</f>
        <v>0</v>
      </c>
      <c r="R444" s="171" t="s">
        <v>558</v>
      </c>
      <c r="S444" s="171" t="s">
        <v>318</v>
      </c>
      <c r="T444" s="172" t="s">
        <v>318</v>
      </c>
      <c r="U444" s="158">
        <v>0</v>
      </c>
      <c r="V444" s="158">
        <f>ROUND(E444*U444,2)</f>
        <v>0</v>
      </c>
      <c r="W444" s="158"/>
      <c r="X444" s="158" t="s">
        <v>554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555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275" t="s">
        <v>879</v>
      </c>
      <c r="D445" s="276"/>
      <c r="E445" s="276"/>
      <c r="F445" s="276"/>
      <c r="G445" s="276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49"/>
      <c r="Z445" s="149"/>
      <c r="AA445" s="149"/>
      <c r="AB445" s="149"/>
      <c r="AC445" s="149"/>
      <c r="AD445" s="149"/>
      <c r="AE445" s="149"/>
      <c r="AF445" s="149"/>
      <c r="AG445" s="149" t="s">
        <v>322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0" t="s">
        <v>880</v>
      </c>
      <c r="D446" s="188"/>
      <c r="E446" s="189">
        <v>467.53250000000003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9"/>
      <c r="Z446" s="149"/>
      <c r="AA446" s="149"/>
      <c r="AB446" s="149"/>
      <c r="AC446" s="149"/>
      <c r="AD446" s="149"/>
      <c r="AE446" s="149"/>
      <c r="AF446" s="149"/>
      <c r="AG446" s="149" t="s">
        <v>367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0" t="s">
        <v>881</v>
      </c>
      <c r="D447" s="188"/>
      <c r="E447" s="189">
        <v>48.73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9"/>
      <c r="Z447" s="149"/>
      <c r="AA447" s="149"/>
      <c r="AB447" s="149"/>
      <c r="AC447" s="149"/>
      <c r="AD447" s="149"/>
      <c r="AE447" s="149"/>
      <c r="AF447" s="149"/>
      <c r="AG447" s="149" t="s">
        <v>367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ht="22.5" outlineLevel="1" x14ac:dyDescent="0.2">
      <c r="A448" s="166">
        <v>132</v>
      </c>
      <c r="B448" s="167" t="s">
        <v>882</v>
      </c>
      <c r="C448" s="183" t="s">
        <v>883</v>
      </c>
      <c r="D448" s="168" t="s">
        <v>376</v>
      </c>
      <c r="E448" s="169">
        <v>467.53250000000003</v>
      </c>
      <c r="F448" s="170"/>
      <c r="G448" s="171">
        <f>ROUND(E448*F448,2)</f>
        <v>0</v>
      </c>
      <c r="H448" s="170">
        <v>673</v>
      </c>
      <c r="I448" s="171">
        <f>ROUND(E448*H448,2)</f>
        <v>314649.37</v>
      </c>
      <c r="J448" s="170">
        <v>0</v>
      </c>
      <c r="K448" s="171">
        <f>ROUND(E448*J448,2)</f>
        <v>0</v>
      </c>
      <c r="L448" s="171">
        <v>21</v>
      </c>
      <c r="M448" s="171">
        <f>G448*(1+L448/100)</f>
        <v>0</v>
      </c>
      <c r="N448" s="171">
        <v>2.8999999999999998E-3</v>
      </c>
      <c r="O448" s="171">
        <f>ROUND(E448*N448,2)</f>
        <v>1.36</v>
      </c>
      <c r="P448" s="171">
        <v>0</v>
      </c>
      <c r="Q448" s="171">
        <f>ROUND(E448*P448,2)</f>
        <v>0</v>
      </c>
      <c r="R448" s="171" t="s">
        <v>558</v>
      </c>
      <c r="S448" s="171" t="s">
        <v>318</v>
      </c>
      <c r="T448" s="172" t="s">
        <v>318</v>
      </c>
      <c r="U448" s="158">
        <v>0</v>
      </c>
      <c r="V448" s="158">
        <f>ROUND(E448*U448,2)</f>
        <v>0</v>
      </c>
      <c r="W448" s="158"/>
      <c r="X448" s="158" t="s">
        <v>554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555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0" t="s">
        <v>880</v>
      </c>
      <c r="D449" s="188"/>
      <c r="E449" s="189">
        <v>467.53250000000003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9"/>
      <c r="Z449" s="149"/>
      <c r="AA449" s="149"/>
      <c r="AB449" s="149"/>
      <c r="AC449" s="149"/>
      <c r="AD449" s="149"/>
      <c r="AE449" s="149"/>
      <c r="AF449" s="149"/>
      <c r="AG449" s="149" t="s">
        <v>367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66">
        <v>133</v>
      </c>
      <c r="B450" s="167" t="s">
        <v>884</v>
      </c>
      <c r="C450" s="183" t="s">
        <v>885</v>
      </c>
      <c r="D450" s="168" t="s">
        <v>376</v>
      </c>
      <c r="E450" s="169">
        <v>60.685499999999998</v>
      </c>
      <c r="F450" s="170"/>
      <c r="G450" s="171">
        <f>ROUND(E450*F450,2)</f>
        <v>0</v>
      </c>
      <c r="H450" s="170">
        <v>357.5</v>
      </c>
      <c r="I450" s="171">
        <f>ROUND(E450*H450,2)</f>
        <v>21695.07</v>
      </c>
      <c r="J450" s="170">
        <v>0</v>
      </c>
      <c r="K450" s="171">
        <f>ROUND(E450*J450,2)</f>
        <v>0</v>
      </c>
      <c r="L450" s="171">
        <v>21</v>
      </c>
      <c r="M450" s="171">
        <f>G450*(1+L450/100)</f>
        <v>0</v>
      </c>
      <c r="N450" s="171">
        <v>3.5000000000000001E-3</v>
      </c>
      <c r="O450" s="171">
        <f>ROUND(E450*N450,2)</f>
        <v>0.21</v>
      </c>
      <c r="P450" s="171">
        <v>0</v>
      </c>
      <c r="Q450" s="171">
        <f>ROUND(E450*P450,2)</f>
        <v>0</v>
      </c>
      <c r="R450" s="171" t="s">
        <v>558</v>
      </c>
      <c r="S450" s="171" t="s">
        <v>318</v>
      </c>
      <c r="T450" s="172" t="s">
        <v>318</v>
      </c>
      <c r="U450" s="158">
        <v>0</v>
      </c>
      <c r="V450" s="158">
        <f>ROUND(E450*U450,2)</f>
        <v>0</v>
      </c>
      <c r="W450" s="158"/>
      <c r="X450" s="158" t="s">
        <v>554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555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0" t="s">
        <v>868</v>
      </c>
      <c r="D451" s="188"/>
      <c r="E451" s="189">
        <v>39.261000000000003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9"/>
      <c r="Z451" s="149"/>
      <c r="AA451" s="149"/>
      <c r="AB451" s="149"/>
      <c r="AC451" s="149"/>
      <c r="AD451" s="149"/>
      <c r="AE451" s="149"/>
      <c r="AF451" s="149"/>
      <c r="AG451" s="149" t="s">
        <v>367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90" t="s">
        <v>869</v>
      </c>
      <c r="D452" s="188"/>
      <c r="E452" s="189">
        <v>21.424499999999998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9"/>
      <c r="Z452" s="149"/>
      <c r="AA452" s="149"/>
      <c r="AB452" s="149"/>
      <c r="AC452" s="149"/>
      <c r="AD452" s="149"/>
      <c r="AE452" s="149"/>
      <c r="AF452" s="149"/>
      <c r="AG452" s="149" t="s">
        <v>367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66">
        <v>134</v>
      </c>
      <c r="B453" s="167" t="s">
        <v>2939</v>
      </c>
      <c r="C453" s="183" t="s">
        <v>886</v>
      </c>
      <c r="D453" s="168" t="s">
        <v>706</v>
      </c>
      <c r="E453" s="169">
        <v>3.71</v>
      </c>
      <c r="F453" s="170"/>
      <c r="G453" s="171">
        <f>ROUND(E453*F453,2)</f>
        <v>0</v>
      </c>
      <c r="H453" s="170">
        <v>0</v>
      </c>
      <c r="I453" s="171">
        <f>ROUND(E453*H453,2)</f>
        <v>0</v>
      </c>
      <c r="J453" s="170">
        <v>0.8</v>
      </c>
      <c r="K453" s="171">
        <f>ROUND(E453*J453,2)</f>
        <v>2.97</v>
      </c>
      <c r="L453" s="171">
        <v>21</v>
      </c>
      <c r="M453" s="171">
        <f>G453*(1+L453/100)</f>
        <v>0</v>
      </c>
      <c r="N453" s="171">
        <v>0</v>
      </c>
      <c r="O453" s="171">
        <f>ROUND(E453*N453,2)</f>
        <v>0</v>
      </c>
      <c r="P453" s="171">
        <v>0</v>
      </c>
      <c r="Q453" s="171">
        <f>ROUND(E453*P453,2)</f>
        <v>0</v>
      </c>
      <c r="R453" s="171" t="s">
        <v>817</v>
      </c>
      <c r="S453" s="171" t="s">
        <v>318</v>
      </c>
      <c r="T453" s="172" t="s">
        <v>318</v>
      </c>
      <c r="U453" s="158">
        <v>0</v>
      </c>
      <c r="V453" s="158">
        <f>ROUND(E453*U453,2)</f>
        <v>0</v>
      </c>
      <c r="W453" s="158"/>
      <c r="X453" s="158" t="s">
        <v>707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708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286" t="s">
        <v>887</v>
      </c>
      <c r="D454" s="287"/>
      <c r="E454" s="287"/>
      <c r="F454" s="287"/>
      <c r="G454" s="287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9"/>
      <c r="Z454" s="149"/>
      <c r="AA454" s="149"/>
      <c r="AB454" s="149"/>
      <c r="AC454" s="149"/>
      <c r="AD454" s="149"/>
      <c r="AE454" s="149"/>
      <c r="AF454" s="149"/>
      <c r="AG454" s="149" t="s">
        <v>365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x14ac:dyDescent="0.2">
      <c r="A455" s="160" t="s">
        <v>313</v>
      </c>
      <c r="B455" s="161" t="s">
        <v>190</v>
      </c>
      <c r="C455" s="182" t="s">
        <v>191</v>
      </c>
      <c r="D455" s="162"/>
      <c r="E455" s="163"/>
      <c r="F455" s="164"/>
      <c r="G455" s="164">
        <f>SUMIF(AG456:AG467,"&lt;&gt;NOR",G456:G467)</f>
        <v>0</v>
      </c>
      <c r="H455" s="164"/>
      <c r="I455" s="164">
        <f>SUM(I456:I467)</f>
        <v>45014.58</v>
      </c>
      <c r="J455" s="164"/>
      <c r="K455" s="164">
        <f>SUM(K456:K467)</f>
        <v>102172.84999999999</v>
      </c>
      <c r="L455" s="164"/>
      <c r="M455" s="164">
        <f>SUM(M456:M467)</f>
        <v>0</v>
      </c>
      <c r="N455" s="164"/>
      <c r="O455" s="164">
        <f>SUM(O456:O467)</f>
        <v>2.7600000000000002</v>
      </c>
      <c r="P455" s="164"/>
      <c r="Q455" s="164">
        <f>SUM(Q456:Q467)</f>
        <v>0</v>
      </c>
      <c r="R455" s="164"/>
      <c r="S455" s="164"/>
      <c r="T455" s="165"/>
      <c r="U455" s="159"/>
      <c r="V455" s="159">
        <f>SUM(V456:V467)</f>
        <v>206.79</v>
      </c>
      <c r="W455" s="159"/>
      <c r="X455" s="159"/>
      <c r="AG455" t="s">
        <v>314</v>
      </c>
    </row>
    <row r="456" spans="1:60" outlineLevel="1" x14ac:dyDescent="0.2">
      <c r="A456" s="166">
        <v>135</v>
      </c>
      <c r="B456" s="167" t="s">
        <v>888</v>
      </c>
      <c r="C456" s="183" t="s">
        <v>889</v>
      </c>
      <c r="D456" s="168" t="s">
        <v>376</v>
      </c>
      <c r="E456" s="169">
        <v>459.52</v>
      </c>
      <c r="F456" s="170"/>
      <c r="G456" s="171">
        <f>ROUND(E456*F456,2)</f>
        <v>0</v>
      </c>
      <c r="H456" s="170">
        <v>83.39</v>
      </c>
      <c r="I456" s="171">
        <f>ROUND(E456*H456,2)</f>
        <v>38319.370000000003</v>
      </c>
      <c r="J456" s="170">
        <v>197.61</v>
      </c>
      <c r="K456" s="171">
        <f>ROUND(E456*J456,2)</f>
        <v>90805.75</v>
      </c>
      <c r="L456" s="171">
        <v>21</v>
      </c>
      <c r="M456" s="171">
        <f>G456*(1+L456/100)</f>
        <v>0</v>
      </c>
      <c r="N456" s="171">
        <v>5.9300000000000004E-3</v>
      </c>
      <c r="O456" s="171">
        <f>ROUND(E456*N456,2)</f>
        <v>2.72</v>
      </c>
      <c r="P456" s="171">
        <v>0</v>
      </c>
      <c r="Q456" s="171">
        <f>ROUND(E456*P456,2)</f>
        <v>0</v>
      </c>
      <c r="R456" s="171" t="s">
        <v>830</v>
      </c>
      <c r="S456" s="171" t="s">
        <v>318</v>
      </c>
      <c r="T456" s="172" t="s">
        <v>318</v>
      </c>
      <c r="U456" s="158">
        <v>0.4</v>
      </c>
      <c r="V456" s="158">
        <f>ROUND(E456*U456,2)</f>
        <v>183.81</v>
      </c>
      <c r="W456" s="158"/>
      <c r="X456" s="158" t="s">
        <v>362</v>
      </c>
      <c r="Y456" s="149"/>
      <c r="Z456" s="149"/>
      <c r="AA456" s="149"/>
      <c r="AB456" s="149"/>
      <c r="AC456" s="149"/>
      <c r="AD456" s="149"/>
      <c r="AE456" s="149"/>
      <c r="AF456" s="149"/>
      <c r="AG456" s="149" t="s">
        <v>363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286" t="s">
        <v>890</v>
      </c>
      <c r="D457" s="287"/>
      <c r="E457" s="287"/>
      <c r="F457" s="287"/>
      <c r="G457" s="287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49"/>
      <c r="Z457" s="149"/>
      <c r="AA457" s="149"/>
      <c r="AB457" s="149"/>
      <c r="AC457" s="149"/>
      <c r="AD457" s="149"/>
      <c r="AE457" s="149"/>
      <c r="AF457" s="149"/>
      <c r="AG457" s="149" t="s">
        <v>365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90" t="s">
        <v>854</v>
      </c>
      <c r="D458" s="188"/>
      <c r="E458" s="189">
        <v>75.53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9"/>
      <c r="Z458" s="149"/>
      <c r="AA458" s="149"/>
      <c r="AB458" s="149"/>
      <c r="AC458" s="149"/>
      <c r="AD458" s="149"/>
      <c r="AE458" s="149"/>
      <c r="AF458" s="149"/>
      <c r="AG458" s="149" t="s">
        <v>367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0" t="s">
        <v>855</v>
      </c>
      <c r="D459" s="188"/>
      <c r="E459" s="189">
        <v>96.12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9"/>
      <c r="Z459" s="149"/>
      <c r="AA459" s="149"/>
      <c r="AB459" s="149"/>
      <c r="AC459" s="149"/>
      <c r="AD459" s="149"/>
      <c r="AE459" s="149"/>
      <c r="AF459" s="149"/>
      <c r="AG459" s="149" t="s">
        <v>367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0" t="s">
        <v>856</v>
      </c>
      <c r="D460" s="188"/>
      <c r="E460" s="189">
        <v>172.73</v>
      </c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49"/>
      <c r="Z460" s="149"/>
      <c r="AA460" s="149"/>
      <c r="AB460" s="149"/>
      <c r="AC460" s="149"/>
      <c r="AD460" s="149"/>
      <c r="AE460" s="149"/>
      <c r="AF460" s="149"/>
      <c r="AG460" s="149" t="s">
        <v>367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0" t="s">
        <v>860</v>
      </c>
      <c r="D461" s="188"/>
      <c r="E461" s="189">
        <v>34.14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9"/>
      <c r="Z461" s="149"/>
      <c r="AA461" s="149"/>
      <c r="AB461" s="149"/>
      <c r="AC461" s="149"/>
      <c r="AD461" s="149"/>
      <c r="AE461" s="149"/>
      <c r="AF461" s="149"/>
      <c r="AG461" s="149" t="s">
        <v>367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0" t="s">
        <v>861</v>
      </c>
      <c r="D462" s="188"/>
      <c r="E462" s="189">
        <v>31.59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9"/>
      <c r="Z462" s="149"/>
      <c r="AA462" s="149"/>
      <c r="AB462" s="149"/>
      <c r="AC462" s="149"/>
      <c r="AD462" s="149"/>
      <c r="AE462" s="149"/>
      <c r="AF462" s="149"/>
      <c r="AG462" s="149" t="s">
        <v>367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190" t="s">
        <v>857</v>
      </c>
      <c r="D463" s="188"/>
      <c r="E463" s="189">
        <v>49.41</v>
      </c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49"/>
      <c r="Z463" s="149"/>
      <c r="AA463" s="149"/>
      <c r="AB463" s="149"/>
      <c r="AC463" s="149"/>
      <c r="AD463" s="149"/>
      <c r="AE463" s="149"/>
      <c r="AF463" s="149"/>
      <c r="AG463" s="149" t="s">
        <v>367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66">
        <v>136</v>
      </c>
      <c r="B464" s="167" t="s">
        <v>891</v>
      </c>
      <c r="C464" s="183" t="s">
        <v>892</v>
      </c>
      <c r="D464" s="168" t="s">
        <v>376</v>
      </c>
      <c r="E464" s="169">
        <v>459.52</v>
      </c>
      <c r="F464" s="170"/>
      <c r="G464" s="171">
        <f>ROUND(E464*F464,2)</f>
        <v>0</v>
      </c>
      <c r="H464" s="170">
        <v>14.57</v>
      </c>
      <c r="I464" s="171">
        <f>ROUND(E464*H464,2)</f>
        <v>6695.21</v>
      </c>
      <c r="J464" s="170">
        <v>24.73</v>
      </c>
      <c r="K464" s="171">
        <f>ROUND(E464*J464,2)</f>
        <v>11363.93</v>
      </c>
      <c r="L464" s="171">
        <v>21</v>
      </c>
      <c r="M464" s="171">
        <f>G464*(1+L464/100)</f>
        <v>0</v>
      </c>
      <c r="N464" s="171">
        <v>8.0000000000000007E-5</v>
      </c>
      <c r="O464" s="171">
        <f>ROUND(E464*N464,2)</f>
        <v>0.04</v>
      </c>
      <c r="P464" s="171">
        <v>0</v>
      </c>
      <c r="Q464" s="171">
        <f>ROUND(E464*P464,2)</f>
        <v>0</v>
      </c>
      <c r="R464" s="171" t="s">
        <v>830</v>
      </c>
      <c r="S464" s="171" t="s">
        <v>318</v>
      </c>
      <c r="T464" s="172" t="s">
        <v>318</v>
      </c>
      <c r="U464" s="158">
        <v>0.05</v>
      </c>
      <c r="V464" s="158">
        <f>ROUND(E464*U464,2)</f>
        <v>22.98</v>
      </c>
      <c r="W464" s="158"/>
      <c r="X464" s="158" t="s">
        <v>362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363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275" t="s">
        <v>893</v>
      </c>
      <c r="D465" s="276"/>
      <c r="E465" s="276"/>
      <c r="F465" s="276"/>
      <c r="G465" s="276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9"/>
      <c r="Z465" s="149"/>
      <c r="AA465" s="149"/>
      <c r="AB465" s="149"/>
      <c r="AC465" s="149"/>
      <c r="AD465" s="149"/>
      <c r="AE465" s="149"/>
      <c r="AF465" s="149"/>
      <c r="AG465" s="149" t="s">
        <v>322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66">
        <v>137</v>
      </c>
      <c r="B466" s="167" t="s">
        <v>2940</v>
      </c>
      <c r="C466" s="183" t="s">
        <v>894</v>
      </c>
      <c r="D466" s="168" t="s">
        <v>706</v>
      </c>
      <c r="E466" s="169">
        <v>2.76</v>
      </c>
      <c r="F466" s="170"/>
      <c r="G466" s="171">
        <f>ROUND(E466*F466,2)</f>
        <v>0</v>
      </c>
      <c r="H466" s="170">
        <v>0</v>
      </c>
      <c r="I466" s="171">
        <f>ROUND(E466*H466,2)</f>
        <v>0</v>
      </c>
      <c r="J466" s="170">
        <v>1.1499999999999999</v>
      </c>
      <c r="K466" s="171">
        <f>ROUND(E466*J466,2)</f>
        <v>3.17</v>
      </c>
      <c r="L466" s="171">
        <v>21</v>
      </c>
      <c r="M466" s="171">
        <f>G466*(1+L466/100)</f>
        <v>0</v>
      </c>
      <c r="N466" s="171">
        <v>0</v>
      </c>
      <c r="O466" s="171">
        <f>ROUND(E466*N466,2)</f>
        <v>0</v>
      </c>
      <c r="P466" s="171">
        <v>0</v>
      </c>
      <c r="Q466" s="171">
        <f>ROUND(E466*P466,2)</f>
        <v>0</v>
      </c>
      <c r="R466" s="171" t="s">
        <v>830</v>
      </c>
      <c r="S466" s="171" t="s">
        <v>318</v>
      </c>
      <c r="T466" s="172" t="s">
        <v>318</v>
      </c>
      <c r="U466" s="158">
        <v>0</v>
      </c>
      <c r="V466" s="158">
        <f>ROUND(E466*U466,2)</f>
        <v>0</v>
      </c>
      <c r="W466" s="158"/>
      <c r="X466" s="158" t="s">
        <v>707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708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286" t="s">
        <v>747</v>
      </c>
      <c r="D467" s="287"/>
      <c r="E467" s="287"/>
      <c r="F467" s="287"/>
      <c r="G467" s="287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9"/>
      <c r="Z467" s="149"/>
      <c r="AA467" s="149"/>
      <c r="AB467" s="149"/>
      <c r="AC467" s="149"/>
      <c r="AD467" s="149"/>
      <c r="AE467" s="149"/>
      <c r="AF467" s="149"/>
      <c r="AG467" s="149" t="s">
        <v>365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x14ac:dyDescent="0.2">
      <c r="A468" s="160" t="s">
        <v>313</v>
      </c>
      <c r="B468" s="161" t="s">
        <v>192</v>
      </c>
      <c r="C468" s="182" t="s">
        <v>193</v>
      </c>
      <c r="D468" s="162"/>
      <c r="E468" s="163"/>
      <c r="F468" s="164"/>
      <c r="G468" s="164">
        <f>SUMIF(AG469:AG476,"&lt;&gt;NOR",G469:G476)</f>
        <v>0</v>
      </c>
      <c r="H468" s="164"/>
      <c r="I468" s="164">
        <f>SUM(I469:I476)</f>
        <v>36120.699999999997</v>
      </c>
      <c r="J468" s="164"/>
      <c r="K468" s="164">
        <f>SUM(K469:K476)</f>
        <v>35967.320000000007</v>
      </c>
      <c r="L468" s="164"/>
      <c r="M468" s="164">
        <f>SUM(M469:M476)</f>
        <v>0</v>
      </c>
      <c r="N468" s="164"/>
      <c r="O468" s="164">
        <f>SUM(O469:O476)</f>
        <v>1.31</v>
      </c>
      <c r="P468" s="164"/>
      <c r="Q468" s="164">
        <f>SUM(Q469:Q476)</f>
        <v>0</v>
      </c>
      <c r="R468" s="164"/>
      <c r="S468" s="164"/>
      <c r="T468" s="165"/>
      <c r="U468" s="159"/>
      <c r="V468" s="159">
        <f>SUM(V469:V476)</f>
        <v>71.77</v>
      </c>
      <c r="W468" s="159"/>
      <c r="X468" s="159"/>
      <c r="AG468" t="s">
        <v>314</v>
      </c>
    </row>
    <row r="469" spans="1:60" ht="22.5" outlineLevel="1" x14ac:dyDescent="0.2">
      <c r="A469" s="166">
        <v>138</v>
      </c>
      <c r="B469" s="167" t="s">
        <v>895</v>
      </c>
      <c r="C469" s="183" t="s">
        <v>896</v>
      </c>
      <c r="D469" s="168" t="s">
        <v>376</v>
      </c>
      <c r="E469" s="169">
        <f>SUM(E470:E473)</f>
        <v>66.790000000000006</v>
      </c>
      <c r="F469" s="170"/>
      <c r="G469" s="171">
        <f>ROUND(E469*F469,2)</f>
        <v>0</v>
      </c>
      <c r="H469" s="170">
        <v>86.56</v>
      </c>
      <c r="I469" s="171">
        <f>ROUND(E469*H469,2)</f>
        <v>5781.34</v>
      </c>
      <c r="J469" s="170">
        <v>538.44000000000005</v>
      </c>
      <c r="K469" s="171">
        <f>ROUND(E469*J469,2)</f>
        <v>35962.410000000003</v>
      </c>
      <c r="L469" s="171">
        <v>21</v>
      </c>
      <c r="M469" s="171">
        <f>G469*(1+L469/100)</f>
        <v>0</v>
      </c>
      <c r="N469" s="171">
        <v>5.0299999999999997E-3</v>
      </c>
      <c r="O469" s="171">
        <f>ROUND(E469*N469,2)</f>
        <v>0.34</v>
      </c>
      <c r="P469" s="171">
        <v>0</v>
      </c>
      <c r="Q469" s="171">
        <f>ROUND(E469*P469,2)</f>
        <v>0</v>
      </c>
      <c r="R469" s="171" t="s">
        <v>813</v>
      </c>
      <c r="S469" s="171" t="s">
        <v>318</v>
      </c>
      <c r="T469" s="172" t="s">
        <v>318</v>
      </c>
      <c r="U469" s="158">
        <v>1.0746</v>
      </c>
      <c r="V469" s="158">
        <f>ROUND(E469*U469,2)</f>
        <v>71.77</v>
      </c>
      <c r="W469" s="158"/>
      <c r="X469" s="158" t="s">
        <v>362</v>
      </c>
      <c r="Y469" s="149"/>
      <c r="Z469" s="149"/>
      <c r="AA469" s="149"/>
      <c r="AB469" s="149"/>
      <c r="AC469" s="149"/>
      <c r="AD469" s="149"/>
      <c r="AE469" s="149"/>
      <c r="AF469" s="149"/>
      <c r="AG469" s="149" t="s">
        <v>363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0" t="s">
        <v>2602</v>
      </c>
      <c r="D470" s="188"/>
      <c r="E470" s="189">
        <v>48.840000000000011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90"/>
      <c r="Z470" s="149"/>
      <c r="AA470" s="149"/>
      <c r="AB470" s="149"/>
      <c r="AC470" s="149"/>
      <c r="AD470" s="149"/>
      <c r="AE470" s="149"/>
      <c r="AF470" s="149"/>
      <c r="AG470" s="149" t="s">
        <v>367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0" t="s">
        <v>480</v>
      </c>
      <c r="D471" s="188"/>
      <c r="E471" s="189">
        <v>10.45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9"/>
      <c r="Z471" s="149"/>
      <c r="AA471" s="149"/>
      <c r="AB471" s="149"/>
      <c r="AC471" s="149"/>
      <c r="AD471" s="149"/>
      <c r="AE471" s="149"/>
      <c r="AF471" s="149"/>
      <c r="AG471" s="149" t="s">
        <v>367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0" t="s">
        <v>481</v>
      </c>
      <c r="D472" s="188"/>
      <c r="E472" s="189">
        <v>4.2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49"/>
      <c r="Z472" s="149"/>
      <c r="AA472" s="149"/>
      <c r="AB472" s="149"/>
      <c r="AC472" s="149"/>
      <c r="AD472" s="149"/>
      <c r="AE472" s="149"/>
      <c r="AF472" s="149"/>
      <c r="AG472" s="149" t="s">
        <v>367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0" t="s">
        <v>482</v>
      </c>
      <c r="D473" s="188"/>
      <c r="E473" s="189">
        <v>3.3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9"/>
      <c r="Z473" s="149"/>
      <c r="AA473" s="149"/>
      <c r="AB473" s="149"/>
      <c r="AC473" s="149"/>
      <c r="AD473" s="149"/>
      <c r="AE473" s="149"/>
      <c r="AF473" s="149"/>
      <c r="AG473" s="149" t="s">
        <v>367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66">
        <v>139</v>
      </c>
      <c r="B474" s="167" t="s">
        <v>897</v>
      </c>
      <c r="C474" s="183" t="s">
        <v>898</v>
      </c>
      <c r="D474" s="168" t="s">
        <v>376</v>
      </c>
      <c r="E474" s="169">
        <v>76.808499999999995</v>
      </c>
      <c r="F474" s="170"/>
      <c r="G474" s="171">
        <f>ROUND(E474*F474,2)</f>
        <v>0</v>
      </c>
      <c r="H474" s="170">
        <v>395</v>
      </c>
      <c r="I474" s="171">
        <f>ROUND(E474*H474,2)</f>
        <v>30339.360000000001</v>
      </c>
      <c r="J474" s="170">
        <v>0</v>
      </c>
      <c r="K474" s="171">
        <f>ROUND(E474*J474,2)</f>
        <v>0</v>
      </c>
      <c r="L474" s="171">
        <v>21</v>
      </c>
      <c r="M474" s="171">
        <f>G474*(1+L474/100)</f>
        <v>0</v>
      </c>
      <c r="N474" s="171">
        <v>1.26E-2</v>
      </c>
      <c r="O474" s="171">
        <f>ROUND(E474*N474,2)</f>
        <v>0.97</v>
      </c>
      <c r="P474" s="171">
        <v>0</v>
      </c>
      <c r="Q474" s="171">
        <f>ROUND(E474*P474,2)</f>
        <v>0</v>
      </c>
      <c r="R474" s="171"/>
      <c r="S474" s="171" t="s">
        <v>340</v>
      </c>
      <c r="T474" s="172" t="s">
        <v>319</v>
      </c>
      <c r="U474" s="158">
        <v>0</v>
      </c>
      <c r="V474" s="158">
        <f>ROUND(E474*U474,2)</f>
        <v>0</v>
      </c>
      <c r="W474" s="158"/>
      <c r="X474" s="158" t="s">
        <v>554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555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90" t="s">
        <v>2603</v>
      </c>
      <c r="D475" s="188"/>
      <c r="E475" s="189">
        <v>76.808499999999995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9"/>
      <c r="Z475" s="190"/>
      <c r="AA475" s="149"/>
      <c r="AB475" s="149"/>
      <c r="AC475" s="149"/>
      <c r="AD475" s="149"/>
      <c r="AE475" s="149"/>
      <c r="AF475" s="149"/>
      <c r="AG475" s="149" t="s">
        <v>367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74">
        <v>140</v>
      </c>
      <c r="B476" s="175" t="s">
        <v>2941</v>
      </c>
      <c r="C476" s="184" t="s">
        <v>899</v>
      </c>
      <c r="D476" s="176" t="s">
        <v>706</v>
      </c>
      <c r="E476" s="177">
        <v>1.31</v>
      </c>
      <c r="F476" s="178"/>
      <c r="G476" s="179">
        <f>ROUND(E476*F476,2)</f>
        <v>0</v>
      </c>
      <c r="H476" s="178">
        <v>0</v>
      </c>
      <c r="I476" s="179">
        <f>ROUND(E476*H476,2)</f>
        <v>0</v>
      </c>
      <c r="J476" s="178">
        <v>3.75</v>
      </c>
      <c r="K476" s="179">
        <f>ROUND(E476*J476,2)</f>
        <v>4.91</v>
      </c>
      <c r="L476" s="179">
        <v>21</v>
      </c>
      <c r="M476" s="179">
        <f>G476*(1+L476/100)</f>
        <v>0</v>
      </c>
      <c r="N476" s="179">
        <v>0</v>
      </c>
      <c r="O476" s="179">
        <f>ROUND(E476*N476,2)</f>
        <v>0</v>
      </c>
      <c r="P476" s="179">
        <v>0</v>
      </c>
      <c r="Q476" s="179">
        <f>ROUND(E476*P476,2)</f>
        <v>0</v>
      </c>
      <c r="R476" s="179" t="s">
        <v>813</v>
      </c>
      <c r="S476" s="179" t="s">
        <v>318</v>
      </c>
      <c r="T476" s="180" t="s">
        <v>318</v>
      </c>
      <c r="U476" s="158">
        <v>0</v>
      </c>
      <c r="V476" s="158">
        <f>ROUND(E476*U476,2)</f>
        <v>0</v>
      </c>
      <c r="W476" s="158"/>
      <c r="X476" s="158" t="s">
        <v>707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708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x14ac:dyDescent="0.2">
      <c r="A477" s="160" t="s">
        <v>313</v>
      </c>
      <c r="B477" s="161" t="s">
        <v>194</v>
      </c>
      <c r="C477" s="182" t="s">
        <v>195</v>
      </c>
      <c r="D477" s="162"/>
      <c r="E477" s="163"/>
      <c r="F477" s="164"/>
      <c r="G477" s="164">
        <f>SUMIF(AG478:AG513,"&lt;&gt;NOR",G478:G513)</f>
        <v>0</v>
      </c>
      <c r="H477" s="164"/>
      <c r="I477" s="164">
        <f>SUM(I478:I513)</f>
        <v>82447.950000000012</v>
      </c>
      <c r="J477" s="164"/>
      <c r="K477" s="164">
        <f>SUM(K478:K513)</f>
        <v>424404.91000000003</v>
      </c>
      <c r="L477" s="164"/>
      <c r="M477" s="164">
        <f>SUM(M478:M513)</f>
        <v>0</v>
      </c>
      <c r="N477" s="164"/>
      <c r="O477" s="164">
        <f>SUM(O478:O513)</f>
        <v>0.76</v>
      </c>
      <c r="P477" s="164"/>
      <c r="Q477" s="164">
        <f>SUM(Q478:Q513)</f>
        <v>0</v>
      </c>
      <c r="R477" s="164"/>
      <c r="S477" s="164"/>
      <c r="T477" s="165"/>
      <c r="U477" s="159"/>
      <c r="V477" s="159">
        <f>SUM(V478:V513)</f>
        <v>798.77</v>
      </c>
      <c r="W477" s="159"/>
      <c r="X477" s="159"/>
      <c r="AG477" t="s">
        <v>314</v>
      </c>
    </row>
    <row r="478" spans="1:60" outlineLevel="1" x14ac:dyDescent="0.2">
      <c r="A478" s="166">
        <v>141</v>
      </c>
      <c r="B478" s="167" t="s">
        <v>900</v>
      </c>
      <c r="C478" s="183" t="s">
        <v>901</v>
      </c>
      <c r="D478" s="168" t="s">
        <v>376</v>
      </c>
      <c r="E478" s="169">
        <v>48.4</v>
      </c>
      <c r="F478" s="170"/>
      <c r="G478" s="171">
        <f>ROUND(E478*F478,2)</f>
        <v>0</v>
      </c>
      <c r="H478" s="170">
        <v>35.630000000000003</v>
      </c>
      <c r="I478" s="171">
        <f>ROUND(E478*H478,2)</f>
        <v>1724.49</v>
      </c>
      <c r="J478" s="170">
        <v>142.87</v>
      </c>
      <c r="K478" s="171">
        <f>ROUND(E478*J478,2)</f>
        <v>6914.91</v>
      </c>
      <c r="L478" s="171">
        <v>21</v>
      </c>
      <c r="M478" s="171">
        <f>G478*(1+L478/100)</f>
        <v>0</v>
      </c>
      <c r="N478" s="171">
        <v>2.5999999999999998E-4</v>
      </c>
      <c r="O478" s="171">
        <f>ROUND(E478*N478,2)</f>
        <v>0.01</v>
      </c>
      <c r="P478" s="171">
        <v>0</v>
      </c>
      <c r="Q478" s="171">
        <f>ROUND(E478*P478,2)</f>
        <v>0</v>
      </c>
      <c r="R478" s="171" t="s">
        <v>902</v>
      </c>
      <c r="S478" s="171" t="s">
        <v>318</v>
      </c>
      <c r="T478" s="172" t="s">
        <v>318</v>
      </c>
      <c r="U478" s="158">
        <v>0.30599999999999999</v>
      </c>
      <c r="V478" s="158">
        <f>ROUND(E478*U478,2)</f>
        <v>14.81</v>
      </c>
      <c r="W478" s="158"/>
      <c r="X478" s="158" t="s">
        <v>362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363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0" t="s">
        <v>903</v>
      </c>
      <c r="D479" s="188"/>
      <c r="E479" s="189">
        <v>48.4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9"/>
      <c r="Z479" s="149"/>
      <c r="AA479" s="149"/>
      <c r="AB479" s="149"/>
      <c r="AC479" s="149"/>
      <c r="AD479" s="149"/>
      <c r="AE479" s="149"/>
      <c r="AF479" s="149"/>
      <c r="AG479" s="149" t="s">
        <v>367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t="22.5" outlineLevel="1" x14ac:dyDescent="0.2">
      <c r="A480" s="166">
        <v>142</v>
      </c>
      <c r="B480" s="167" t="s">
        <v>904</v>
      </c>
      <c r="C480" s="183" t="s">
        <v>905</v>
      </c>
      <c r="D480" s="168" t="s">
        <v>376</v>
      </c>
      <c r="E480" s="169">
        <v>1071.74</v>
      </c>
      <c r="F480" s="170"/>
      <c r="G480" s="171">
        <f>ROUND(E480*F480,2)</f>
        <v>0</v>
      </c>
      <c r="H480" s="170">
        <v>75.319999999999993</v>
      </c>
      <c r="I480" s="171">
        <f>ROUND(E480*H480,2)</f>
        <v>80723.460000000006</v>
      </c>
      <c r="J480" s="170">
        <v>83.18</v>
      </c>
      <c r="K480" s="171">
        <f>ROUND(E480*J480,2)</f>
        <v>89147.33</v>
      </c>
      <c r="L480" s="171">
        <v>21</v>
      </c>
      <c r="M480" s="171">
        <f>G480*(1+L480/100)</f>
        <v>0</v>
      </c>
      <c r="N480" s="171">
        <v>4.6999999999999999E-4</v>
      </c>
      <c r="O480" s="171">
        <f>ROUND(E480*N480,2)</f>
        <v>0.5</v>
      </c>
      <c r="P480" s="171">
        <v>0</v>
      </c>
      <c r="Q480" s="171">
        <f>ROUND(E480*P480,2)</f>
        <v>0</v>
      </c>
      <c r="R480" s="171" t="s">
        <v>902</v>
      </c>
      <c r="S480" s="171" t="s">
        <v>318</v>
      </c>
      <c r="T480" s="172" t="s">
        <v>318</v>
      </c>
      <c r="U480" s="158">
        <v>0.16900000000000001</v>
      </c>
      <c r="V480" s="158">
        <f>ROUND(E480*U480,2)</f>
        <v>181.12</v>
      </c>
      <c r="W480" s="158"/>
      <c r="X480" s="158" t="s">
        <v>362</v>
      </c>
      <c r="Y480" s="149"/>
      <c r="Z480" s="149"/>
      <c r="AA480" s="149"/>
      <c r="AB480" s="149"/>
      <c r="AC480" s="149"/>
      <c r="AD480" s="149"/>
      <c r="AE480" s="149"/>
      <c r="AF480" s="149"/>
      <c r="AG480" s="149" t="s">
        <v>363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0" t="s">
        <v>2604</v>
      </c>
      <c r="D481" s="188"/>
      <c r="E481" s="189">
        <v>420</v>
      </c>
      <c r="F481" s="158"/>
      <c r="G481" s="190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9"/>
      <c r="Z481" s="149"/>
      <c r="AA481" s="149"/>
      <c r="AB481" s="149"/>
      <c r="AC481" s="149"/>
      <c r="AD481" s="149"/>
      <c r="AE481" s="149"/>
      <c r="AF481" s="149"/>
      <c r="AG481" s="149" t="s">
        <v>367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0" t="s">
        <v>496</v>
      </c>
      <c r="D482" s="188"/>
      <c r="E482" s="189">
        <v>68.25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9"/>
      <c r="Z482" s="149"/>
      <c r="AA482" s="149"/>
      <c r="AB482" s="149"/>
      <c r="AC482" s="149"/>
      <c r="AD482" s="149"/>
      <c r="AE482" s="149"/>
      <c r="AF482" s="149"/>
      <c r="AG482" s="149" t="s">
        <v>367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0" t="s">
        <v>497</v>
      </c>
      <c r="D483" s="188"/>
      <c r="E483" s="189">
        <v>14.25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49"/>
      <c r="Z483" s="149"/>
      <c r="AA483" s="149"/>
      <c r="AB483" s="149"/>
      <c r="AC483" s="149"/>
      <c r="AD483" s="149"/>
      <c r="AE483" s="149"/>
      <c r="AF483" s="149"/>
      <c r="AG483" s="149" t="s">
        <v>367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0" t="s">
        <v>498</v>
      </c>
      <c r="D484" s="188"/>
      <c r="E484" s="189">
        <v>33.39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49"/>
      <c r="Z484" s="149"/>
      <c r="AA484" s="149"/>
      <c r="AB484" s="149"/>
      <c r="AC484" s="149"/>
      <c r="AD484" s="149"/>
      <c r="AE484" s="149"/>
      <c r="AF484" s="149"/>
      <c r="AG484" s="149" t="s">
        <v>367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0" t="s">
        <v>499</v>
      </c>
      <c r="D485" s="188"/>
      <c r="E485" s="189">
        <v>42.15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9"/>
      <c r="Z485" s="149"/>
      <c r="AA485" s="149"/>
      <c r="AB485" s="149"/>
      <c r="AC485" s="149"/>
      <c r="AD485" s="149"/>
      <c r="AE485" s="149"/>
      <c r="AF485" s="149"/>
      <c r="AG485" s="149" t="s">
        <v>367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0" t="s">
        <v>500</v>
      </c>
      <c r="D486" s="188"/>
      <c r="E486" s="189">
        <v>68.25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9"/>
      <c r="Z486" s="149"/>
      <c r="AA486" s="149"/>
      <c r="AB486" s="149"/>
      <c r="AC486" s="149"/>
      <c r="AD486" s="149"/>
      <c r="AE486" s="149"/>
      <c r="AF486" s="149"/>
      <c r="AG486" s="149" t="s">
        <v>367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0" t="s">
        <v>501</v>
      </c>
      <c r="D487" s="188"/>
      <c r="E487" s="189">
        <v>12.6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9"/>
      <c r="Z487" s="149"/>
      <c r="AA487" s="149"/>
      <c r="AB487" s="149"/>
      <c r="AC487" s="149"/>
      <c r="AD487" s="149"/>
      <c r="AE487" s="149"/>
      <c r="AF487" s="149"/>
      <c r="AG487" s="149" t="s">
        <v>367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0" t="s">
        <v>502</v>
      </c>
      <c r="D488" s="188"/>
      <c r="E488" s="189">
        <v>10.199999999999999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9"/>
      <c r="Z488" s="149"/>
      <c r="AA488" s="149"/>
      <c r="AB488" s="149"/>
      <c r="AC488" s="149"/>
      <c r="AD488" s="149"/>
      <c r="AE488" s="149"/>
      <c r="AF488" s="149"/>
      <c r="AG488" s="149" t="s">
        <v>367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0" t="s">
        <v>503</v>
      </c>
      <c r="D489" s="188"/>
      <c r="E489" s="189">
        <v>35.5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9"/>
      <c r="Z489" s="149"/>
      <c r="AA489" s="149"/>
      <c r="AB489" s="149"/>
      <c r="AC489" s="149"/>
      <c r="AD489" s="149"/>
      <c r="AE489" s="149"/>
      <c r="AF489" s="149"/>
      <c r="AG489" s="149" t="s">
        <v>367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0" t="s">
        <v>504</v>
      </c>
      <c r="D490" s="188"/>
      <c r="E490" s="189">
        <v>51.05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9"/>
      <c r="Z490" s="149"/>
      <c r="AA490" s="149"/>
      <c r="AB490" s="149"/>
      <c r="AC490" s="149"/>
      <c r="AD490" s="149"/>
      <c r="AE490" s="149"/>
      <c r="AF490" s="149"/>
      <c r="AG490" s="149" t="s">
        <v>367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90" t="s">
        <v>505</v>
      </c>
      <c r="D491" s="188"/>
      <c r="E491" s="189">
        <v>42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9"/>
      <c r="Z491" s="149"/>
      <c r="AA491" s="149"/>
      <c r="AB491" s="149"/>
      <c r="AC491" s="149"/>
      <c r="AD491" s="149"/>
      <c r="AE491" s="149"/>
      <c r="AF491" s="149"/>
      <c r="AG491" s="149" t="s">
        <v>367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0" t="s">
        <v>506</v>
      </c>
      <c r="D492" s="188"/>
      <c r="E492" s="189">
        <v>11.4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9"/>
      <c r="Z492" s="149"/>
      <c r="AA492" s="149"/>
      <c r="AB492" s="149"/>
      <c r="AC492" s="149"/>
      <c r="AD492" s="149"/>
      <c r="AE492" s="149"/>
      <c r="AF492" s="149"/>
      <c r="AG492" s="149" t="s">
        <v>367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0" t="s">
        <v>507</v>
      </c>
      <c r="D493" s="188"/>
      <c r="E493" s="189">
        <v>48.7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49"/>
      <c r="Z493" s="149"/>
      <c r="AA493" s="149"/>
      <c r="AB493" s="149"/>
      <c r="AC493" s="149"/>
      <c r="AD493" s="149"/>
      <c r="AE493" s="149"/>
      <c r="AF493" s="149"/>
      <c r="AG493" s="149" t="s">
        <v>367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90" t="s">
        <v>508</v>
      </c>
      <c r="D494" s="188"/>
      <c r="E494" s="189">
        <v>157.80000000000001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9"/>
      <c r="Z494" s="149"/>
      <c r="AA494" s="149"/>
      <c r="AB494" s="149"/>
      <c r="AC494" s="149"/>
      <c r="AD494" s="149"/>
      <c r="AE494" s="149"/>
      <c r="AF494" s="149"/>
      <c r="AG494" s="149" t="s">
        <v>367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0" t="s">
        <v>509</v>
      </c>
      <c r="D495" s="188"/>
      <c r="E495" s="189">
        <v>51.7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9"/>
      <c r="Z495" s="149"/>
      <c r="AA495" s="149"/>
      <c r="AB495" s="149"/>
      <c r="AC495" s="149"/>
      <c r="AD495" s="149"/>
      <c r="AE495" s="149"/>
      <c r="AF495" s="149"/>
      <c r="AG495" s="149" t="s">
        <v>367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0" t="s">
        <v>906</v>
      </c>
      <c r="D496" s="188"/>
      <c r="E496" s="189">
        <v>4.5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9"/>
      <c r="Z496" s="149"/>
      <c r="AA496" s="149"/>
      <c r="AB496" s="149"/>
      <c r="AC496" s="149"/>
      <c r="AD496" s="149"/>
      <c r="AE496" s="149"/>
      <c r="AF496" s="149"/>
      <c r="AG496" s="149" t="s">
        <v>367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74">
        <v>143</v>
      </c>
      <c r="B497" s="175" t="s">
        <v>907</v>
      </c>
      <c r="C497" s="184" t="s">
        <v>908</v>
      </c>
      <c r="D497" s="176" t="s">
        <v>376</v>
      </c>
      <c r="E497" s="193">
        <v>786.06</v>
      </c>
      <c r="F497" s="178"/>
      <c r="G497" s="179">
        <f>ROUND(E497*F497,2)</f>
        <v>0</v>
      </c>
      <c r="H497" s="178">
        <v>0</v>
      </c>
      <c r="I497" s="179">
        <f>ROUND(E497*H497,2)</f>
        <v>0</v>
      </c>
      <c r="J497" s="178">
        <v>146</v>
      </c>
      <c r="K497" s="179">
        <f>ROUND(E497*J497,2)</f>
        <v>114764.76</v>
      </c>
      <c r="L497" s="179">
        <v>21</v>
      </c>
      <c r="M497" s="179">
        <f>G497*(1+L497/100)</f>
        <v>0</v>
      </c>
      <c r="N497" s="179">
        <v>1.6000000000000001E-4</v>
      </c>
      <c r="O497" s="179">
        <f>ROUND(E497*N497,2)</f>
        <v>0.13</v>
      </c>
      <c r="P497" s="179">
        <v>0</v>
      </c>
      <c r="Q497" s="179">
        <f>ROUND(E497*P497,2)</f>
        <v>0</v>
      </c>
      <c r="R497" s="179"/>
      <c r="S497" s="179" t="s">
        <v>340</v>
      </c>
      <c r="T497" s="180" t="s">
        <v>318</v>
      </c>
      <c r="U497" s="158">
        <v>0.09</v>
      </c>
      <c r="V497" s="158">
        <f>ROUND(E497*U497,2)</f>
        <v>70.75</v>
      </c>
      <c r="W497" s="158"/>
      <c r="X497" s="158" t="s">
        <v>362</v>
      </c>
      <c r="Y497" s="149"/>
      <c r="Z497" s="149"/>
      <c r="AA497" s="149"/>
      <c r="AB497" s="149"/>
      <c r="AC497" s="149"/>
      <c r="AD497" s="149"/>
      <c r="AE497" s="149"/>
      <c r="AF497" s="149"/>
      <c r="AG497" s="149" t="s">
        <v>363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66">
        <v>144</v>
      </c>
      <c r="B498" s="167" t="s">
        <v>909</v>
      </c>
      <c r="C498" s="183" t="s">
        <v>910</v>
      </c>
      <c r="D498" s="168" t="s">
        <v>376</v>
      </c>
      <c r="E498" s="169">
        <v>1059.94</v>
      </c>
      <c r="F498" s="170"/>
      <c r="G498" s="171">
        <f>ROUND(E498*F498,2)</f>
        <v>0</v>
      </c>
      <c r="H498" s="170">
        <v>0</v>
      </c>
      <c r="I498" s="171">
        <f>ROUND(E498*H498,2)</f>
        <v>0</v>
      </c>
      <c r="J498" s="170">
        <v>201.5</v>
      </c>
      <c r="K498" s="171">
        <f>ROUND(E498*J498,2)</f>
        <v>213577.91</v>
      </c>
      <c r="L498" s="171">
        <v>21</v>
      </c>
      <c r="M498" s="171">
        <f>G498*(1+L498/100)</f>
        <v>0</v>
      </c>
      <c r="N498" s="171">
        <v>1.1E-4</v>
      </c>
      <c r="O498" s="171">
        <f>ROUND(E498*N498,2)</f>
        <v>0.12</v>
      </c>
      <c r="P498" s="171">
        <v>0</v>
      </c>
      <c r="Q498" s="171">
        <f>ROUND(E498*P498,2)</f>
        <v>0</v>
      </c>
      <c r="R498" s="171"/>
      <c r="S498" s="171" t="s">
        <v>340</v>
      </c>
      <c r="T498" s="172" t="s">
        <v>318</v>
      </c>
      <c r="U498" s="158">
        <v>0.502</v>
      </c>
      <c r="V498" s="158">
        <f>ROUND(E498*U498,2)</f>
        <v>532.09</v>
      </c>
      <c r="W498" s="158"/>
      <c r="X498" s="158" t="s">
        <v>362</v>
      </c>
      <c r="Y498" s="149"/>
      <c r="Z498" s="149"/>
      <c r="AA498" s="149"/>
      <c r="AB498" s="149"/>
      <c r="AC498" s="149"/>
      <c r="AD498" s="149"/>
      <c r="AE498" s="149"/>
      <c r="AF498" s="149"/>
      <c r="AG498" s="149" t="s">
        <v>363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ht="22.5" outlineLevel="1" x14ac:dyDescent="0.2">
      <c r="A499" s="156"/>
      <c r="B499" s="157"/>
      <c r="C499" s="190" t="s">
        <v>2597</v>
      </c>
      <c r="D499" s="188"/>
      <c r="E499" s="189">
        <v>386.59999999999997</v>
      </c>
      <c r="F499" s="158"/>
      <c r="G499" s="190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9"/>
      <c r="Z499" s="149"/>
      <c r="AA499" s="149"/>
      <c r="AB499" s="149"/>
      <c r="AC499" s="149"/>
      <c r="AD499" s="149"/>
      <c r="AE499" s="149"/>
      <c r="AF499" s="149"/>
      <c r="AG499" s="149" t="s">
        <v>367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90" t="s">
        <v>496</v>
      </c>
      <c r="D500" s="188"/>
      <c r="E500" s="189">
        <v>68.25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9"/>
      <c r="Z500" s="149"/>
      <c r="AA500" s="149"/>
      <c r="AB500" s="149"/>
      <c r="AC500" s="149"/>
      <c r="AD500" s="149"/>
      <c r="AE500" s="149"/>
      <c r="AF500" s="149"/>
      <c r="AG500" s="149" t="s">
        <v>367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0" t="s">
        <v>497</v>
      </c>
      <c r="D501" s="188"/>
      <c r="E501" s="189">
        <v>14.25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9"/>
      <c r="Z501" s="149"/>
      <c r="AA501" s="149"/>
      <c r="AB501" s="149"/>
      <c r="AC501" s="149"/>
      <c r="AD501" s="149"/>
      <c r="AE501" s="149"/>
      <c r="AF501" s="149"/>
      <c r="AG501" s="149" t="s">
        <v>367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0" t="s">
        <v>498</v>
      </c>
      <c r="D502" s="188"/>
      <c r="E502" s="189">
        <v>33.39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9"/>
      <c r="Z502" s="149"/>
      <c r="AA502" s="149"/>
      <c r="AB502" s="149"/>
      <c r="AC502" s="149"/>
      <c r="AD502" s="149"/>
      <c r="AE502" s="149"/>
      <c r="AF502" s="149"/>
      <c r="AG502" s="149" t="s">
        <v>367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0" t="s">
        <v>499</v>
      </c>
      <c r="D503" s="188"/>
      <c r="E503" s="189">
        <v>42.15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9"/>
      <c r="Z503" s="149"/>
      <c r="AA503" s="149"/>
      <c r="AB503" s="149"/>
      <c r="AC503" s="149"/>
      <c r="AD503" s="149"/>
      <c r="AE503" s="149"/>
      <c r="AF503" s="149"/>
      <c r="AG503" s="149" t="s">
        <v>367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0" t="s">
        <v>500</v>
      </c>
      <c r="D504" s="188"/>
      <c r="E504" s="189">
        <v>68.25</v>
      </c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9"/>
      <c r="Z504" s="149"/>
      <c r="AA504" s="149"/>
      <c r="AB504" s="149"/>
      <c r="AC504" s="149"/>
      <c r="AD504" s="149"/>
      <c r="AE504" s="149"/>
      <c r="AF504" s="149"/>
      <c r="AG504" s="149" t="s">
        <v>367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0" t="s">
        <v>501</v>
      </c>
      <c r="D505" s="188"/>
      <c r="E505" s="189">
        <v>12.6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49"/>
      <c r="Z505" s="149"/>
      <c r="AA505" s="149"/>
      <c r="AB505" s="149"/>
      <c r="AC505" s="149"/>
      <c r="AD505" s="149"/>
      <c r="AE505" s="149"/>
      <c r="AF505" s="149"/>
      <c r="AG505" s="149" t="s">
        <v>367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0" t="s">
        <v>502</v>
      </c>
      <c r="D506" s="188"/>
      <c r="E506" s="189">
        <v>10.199999999999999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49"/>
      <c r="Z506" s="149"/>
      <c r="AA506" s="149"/>
      <c r="AB506" s="149"/>
      <c r="AC506" s="149"/>
      <c r="AD506" s="149"/>
      <c r="AE506" s="149"/>
      <c r="AF506" s="149"/>
      <c r="AG506" s="149" t="s">
        <v>367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0" t="s">
        <v>503</v>
      </c>
      <c r="D507" s="188"/>
      <c r="E507" s="189">
        <v>35.5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49"/>
      <c r="Z507" s="149"/>
      <c r="AA507" s="149"/>
      <c r="AB507" s="149"/>
      <c r="AC507" s="149"/>
      <c r="AD507" s="149"/>
      <c r="AE507" s="149"/>
      <c r="AF507" s="149"/>
      <c r="AG507" s="149" t="s">
        <v>367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0" t="s">
        <v>504</v>
      </c>
      <c r="D508" s="188"/>
      <c r="E508" s="189">
        <v>51.05</v>
      </c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49"/>
      <c r="Z508" s="149"/>
      <c r="AA508" s="149"/>
      <c r="AB508" s="149"/>
      <c r="AC508" s="149"/>
      <c r="AD508" s="149"/>
      <c r="AE508" s="149"/>
      <c r="AF508" s="149"/>
      <c r="AG508" s="149" t="s">
        <v>367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190" t="s">
        <v>505</v>
      </c>
      <c r="D509" s="188"/>
      <c r="E509" s="189">
        <v>42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9"/>
      <c r="Z509" s="149"/>
      <c r="AA509" s="149"/>
      <c r="AB509" s="149"/>
      <c r="AC509" s="149"/>
      <c r="AD509" s="149"/>
      <c r="AE509" s="149"/>
      <c r="AF509" s="149"/>
      <c r="AG509" s="149" t="s">
        <v>367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190" t="s">
        <v>506</v>
      </c>
      <c r="D510" s="188"/>
      <c r="E510" s="189">
        <v>11.4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9"/>
      <c r="Z510" s="149"/>
      <c r="AA510" s="149"/>
      <c r="AB510" s="149"/>
      <c r="AC510" s="149"/>
      <c r="AD510" s="149"/>
      <c r="AE510" s="149"/>
      <c r="AF510" s="149"/>
      <c r="AG510" s="149" t="s">
        <v>367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56"/>
      <c r="B511" s="157"/>
      <c r="C511" s="190" t="s">
        <v>507</v>
      </c>
      <c r="D511" s="188"/>
      <c r="E511" s="189">
        <v>48.7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49"/>
      <c r="Z511" s="149"/>
      <c r="AA511" s="149"/>
      <c r="AB511" s="149"/>
      <c r="AC511" s="149"/>
      <c r="AD511" s="149"/>
      <c r="AE511" s="149"/>
      <c r="AF511" s="149"/>
      <c r="AG511" s="149" t="s">
        <v>367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0" t="s">
        <v>2598</v>
      </c>
      <c r="D512" s="188"/>
      <c r="E512" s="189">
        <v>183.89999999999998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9"/>
      <c r="Z512" s="149"/>
      <c r="AA512" s="149"/>
      <c r="AB512" s="149"/>
      <c r="AC512" s="149"/>
      <c r="AD512" s="149"/>
      <c r="AE512" s="149"/>
      <c r="AF512" s="149"/>
      <c r="AG512" s="149" t="s">
        <v>367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190" t="s">
        <v>509</v>
      </c>
      <c r="D513" s="188"/>
      <c r="E513" s="189">
        <v>51.7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49"/>
      <c r="Z513" s="149"/>
      <c r="AA513" s="149"/>
      <c r="AB513" s="149"/>
      <c r="AC513" s="149"/>
      <c r="AD513" s="149"/>
      <c r="AE513" s="149"/>
      <c r="AF513" s="149"/>
      <c r="AG513" s="149" t="s">
        <v>367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x14ac:dyDescent="0.2">
      <c r="A514" s="160" t="s">
        <v>313</v>
      </c>
      <c r="B514" s="161" t="s">
        <v>196</v>
      </c>
      <c r="C514" s="182" t="s">
        <v>197</v>
      </c>
      <c r="D514" s="162"/>
      <c r="E514" s="163"/>
      <c r="F514" s="164"/>
      <c r="G514" s="164">
        <f>SUMIF(AG515:AG520,"&lt;&gt;NOR",G515:G520)</f>
        <v>0</v>
      </c>
      <c r="H514" s="164"/>
      <c r="I514" s="164">
        <f>SUM(I515:I520)</f>
        <v>104440.37</v>
      </c>
      <c r="J514" s="164"/>
      <c r="K514" s="164">
        <f>SUM(K515:K520)</f>
        <v>473332.70999999996</v>
      </c>
      <c r="L514" s="164"/>
      <c r="M514" s="164">
        <f>SUM(M515:M520)</f>
        <v>0</v>
      </c>
      <c r="N514" s="164"/>
      <c r="O514" s="164">
        <f>SUM(O515:O520)</f>
        <v>3.08</v>
      </c>
      <c r="P514" s="164"/>
      <c r="Q514" s="164">
        <f>SUM(Q515:Q520)</f>
        <v>0</v>
      </c>
      <c r="R514" s="164"/>
      <c r="S514" s="164"/>
      <c r="T514" s="165"/>
      <c r="U514" s="159"/>
      <c r="V514" s="159">
        <f>SUM(V515:V520)</f>
        <v>968.17</v>
      </c>
      <c r="W514" s="159"/>
      <c r="X514" s="159"/>
      <c r="AG514" t="s">
        <v>314</v>
      </c>
    </row>
    <row r="515" spans="1:60" outlineLevel="1" x14ac:dyDescent="0.2">
      <c r="A515" s="166">
        <v>145</v>
      </c>
      <c r="B515" s="167" t="s">
        <v>911</v>
      </c>
      <c r="C515" s="183" t="s">
        <v>912</v>
      </c>
      <c r="D515" s="168" t="s">
        <v>376</v>
      </c>
      <c r="E515" s="169">
        <v>4624.83</v>
      </c>
      <c r="F515" s="170"/>
      <c r="G515" s="171">
        <f>ROUND(E515*F515,2)</f>
        <v>0</v>
      </c>
      <c r="H515" s="170">
        <v>0.09</v>
      </c>
      <c r="I515" s="171">
        <f>ROUND(E515*H515,2)</f>
        <v>416.23</v>
      </c>
      <c r="J515" s="170">
        <v>33.31</v>
      </c>
      <c r="K515" s="171">
        <f>ROUND(E515*J515,2)</f>
        <v>154053.09</v>
      </c>
      <c r="L515" s="171">
        <v>21</v>
      </c>
      <c r="M515" s="171">
        <f>G515*(1+L515/100)</f>
        <v>0</v>
      </c>
      <c r="N515" s="171">
        <v>0</v>
      </c>
      <c r="O515" s="171">
        <f>ROUND(E515*N515,2)</f>
        <v>0</v>
      </c>
      <c r="P515" s="171">
        <v>0</v>
      </c>
      <c r="Q515" s="171">
        <f>ROUND(E515*P515,2)</f>
        <v>0</v>
      </c>
      <c r="R515" s="171" t="s">
        <v>913</v>
      </c>
      <c r="S515" s="171" t="s">
        <v>318</v>
      </c>
      <c r="T515" s="172" t="s">
        <v>318</v>
      </c>
      <c r="U515" s="158">
        <v>6.9709999999999994E-2</v>
      </c>
      <c r="V515" s="158">
        <f>ROUND(E515*U515,2)</f>
        <v>322.39999999999998</v>
      </c>
      <c r="W515" s="158"/>
      <c r="X515" s="158" t="s">
        <v>362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363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/>
      <c r="B516" s="157"/>
      <c r="C516" s="190" t="s">
        <v>2606</v>
      </c>
      <c r="D516" s="188"/>
      <c r="E516" s="189">
        <v>4624.83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49"/>
      <c r="Z516" s="149"/>
      <c r="AA516" s="149"/>
      <c r="AB516" s="149"/>
      <c r="AC516" s="149"/>
      <c r="AD516" s="149"/>
      <c r="AE516" s="149"/>
      <c r="AF516" s="149"/>
      <c r="AG516" s="149" t="s">
        <v>367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ht="22.5" outlineLevel="1" x14ac:dyDescent="0.2">
      <c r="A517" s="166">
        <v>146</v>
      </c>
      <c r="B517" s="167" t="s">
        <v>914</v>
      </c>
      <c r="C517" s="183" t="s">
        <v>915</v>
      </c>
      <c r="D517" s="168" t="s">
        <v>376</v>
      </c>
      <c r="E517" s="169">
        <v>4804.8100000000004</v>
      </c>
      <c r="F517" s="170"/>
      <c r="G517" s="171">
        <f>ROUND(E517*F517,2)</f>
        <v>0</v>
      </c>
      <c r="H517" s="170">
        <v>21.65</v>
      </c>
      <c r="I517" s="171">
        <f>ROUND(E517*H517,2)</f>
        <v>104024.14</v>
      </c>
      <c r="J517" s="170">
        <v>66.45</v>
      </c>
      <c r="K517" s="171">
        <f>ROUND(E517*J517,2)</f>
        <v>319279.62</v>
      </c>
      <c r="L517" s="171">
        <v>21</v>
      </c>
      <c r="M517" s="171">
        <f>G517*(1+L517/100)</f>
        <v>0</v>
      </c>
      <c r="N517" s="171">
        <v>6.4000000000000005E-4</v>
      </c>
      <c r="O517" s="171">
        <f>ROUND(E517*N517,2)</f>
        <v>3.08</v>
      </c>
      <c r="P517" s="171">
        <v>0</v>
      </c>
      <c r="Q517" s="171">
        <f>ROUND(E517*P517,2)</f>
        <v>0</v>
      </c>
      <c r="R517" s="171" t="s">
        <v>913</v>
      </c>
      <c r="S517" s="171" t="s">
        <v>318</v>
      </c>
      <c r="T517" s="172" t="s">
        <v>318</v>
      </c>
      <c r="U517" s="158">
        <v>0.13439999999999999</v>
      </c>
      <c r="V517" s="158">
        <f>ROUND(E517*U517,2)</f>
        <v>645.77</v>
      </c>
      <c r="W517" s="158"/>
      <c r="X517" s="158" t="s">
        <v>362</v>
      </c>
      <c r="Y517" s="149"/>
      <c r="Z517" s="190"/>
      <c r="AA517" s="149"/>
      <c r="AB517" s="149"/>
      <c r="AC517" s="149"/>
      <c r="AD517" s="149"/>
      <c r="AE517" s="149"/>
      <c r="AF517" s="149"/>
      <c r="AG517" s="149" t="s">
        <v>363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0" t="s">
        <v>2606</v>
      </c>
      <c r="D518" s="188"/>
      <c r="E518" s="189">
        <v>4624.83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9"/>
      <c r="Z518" s="149"/>
      <c r="AA518" s="149"/>
      <c r="AB518" s="149"/>
      <c r="AC518" s="149"/>
      <c r="AD518" s="149"/>
      <c r="AE518" s="149"/>
      <c r="AF518" s="149"/>
      <c r="AG518" s="149" t="s">
        <v>367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90" t="s">
        <v>916</v>
      </c>
      <c r="D519" s="188"/>
      <c r="E519" s="189">
        <v>94.06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9"/>
      <c r="Z519" s="149"/>
      <c r="AA519" s="149"/>
      <c r="AB519" s="149"/>
      <c r="AC519" s="149"/>
      <c r="AD519" s="149"/>
      <c r="AE519" s="149"/>
      <c r="AF519" s="149"/>
      <c r="AG519" s="149" t="s">
        <v>367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0" t="s">
        <v>917</v>
      </c>
      <c r="D520" s="188"/>
      <c r="E520" s="189">
        <v>85.92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49"/>
      <c r="Z520" s="149"/>
      <c r="AA520" s="149"/>
      <c r="AB520" s="149"/>
      <c r="AC520" s="149"/>
      <c r="AD520" s="149"/>
      <c r="AE520" s="149"/>
      <c r="AF520" s="149"/>
      <c r="AG520" s="149" t="s">
        <v>367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x14ac:dyDescent="0.2">
      <c r="A521" s="160" t="s">
        <v>313</v>
      </c>
      <c r="B521" s="161" t="s">
        <v>198</v>
      </c>
      <c r="C521" s="182" t="s">
        <v>199</v>
      </c>
      <c r="D521" s="162"/>
      <c r="E521" s="163"/>
      <c r="F521" s="164"/>
      <c r="G521" s="164">
        <f>SUMIF(AG522:AG524,"&lt;&gt;NOR",G522:G524)</f>
        <v>0</v>
      </c>
      <c r="H521" s="164"/>
      <c r="I521" s="164">
        <f>SUM(I522:I524)</f>
        <v>0</v>
      </c>
      <c r="J521" s="164"/>
      <c r="K521" s="164">
        <f>SUM(K522:K524)</f>
        <v>139810</v>
      </c>
      <c r="L521" s="164"/>
      <c r="M521" s="164">
        <f>SUM(M522:M524)</f>
        <v>0</v>
      </c>
      <c r="N521" s="164"/>
      <c r="O521" s="164">
        <f>SUM(O522:O524)</f>
        <v>0</v>
      </c>
      <c r="P521" s="164"/>
      <c r="Q521" s="164">
        <f>SUM(Q522:Q524)</f>
        <v>0.06</v>
      </c>
      <c r="R521" s="164"/>
      <c r="S521" s="164"/>
      <c r="T521" s="165"/>
      <c r="U521" s="159"/>
      <c r="V521" s="159">
        <f>SUM(V522:V524)</f>
        <v>0</v>
      </c>
      <c r="W521" s="159"/>
      <c r="X521" s="159"/>
      <c r="AG521" t="s">
        <v>314</v>
      </c>
    </row>
    <row r="522" spans="1:60" ht="22.5" outlineLevel="1" x14ac:dyDescent="0.2">
      <c r="A522" s="174">
        <v>147</v>
      </c>
      <c r="B522" s="175" t="s">
        <v>918</v>
      </c>
      <c r="C522" s="184" t="s">
        <v>919</v>
      </c>
      <c r="D522" s="176" t="s">
        <v>348</v>
      </c>
      <c r="E522" s="177">
        <v>11</v>
      </c>
      <c r="F522" s="178"/>
      <c r="G522" s="179">
        <f>ROUND(E522*F522,2)</f>
        <v>0</v>
      </c>
      <c r="H522" s="178">
        <v>0</v>
      </c>
      <c r="I522" s="179">
        <f>ROUND(E522*H522,2)</f>
        <v>0</v>
      </c>
      <c r="J522" s="178">
        <v>12490</v>
      </c>
      <c r="K522" s="179">
        <f>ROUND(E522*J522,2)</f>
        <v>137390</v>
      </c>
      <c r="L522" s="179">
        <v>21</v>
      </c>
      <c r="M522" s="179">
        <f>G522*(1+L522/100)</f>
        <v>0</v>
      </c>
      <c r="N522" s="179">
        <v>0</v>
      </c>
      <c r="O522" s="179">
        <f>ROUND(E522*N522,2)</f>
        <v>0</v>
      </c>
      <c r="P522" s="179">
        <v>0</v>
      </c>
      <c r="Q522" s="179">
        <f>ROUND(E522*P522,2)</f>
        <v>0</v>
      </c>
      <c r="R522" s="179"/>
      <c r="S522" s="179" t="s">
        <v>340</v>
      </c>
      <c r="T522" s="180" t="s">
        <v>319</v>
      </c>
      <c r="U522" s="158">
        <v>0</v>
      </c>
      <c r="V522" s="158">
        <f>ROUND(E522*U522,2)</f>
        <v>0</v>
      </c>
      <c r="W522" s="158"/>
      <c r="X522" s="158" t="s">
        <v>362</v>
      </c>
      <c r="Y522" s="149"/>
      <c r="Z522" s="149"/>
      <c r="AA522" s="149"/>
      <c r="AB522" s="149"/>
      <c r="AC522" s="149"/>
      <c r="AD522" s="149"/>
      <c r="AE522" s="149"/>
      <c r="AF522" s="149"/>
      <c r="AG522" s="149" t="s">
        <v>363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66">
        <v>148</v>
      </c>
      <c r="B523" s="167" t="s">
        <v>920</v>
      </c>
      <c r="C523" s="183" t="s">
        <v>921</v>
      </c>
      <c r="D523" s="168" t="s">
        <v>348</v>
      </c>
      <c r="E523" s="169">
        <v>11</v>
      </c>
      <c r="F523" s="170"/>
      <c r="G523" s="171">
        <f>ROUND(E523*F523,2)</f>
        <v>0</v>
      </c>
      <c r="H523" s="170">
        <v>0</v>
      </c>
      <c r="I523" s="171">
        <f>ROUND(E523*H523,2)</f>
        <v>0</v>
      </c>
      <c r="J523" s="170">
        <v>220</v>
      </c>
      <c r="K523" s="171">
        <f>ROUND(E523*J523,2)</f>
        <v>2420</v>
      </c>
      <c r="L523" s="171">
        <v>21</v>
      </c>
      <c r="M523" s="171">
        <f>G523*(1+L523/100)</f>
        <v>0</v>
      </c>
      <c r="N523" s="171">
        <v>0</v>
      </c>
      <c r="O523" s="171">
        <f>ROUND(E523*N523,2)</f>
        <v>0</v>
      </c>
      <c r="P523" s="171">
        <v>5.0000000000000001E-3</v>
      </c>
      <c r="Q523" s="171">
        <f>ROUND(E523*P523,2)</f>
        <v>0.06</v>
      </c>
      <c r="R523" s="171"/>
      <c r="S523" s="171" t="s">
        <v>340</v>
      </c>
      <c r="T523" s="172" t="s">
        <v>319</v>
      </c>
      <c r="U523" s="158">
        <v>0</v>
      </c>
      <c r="V523" s="158">
        <f>ROUND(E523*U523,2)</f>
        <v>0</v>
      </c>
      <c r="W523" s="158"/>
      <c r="X523" s="158" t="s">
        <v>362</v>
      </c>
      <c r="Y523" s="149"/>
      <c r="Z523" s="149"/>
      <c r="AA523" s="149"/>
      <c r="AB523" s="149"/>
      <c r="AC523" s="149"/>
      <c r="AD523" s="149"/>
      <c r="AE523" s="149"/>
      <c r="AF523" s="149"/>
      <c r="AG523" s="149" t="s">
        <v>363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0" t="s">
        <v>922</v>
      </c>
      <c r="D524" s="188"/>
      <c r="E524" s="189">
        <v>11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49"/>
      <c r="Z524" s="149"/>
      <c r="AA524" s="149"/>
      <c r="AB524" s="149"/>
      <c r="AC524" s="149"/>
      <c r="AD524" s="149"/>
      <c r="AE524" s="149"/>
      <c r="AF524" s="149"/>
      <c r="AG524" s="149" t="s">
        <v>367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x14ac:dyDescent="0.2">
      <c r="A525" s="160" t="s">
        <v>313</v>
      </c>
      <c r="B525" s="161" t="s">
        <v>203</v>
      </c>
      <c r="C525" s="182" t="s">
        <v>204</v>
      </c>
      <c r="D525" s="162"/>
      <c r="E525" s="163"/>
      <c r="F525" s="164"/>
      <c r="G525" s="164">
        <f>SUMIF(AG526:AG547,"&lt;&gt;NOR",G526:G547)</f>
        <v>0</v>
      </c>
      <c r="H525" s="164"/>
      <c r="I525" s="164">
        <f>SUM(I526:I547)</f>
        <v>0</v>
      </c>
      <c r="J525" s="164"/>
      <c r="K525" s="164">
        <f>SUM(K526:K547)</f>
        <v>258841.9</v>
      </c>
      <c r="L525" s="164"/>
      <c r="M525" s="164">
        <f>SUM(M526:M547)</f>
        <v>0</v>
      </c>
      <c r="N525" s="164"/>
      <c r="O525" s="164">
        <f>SUM(O526:O547)</f>
        <v>0</v>
      </c>
      <c r="P525" s="164"/>
      <c r="Q525" s="164">
        <f>SUM(Q526:Q547)</f>
        <v>0</v>
      </c>
      <c r="R525" s="164"/>
      <c r="S525" s="164"/>
      <c r="T525" s="165"/>
      <c r="U525" s="159"/>
      <c r="V525" s="159">
        <f>SUM(V526:V547)</f>
        <v>0</v>
      </c>
      <c r="W525" s="159"/>
      <c r="X525" s="159"/>
      <c r="AG525" t="s">
        <v>314</v>
      </c>
    </row>
    <row r="526" spans="1:60" outlineLevel="1" x14ac:dyDescent="0.2">
      <c r="A526" s="174">
        <v>149</v>
      </c>
      <c r="B526" s="175" t="s">
        <v>923</v>
      </c>
      <c r="C526" s="184" t="s">
        <v>924</v>
      </c>
      <c r="D526" s="176" t="s">
        <v>348</v>
      </c>
      <c r="E526" s="177">
        <v>4</v>
      </c>
      <c r="F526" s="178"/>
      <c r="G526" s="179">
        <f>ROUND(E526*F526,2)</f>
        <v>0</v>
      </c>
      <c r="H526" s="178">
        <v>0</v>
      </c>
      <c r="I526" s="179">
        <f>ROUND(E526*H526,2)</f>
        <v>0</v>
      </c>
      <c r="J526" s="178">
        <v>1980</v>
      </c>
      <c r="K526" s="179">
        <f>ROUND(E526*J526,2)</f>
        <v>7920</v>
      </c>
      <c r="L526" s="179">
        <v>21</v>
      </c>
      <c r="M526" s="179">
        <f>G526*(1+L526/100)</f>
        <v>0</v>
      </c>
      <c r="N526" s="179">
        <v>0</v>
      </c>
      <c r="O526" s="179">
        <f>ROUND(E526*N526,2)</f>
        <v>0</v>
      </c>
      <c r="P526" s="179">
        <v>0</v>
      </c>
      <c r="Q526" s="179">
        <f>ROUND(E526*P526,2)</f>
        <v>0</v>
      </c>
      <c r="R526" s="179"/>
      <c r="S526" s="179" t="s">
        <v>340</v>
      </c>
      <c r="T526" s="180" t="s">
        <v>319</v>
      </c>
      <c r="U526" s="158">
        <v>0</v>
      </c>
      <c r="V526" s="158">
        <f>ROUND(E526*U526,2)</f>
        <v>0</v>
      </c>
      <c r="W526" s="158"/>
      <c r="X526" s="158" t="s">
        <v>362</v>
      </c>
      <c r="Y526" s="149"/>
      <c r="Z526" s="149"/>
      <c r="AA526" s="149"/>
      <c r="AB526" s="149"/>
      <c r="AC526" s="149"/>
      <c r="AD526" s="149"/>
      <c r="AE526" s="149"/>
      <c r="AF526" s="149"/>
      <c r="AG526" s="149" t="s">
        <v>363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66">
        <v>150</v>
      </c>
      <c r="B527" s="167" t="s">
        <v>925</v>
      </c>
      <c r="C527" s="183" t="s">
        <v>926</v>
      </c>
      <c r="D527" s="168" t="s">
        <v>376</v>
      </c>
      <c r="E527" s="169">
        <v>321</v>
      </c>
      <c r="F527" s="170"/>
      <c r="G527" s="171">
        <f>ROUND(E527*F527,2)</f>
        <v>0</v>
      </c>
      <c r="H527" s="170">
        <v>0</v>
      </c>
      <c r="I527" s="171">
        <f>ROUND(E527*H527,2)</f>
        <v>0</v>
      </c>
      <c r="J527" s="170">
        <v>565</v>
      </c>
      <c r="K527" s="171">
        <f>ROUND(E527*J527,2)</f>
        <v>181365</v>
      </c>
      <c r="L527" s="171">
        <v>21</v>
      </c>
      <c r="M527" s="171">
        <f>G527*(1+L527/100)</f>
        <v>0</v>
      </c>
      <c r="N527" s="171">
        <v>0</v>
      </c>
      <c r="O527" s="171">
        <f>ROUND(E527*N527,2)</f>
        <v>0</v>
      </c>
      <c r="P527" s="171">
        <v>0</v>
      </c>
      <c r="Q527" s="171">
        <f>ROUND(E527*P527,2)</f>
        <v>0</v>
      </c>
      <c r="R527" s="171"/>
      <c r="S527" s="171" t="s">
        <v>340</v>
      </c>
      <c r="T527" s="172" t="s">
        <v>319</v>
      </c>
      <c r="U527" s="158">
        <v>0</v>
      </c>
      <c r="V527" s="158">
        <f>ROUND(E527*U527,2)</f>
        <v>0</v>
      </c>
      <c r="W527" s="158"/>
      <c r="X527" s="158" t="s">
        <v>362</v>
      </c>
      <c r="Y527" s="149"/>
      <c r="Z527" s="149"/>
      <c r="AA527" s="149"/>
      <c r="AB527" s="149"/>
      <c r="AC527" s="149"/>
      <c r="AD527" s="149"/>
      <c r="AE527" s="149"/>
      <c r="AF527" s="149"/>
      <c r="AG527" s="149" t="s">
        <v>363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275" t="s">
        <v>927</v>
      </c>
      <c r="D528" s="276"/>
      <c r="E528" s="276"/>
      <c r="F528" s="276"/>
      <c r="G528" s="276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49"/>
      <c r="Z528" s="149"/>
      <c r="AA528" s="149"/>
      <c r="AB528" s="149"/>
      <c r="AC528" s="149"/>
      <c r="AD528" s="149"/>
      <c r="AE528" s="149"/>
      <c r="AF528" s="149"/>
      <c r="AG528" s="149" t="s">
        <v>322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277" t="s">
        <v>928</v>
      </c>
      <c r="D529" s="278"/>
      <c r="E529" s="278"/>
      <c r="F529" s="278"/>
      <c r="G529" s="27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49"/>
      <c r="Z529" s="149"/>
      <c r="AA529" s="149"/>
      <c r="AB529" s="149"/>
      <c r="AC529" s="149"/>
      <c r="AD529" s="149"/>
      <c r="AE529" s="149"/>
      <c r="AF529" s="149"/>
      <c r="AG529" s="149" t="s">
        <v>322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66">
        <v>151</v>
      </c>
      <c r="B530" s="167" t="s">
        <v>929</v>
      </c>
      <c r="C530" s="183" t="s">
        <v>930</v>
      </c>
      <c r="D530" s="168" t="s">
        <v>376</v>
      </c>
      <c r="E530" s="169">
        <v>6.4</v>
      </c>
      <c r="F530" s="170"/>
      <c r="G530" s="171">
        <f>ROUND(E530*F530,2)</f>
        <v>0</v>
      </c>
      <c r="H530" s="170">
        <v>0</v>
      </c>
      <c r="I530" s="171">
        <f>ROUND(E530*H530,2)</f>
        <v>0</v>
      </c>
      <c r="J530" s="170">
        <v>1090</v>
      </c>
      <c r="K530" s="171">
        <f>ROUND(E530*J530,2)</f>
        <v>6976</v>
      </c>
      <c r="L530" s="171">
        <v>21</v>
      </c>
      <c r="M530" s="171">
        <f>G530*(1+L530/100)</f>
        <v>0</v>
      </c>
      <c r="N530" s="171">
        <v>0</v>
      </c>
      <c r="O530" s="171">
        <f>ROUND(E530*N530,2)</f>
        <v>0</v>
      </c>
      <c r="P530" s="171">
        <v>0</v>
      </c>
      <c r="Q530" s="171">
        <f>ROUND(E530*P530,2)</f>
        <v>0</v>
      </c>
      <c r="R530" s="171"/>
      <c r="S530" s="171" t="s">
        <v>340</v>
      </c>
      <c r="T530" s="172" t="s">
        <v>319</v>
      </c>
      <c r="U530" s="158">
        <v>0</v>
      </c>
      <c r="V530" s="158">
        <f>ROUND(E530*U530,2)</f>
        <v>0</v>
      </c>
      <c r="W530" s="158"/>
      <c r="X530" s="158" t="s">
        <v>362</v>
      </c>
      <c r="Y530" s="149"/>
      <c r="Z530" s="149"/>
      <c r="AA530" s="149"/>
      <c r="AB530" s="149"/>
      <c r="AC530" s="149"/>
      <c r="AD530" s="149"/>
      <c r="AE530" s="149"/>
      <c r="AF530" s="149"/>
      <c r="AG530" s="149" t="s">
        <v>363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275" t="s">
        <v>931</v>
      </c>
      <c r="D531" s="276"/>
      <c r="E531" s="276"/>
      <c r="F531" s="276"/>
      <c r="G531" s="276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49"/>
      <c r="Z531" s="149"/>
      <c r="AA531" s="149"/>
      <c r="AB531" s="149"/>
      <c r="AC531" s="149"/>
      <c r="AD531" s="149"/>
      <c r="AE531" s="149"/>
      <c r="AF531" s="149"/>
      <c r="AG531" s="149" t="s">
        <v>322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66">
        <v>152</v>
      </c>
      <c r="B532" s="167" t="s">
        <v>932</v>
      </c>
      <c r="C532" s="183" t="s">
        <v>933</v>
      </c>
      <c r="D532" s="168" t="s">
        <v>376</v>
      </c>
      <c r="E532" s="169">
        <v>11.7</v>
      </c>
      <c r="F532" s="170"/>
      <c r="G532" s="171">
        <f>ROUND(E532*F532,2)</f>
        <v>0</v>
      </c>
      <c r="H532" s="170">
        <v>0</v>
      </c>
      <c r="I532" s="171">
        <f>ROUND(E532*H532,2)</f>
        <v>0</v>
      </c>
      <c r="J532" s="170">
        <v>605</v>
      </c>
      <c r="K532" s="171">
        <f>ROUND(E532*J532,2)</f>
        <v>7078.5</v>
      </c>
      <c r="L532" s="171">
        <v>21</v>
      </c>
      <c r="M532" s="171">
        <f>G532*(1+L532/100)</f>
        <v>0</v>
      </c>
      <c r="N532" s="171">
        <v>0</v>
      </c>
      <c r="O532" s="171">
        <f>ROUND(E532*N532,2)</f>
        <v>0</v>
      </c>
      <c r="P532" s="171">
        <v>0</v>
      </c>
      <c r="Q532" s="171">
        <f>ROUND(E532*P532,2)</f>
        <v>0</v>
      </c>
      <c r="R532" s="171"/>
      <c r="S532" s="171" t="s">
        <v>340</v>
      </c>
      <c r="T532" s="172" t="s">
        <v>319</v>
      </c>
      <c r="U532" s="158">
        <v>0</v>
      </c>
      <c r="V532" s="158">
        <f>ROUND(E532*U532,2)</f>
        <v>0</v>
      </c>
      <c r="W532" s="158"/>
      <c r="X532" s="158" t="s">
        <v>362</v>
      </c>
      <c r="Y532" s="149"/>
      <c r="Z532" s="149"/>
      <c r="AA532" s="149"/>
      <c r="AB532" s="149"/>
      <c r="AC532" s="149"/>
      <c r="AD532" s="149"/>
      <c r="AE532" s="149"/>
      <c r="AF532" s="149"/>
      <c r="AG532" s="149" t="s">
        <v>363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275" t="s">
        <v>934</v>
      </c>
      <c r="D533" s="276"/>
      <c r="E533" s="276"/>
      <c r="F533" s="276"/>
      <c r="G533" s="276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49"/>
      <c r="Z533" s="149"/>
      <c r="AA533" s="149"/>
      <c r="AB533" s="149"/>
      <c r="AC533" s="149"/>
      <c r="AD533" s="149"/>
      <c r="AE533" s="149"/>
      <c r="AF533" s="149"/>
      <c r="AG533" s="149" t="s">
        <v>322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 x14ac:dyDescent="0.2">
      <c r="A534" s="166">
        <v>153</v>
      </c>
      <c r="B534" s="167" t="s">
        <v>935</v>
      </c>
      <c r="C534" s="183" t="s">
        <v>936</v>
      </c>
      <c r="D534" s="168" t="s">
        <v>376</v>
      </c>
      <c r="E534" s="169">
        <v>80.599999999999994</v>
      </c>
      <c r="F534" s="170"/>
      <c r="G534" s="171">
        <f>ROUND(E534*F534,2)</f>
        <v>0</v>
      </c>
      <c r="H534" s="170">
        <v>0</v>
      </c>
      <c r="I534" s="171">
        <f>ROUND(E534*H534,2)</f>
        <v>0</v>
      </c>
      <c r="J534" s="170">
        <v>389</v>
      </c>
      <c r="K534" s="171">
        <f>ROUND(E534*J534,2)</f>
        <v>31353.4</v>
      </c>
      <c r="L534" s="171">
        <v>21</v>
      </c>
      <c r="M534" s="171">
        <f>G534*(1+L534/100)</f>
        <v>0</v>
      </c>
      <c r="N534" s="171">
        <v>0</v>
      </c>
      <c r="O534" s="171">
        <f>ROUND(E534*N534,2)</f>
        <v>0</v>
      </c>
      <c r="P534" s="171">
        <v>0</v>
      </c>
      <c r="Q534" s="171">
        <f>ROUND(E534*P534,2)</f>
        <v>0</v>
      </c>
      <c r="R534" s="171"/>
      <c r="S534" s="171" t="s">
        <v>340</v>
      </c>
      <c r="T534" s="172" t="s">
        <v>319</v>
      </c>
      <c r="U534" s="158">
        <v>0</v>
      </c>
      <c r="V534" s="158">
        <f>ROUND(E534*U534,2)</f>
        <v>0</v>
      </c>
      <c r="W534" s="158"/>
      <c r="X534" s="158" t="s">
        <v>362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363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275" t="s">
        <v>937</v>
      </c>
      <c r="D535" s="276"/>
      <c r="E535" s="276"/>
      <c r="F535" s="276"/>
      <c r="G535" s="276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49"/>
      <c r="Z535" s="149"/>
      <c r="AA535" s="149"/>
      <c r="AB535" s="149"/>
      <c r="AC535" s="149"/>
      <c r="AD535" s="149"/>
      <c r="AE535" s="149"/>
      <c r="AF535" s="149"/>
      <c r="AG535" s="149" t="s">
        <v>322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277" t="s">
        <v>938</v>
      </c>
      <c r="D536" s="278"/>
      <c r="E536" s="278"/>
      <c r="F536" s="278"/>
      <c r="G536" s="27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49"/>
      <c r="Z536" s="149"/>
      <c r="AA536" s="149"/>
      <c r="AB536" s="149"/>
      <c r="AC536" s="149"/>
      <c r="AD536" s="149"/>
      <c r="AE536" s="149"/>
      <c r="AF536" s="149"/>
      <c r="AG536" s="149" t="s">
        <v>322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277" t="s">
        <v>939</v>
      </c>
      <c r="D537" s="278"/>
      <c r="E537" s="278"/>
      <c r="F537" s="278"/>
      <c r="G537" s="27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49"/>
      <c r="Z537" s="149"/>
      <c r="AA537" s="149"/>
      <c r="AB537" s="149"/>
      <c r="AC537" s="149"/>
      <c r="AD537" s="149"/>
      <c r="AE537" s="149"/>
      <c r="AF537" s="149"/>
      <c r="AG537" s="149" t="s">
        <v>322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66">
        <v>154</v>
      </c>
      <c r="B538" s="167" t="s">
        <v>940</v>
      </c>
      <c r="C538" s="183" t="s">
        <v>941</v>
      </c>
      <c r="D538" s="168" t="s">
        <v>376</v>
      </c>
      <c r="E538" s="169">
        <v>30</v>
      </c>
      <c r="F538" s="170"/>
      <c r="G538" s="171">
        <f>ROUND(E538*F538,2)</f>
        <v>0</v>
      </c>
      <c r="H538" s="170">
        <v>0</v>
      </c>
      <c r="I538" s="171">
        <f>ROUND(E538*H538,2)</f>
        <v>0</v>
      </c>
      <c r="J538" s="170">
        <v>570</v>
      </c>
      <c r="K538" s="171">
        <f>ROUND(E538*J538,2)</f>
        <v>17100</v>
      </c>
      <c r="L538" s="171">
        <v>21</v>
      </c>
      <c r="M538" s="171">
        <f>G538*(1+L538/100)</f>
        <v>0</v>
      </c>
      <c r="N538" s="171">
        <v>0</v>
      </c>
      <c r="O538" s="171">
        <f>ROUND(E538*N538,2)</f>
        <v>0</v>
      </c>
      <c r="P538" s="171">
        <v>0</v>
      </c>
      <c r="Q538" s="171">
        <f>ROUND(E538*P538,2)</f>
        <v>0</v>
      </c>
      <c r="R538" s="171"/>
      <c r="S538" s="171" t="s">
        <v>340</v>
      </c>
      <c r="T538" s="172" t="s">
        <v>319</v>
      </c>
      <c r="U538" s="158">
        <v>0</v>
      </c>
      <c r="V538" s="158">
        <f>ROUND(E538*U538,2)</f>
        <v>0</v>
      </c>
      <c r="W538" s="158"/>
      <c r="X538" s="158" t="s">
        <v>362</v>
      </c>
      <c r="Y538" s="149"/>
      <c r="Z538" s="149"/>
      <c r="AA538" s="149"/>
      <c r="AB538" s="149"/>
      <c r="AC538" s="149"/>
      <c r="AD538" s="149"/>
      <c r="AE538" s="149"/>
      <c r="AF538" s="149"/>
      <c r="AG538" s="149" t="s">
        <v>363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275" t="s">
        <v>942</v>
      </c>
      <c r="D539" s="276"/>
      <c r="E539" s="276"/>
      <c r="F539" s="276"/>
      <c r="G539" s="276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49"/>
      <c r="Z539" s="149"/>
      <c r="AA539" s="149"/>
      <c r="AB539" s="149"/>
      <c r="AC539" s="149"/>
      <c r="AD539" s="149"/>
      <c r="AE539" s="149"/>
      <c r="AF539" s="149"/>
      <c r="AG539" s="149" t="s">
        <v>322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277" t="s">
        <v>943</v>
      </c>
      <c r="D540" s="278"/>
      <c r="E540" s="278"/>
      <c r="F540" s="278"/>
      <c r="G540" s="27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49"/>
      <c r="Z540" s="149"/>
      <c r="AA540" s="149"/>
      <c r="AB540" s="149"/>
      <c r="AC540" s="149"/>
      <c r="AD540" s="149"/>
      <c r="AE540" s="149"/>
      <c r="AF540" s="149"/>
      <c r="AG540" s="149" t="s">
        <v>322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277" t="s">
        <v>944</v>
      </c>
      <c r="D541" s="278"/>
      <c r="E541" s="278"/>
      <c r="F541" s="278"/>
      <c r="G541" s="27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49"/>
      <c r="Z541" s="149"/>
      <c r="AA541" s="149"/>
      <c r="AB541" s="149"/>
      <c r="AC541" s="149"/>
      <c r="AD541" s="149"/>
      <c r="AE541" s="149"/>
      <c r="AF541" s="149"/>
      <c r="AG541" s="149" t="s">
        <v>322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ht="22.5" outlineLevel="1" x14ac:dyDescent="0.2">
      <c r="A542" s="166">
        <v>155</v>
      </c>
      <c r="B542" s="167" t="s">
        <v>945</v>
      </c>
      <c r="C542" s="183" t="s">
        <v>946</v>
      </c>
      <c r="D542" s="168" t="s">
        <v>376</v>
      </c>
      <c r="E542" s="169">
        <v>10</v>
      </c>
      <c r="F542" s="170"/>
      <c r="G542" s="171">
        <f>ROUND(E542*F542,2)</f>
        <v>0</v>
      </c>
      <c r="H542" s="170">
        <v>0</v>
      </c>
      <c r="I542" s="171">
        <f>ROUND(E542*H542,2)</f>
        <v>0</v>
      </c>
      <c r="J542" s="170">
        <v>350</v>
      </c>
      <c r="K542" s="171">
        <f>ROUND(E542*J542,2)</f>
        <v>3500</v>
      </c>
      <c r="L542" s="171">
        <v>21</v>
      </c>
      <c r="M542" s="171">
        <f>G542*(1+L542/100)</f>
        <v>0</v>
      </c>
      <c r="N542" s="171">
        <v>0</v>
      </c>
      <c r="O542" s="171">
        <f>ROUND(E542*N542,2)</f>
        <v>0</v>
      </c>
      <c r="P542" s="171">
        <v>0</v>
      </c>
      <c r="Q542" s="171">
        <f>ROUND(E542*P542,2)</f>
        <v>0</v>
      </c>
      <c r="R542" s="171"/>
      <c r="S542" s="171" t="s">
        <v>340</v>
      </c>
      <c r="T542" s="172" t="s">
        <v>319</v>
      </c>
      <c r="U542" s="158">
        <v>0</v>
      </c>
      <c r="V542" s="158">
        <f>ROUND(E542*U542,2)</f>
        <v>0</v>
      </c>
      <c r="W542" s="158"/>
      <c r="X542" s="158" t="s">
        <v>362</v>
      </c>
      <c r="Y542" s="149"/>
      <c r="Z542" s="149"/>
      <c r="AA542" s="149"/>
      <c r="AB542" s="149"/>
      <c r="AC542" s="149"/>
      <c r="AD542" s="149"/>
      <c r="AE542" s="149"/>
      <c r="AF542" s="149"/>
      <c r="AG542" s="149" t="s">
        <v>363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275" t="s">
        <v>947</v>
      </c>
      <c r="D543" s="276"/>
      <c r="E543" s="276"/>
      <c r="F543" s="276"/>
      <c r="G543" s="276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49"/>
      <c r="Z543" s="149"/>
      <c r="AA543" s="149"/>
      <c r="AB543" s="149"/>
      <c r="AC543" s="149"/>
      <c r="AD543" s="149"/>
      <c r="AE543" s="149"/>
      <c r="AF543" s="149"/>
      <c r="AG543" s="149" t="s">
        <v>322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277" t="s">
        <v>948</v>
      </c>
      <c r="D544" s="278"/>
      <c r="E544" s="278"/>
      <c r="F544" s="278"/>
      <c r="G544" s="27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49"/>
      <c r="Z544" s="149"/>
      <c r="AA544" s="149"/>
      <c r="AB544" s="149"/>
      <c r="AC544" s="149"/>
      <c r="AD544" s="149"/>
      <c r="AE544" s="149"/>
      <c r="AF544" s="149"/>
      <c r="AG544" s="149" t="s">
        <v>322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ht="22.5" outlineLevel="1" x14ac:dyDescent="0.2">
      <c r="A545" s="166">
        <v>156</v>
      </c>
      <c r="B545" s="167" t="s">
        <v>949</v>
      </c>
      <c r="C545" s="183" t="s">
        <v>950</v>
      </c>
      <c r="D545" s="168" t="s">
        <v>376</v>
      </c>
      <c r="E545" s="169">
        <v>7.8</v>
      </c>
      <c r="F545" s="170"/>
      <c r="G545" s="171">
        <f>ROUND(E545*F545,2)</f>
        <v>0</v>
      </c>
      <c r="H545" s="170">
        <v>0</v>
      </c>
      <c r="I545" s="171">
        <f>ROUND(E545*H545,2)</f>
        <v>0</v>
      </c>
      <c r="J545" s="170">
        <v>455</v>
      </c>
      <c r="K545" s="171">
        <f>ROUND(E545*J545,2)</f>
        <v>3549</v>
      </c>
      <c r="L545" s="171">
        <v>21</v>
      </c>
      <c r="M545" s="171">
        <f>G545*(1+L545/100)</f>
        <v>0</v>
      </c>
      <c r="N545" s="171">
        <v>0</v>
      </c>
      <c r="O545" s="171">
        <f>ROUND(E545*N545,2)</f>
        <v>0</v>
      </c>
      <c r="P545" s="171">
        <v>0</v>
      </c>
      <c r="Q545" s="171">
        <f>ROUND(E545*P545,2)</f>
        <v>0</v>
      </c>
      <c r="R545" s="171"/>
      <c r="S545" s="171" t="s">
        <v>340</v>
      </c>
      <c r="T545" s="172" t="s">
        <v>319</v>
      </c>
      <c r="U545" s="158">
        <v>0</v>
      </c>
      <c r="V545" s="158">
        <f>ROUND(E545*U545,2)</f>
        <v>0</v>
      </c>
      <c r="W545" s="158"/>
      <c r="X545" s="158" t="s">
        <v>362</v>
      </c>
      <c r="Y545" s="149"/>
      <c r="Z545" s="149"/>
      <c r="AA545" s="149"/>
      <c r="AB545" s="149"/>
      <c r="AC545" s="149"/>
      <c r="AD545" s="149"/>
      <c r="AE545" s="149"/>
      <c r="AF545" s="149"/>
      <c r="AG545" s="149" t="s">
        <v>363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275" t="s">
        <v>937</v>
      </c>
      <c r="D546" s="276"/>
      <c r="E546" s="276"/>
      <c r="F546" s="276"/>
      <c r="G546" s="276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49"/>
      <c r="Z546" s="149"/>
      <c r="AA546" s="149"/>
      <c r="AB546" s="149"/>
      <c r="AC546" s="149"/>
      <c r="AD546" s="149"/>
      <c r="AE546" s="149"/>
      <c r="AF546" s="149"/>
      <c r="AG546" s="149" t="s">
        <v>322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277" t="s">
        <v>951</v>
      </c>
      <c r="D547" s="278"/>
      <c r="E547" s="278"/>
      <c r="F547" s="278"/>
      <c r="G547" s="27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49"/>
      <c r="Z547" s="149"/>
      <c r="AA547" s="149"/>
      <c r="AB547" s="149"/>
      <c r="AC547" s="149"/>
      <c r="AD547" s="149"/>
      <c r="AE547" s="149"/>
      <c r="AF547" s="149"/>
      <c r="AG547" s="149" t="s">
        <v>322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x14ac:dyDescent="0.2">
      <c r="A548" s="160"/>
      <c r="B548" s="161"/>
      <c r="C548" s="182"/>
      <c r="D548" s="162"/>
      <c r="E548" s="163"/>
      <c r="F548" s="164"/>
      <c r="G548" s="164"/>
      <c r="H548" s="164"/>
      <c r="I548" s="164">
        <f>SUM(I549:I550)</f>
        <v>0</v>
      </c>
      <c r="J548" s="164"/>
      <c r="K548" s="164">
        <f>SUM(K549:K550)</f>
        <v>0</v>
      </c>
      <c r="L548" s="164"/>
      <c r="M548" s="164">
        <f>SUM(M549:M550)</f>
        <v>0</v>
      </c>
      <c r="N548" s="164"/>
      <c r="O548" s="164">
        <f>SUM(O549:O550)</f>
        <v>0</v>
      </c>
      <c r="P548" s="164"/>
      <c r="Q548" s="164">
        <f>SUM(Q549:Q550)</f>
        <v>0</v>
      </c>
      <c r="R548" s="164"/>
      <c r="S548" s="164"/>
      <c r="T548" s="165"/>
      <c r="U548" s="159"/>
      <c r="V548" s="159">
        <f>SUM(V549:V550)</f>
        <v>0</v>
      </c>
      <c r="W548" s="159"/>
      <c r="X548" s="159"/>
      <c r="AG548" t="s">
        <v>314</v>
      </c>
    </row>
    <row r="549" spans="1:60" outlineLevel="1" x14ac:dyDescent="0.2">
      <c r="A549" s="166"/>
      <c r="B549" s="167"/>
      <c r="C549" s="183"/>
      <c r="D549" s="168"/>
      <c r="E549" s="169"/>
      <c r="F549" s="170"/>
      <c r="G549" s="171"/>
      <c r="H549" s="170"/>
      <c r="I549" s="171"/>
      <c r="J549" s="170"/>
      <c r="K549" s="171"/>
      <c r="L549" s="171"/>
      <c r="M549" s="171"/>
      <c r="N549" s="171"/>
      <c r="O549" s="171"/>
      <c r="P549" s="171"/>
      <c r="Q549" s="171"/>
      <c r="R549" s="171"/>
      <c r="S549" s="171"/>
      <c r="T549" s="172"/>
      <c r="U549" s="158">
        <v>0</v>
      </c>
      <c r="V549" s="158">
        <f>ROUND(E549*U549,2)</f>
        <v>0</v>
      </c>
      <c r="W549" s="158"/>
      <c r="X549" s="158" t="s">
        <v>362</v>
      </c>
      <c r="Y549" s="149"/>
      <c r="Z549" s="149"/>
      <c r="AA549" s="149"/>
      <c r="AB549" s="149"/>
      <c r="AC549" s="149"/>
      <c r="AD549" s="149"/>
      <c r="AE549" s="149"/>
      <c r="AF549" s="149"/>
      <c r="AG549" s="149" t="s">
        <v>363</v>
      </c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288"/>
      <c r="D550" s="288"/>
      <c r="E550" s="288"/>
      <c r="F550" s="288"/>
      <c r="G550" s="28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49"/>
      <c r="Z550" s="149"/>
      <c r="AA550" s="149"/>
      <c r="AB550" s="149"/>
      <c r="AC550" s="149"/>
      <c r="AD550" s="149"/>
      <c r="AE550" s="149"/>
      <c r="AF550" s="149"/>
      <c r="AG550" s="149" t="s">
        <v>322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x14ac:dyDescent="0.2">
      <c r="A551" s="160" t="s">
        <v>313</v>
      </c>
      <c r="B551" s="161" t="s">
        <v>278</v>
      </c>
      <c r="C551" s="182" t="s">
        <v>279</v>
      </c>
      <c r="D551" s="162"/>
      <c r="E551" s="163"/>
      <c r="F551" s="164"/>
      <c r="G551" s="164">
        <f>SUMIF(AG552:AG564,"&lt;&gt;NOR",G552:G564)</f>
        <v>0</v>
      </c>
      <c r="H551" s="164"/>
      <c r="I551" s="164">
        <f>SUM(I552:I564)</f>
        <v>0</v>
      </c>
      <c r="J551" s="164"/>
      <c r="K551" s="164">
        <f>SUM(K552:K564)</f>
        <v>245837.69</v>
      </c>
      <c r="L551" s="164"/>
      <c r="M551" s="164">
        <f>SUM(M552:M564)</f>
        <v>0</v>
      </c>
      <c r="N551" s="164"/>
      <c r="O551" s="164">
        <f>SUM(O552:O564)</f>
        <v>0</v>
      </c>
      <c r="P551" s="164"/>
      <c r="Q551" s="164">
        <f>SUM(Q552:Q564)</f>
        <v>0</v>
      </c>
      <c r="R551" s="164"/>
      <c r="S551" s="164"/>
      <c r="T551" s="165"/>
      <c r="U551" s="159"/>
      <c r="V551" s="159">
        <f>SUM(V552:V564)</f>
        <v>309.03000000000003</v>
      </c>
      <c r="W551" s="159"/>
      <c r="X551" s="159"/>
      <c r="AG551" t="s">
        <v>314</v>
      </c>
    </row>
    <row r="552" spans="1:60" outlineLevel="1" x14ac:dyDescent="0.2">
      <c r="A552" s="174">
        <v>157</v>
      </c>
      <c r="B552" s="175" t="s">
        <v>952</v>
      </c>
      <c r="C552" s="184" t="s">
        <v>953</v>
      </c>
      <c r="D552" s="176" t="s">
        <v>706</v>
      </c>
      <c r="E552" s="177">
        <v>92.720110000000005</v>
      </c>
      <c r="F552" s="178"/>
      <c r="G552" s="179">
        <f>ROUND(E552*F552,2)</f>
        <v>0</v>
      </c>
      <c r="H552" s="178">
        <v>0</v>
      </c>
      <c r="I552" s="179">
        <f>ROUND(E552*H552,2)</f>
        <v>0</v>
      </c>
      <c r="J552" s="178">
        <v>384.5</v>
      </c>
      <c r="K552" s="179">
        <f>ROUND(E552*J552,2)</f>
        <v>35650.879999999997</v>
      </c>
      <c r="L552" s="179">
        <v>21</v>
      </c>
      <c r="M552" s="179">
        <f>G552*(1+L552/100)</f>
        <v>0</v>
      </c>
      <c r="N552" s="179">
        <v>0</v>
      </c>
      <c r="O552" s="179">
        <f>ROUND(E552*N552,2)</f>
        <v>0</v>
      </c>
      <c r="P552" s="179">
        <v>0</v>
      </c>
      <c r="Q552" s="179">
        <f>ROUND(E552*P552,2)</f>
        <v>0</v>
      </c>
      <c r="R552" s="179"/>
      <c r="S552" s="179" t="s">
        <v>318</v>
      </c>
      <c r="T552" s="180" t="s">
        <v>318</v>
      </c>
      <c r="U552" s="158">
        <v>0.749</v>
      </c>
      <c r="V552" s="158">
        <f>ROUND(E552*U552,2)</f>
        <v>69.45</v>
      </c>
      <c r="W552" s="158"/>
      <c r="X552" s="158" t="s">
        <v>954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955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74">
        <v>158</v>
      </c>
      <c r="B553" s="175" t="s">
        <v>956</v>
      </c>
      <c r="C553" s="184" t="s">
        <v>957</v>
      </c>
      <c r="D553" s="176" t="s">
        <v>706</v>
      </c>
      <c r="E553" s="177">
        <v>46.360055000000003</v>
      </c>
      <c r="F553" s="178"/>
      <c r="G553" s="179">
        <f>ROUND(E553*F553,2)</f>
        <v>0</v>
      </c>
      <c r="H553" s="178">
        <v>0</v>
      </c>
      <c r="I553" s="179">
        <f>ROUND(E553*H553,2)</f>
        <v>0</v>
      </c>
      <c r="J553" s="178">
        <v>26.6</v>
      </c>
      <c r="K553" s="179">
        <f>ROUND(E553*J553,2)</f>
        <v>1233.18</v>
      </c>
      <c r="L553" s="179">
        <v>21</v>
      </c>
      <c r="M553" s="179">
        <f>G553*(1+L553/100)</f>
        <v>0</v>
      </c>
      <c r="N553" s="179">
        <v>0</v>
      </c>
      <c r="O553" s="179">
        <f>ROUND(E553*N553,2)</f>
        <v>0</v>
      </c>
      <c r="P553" s="179">
        <v>0</v>
      </c>
      <c r="Q553" s="179">
        <f>ROUND(E553*P553,2)</f>
        <v>0</v>
      </c>
      <c r="R553" s="179"/>
      <c r="S553" s="179" t="s">
        <v>318</v>
      </c>
      <c r="T553" s="180" t="s">
        <v>318</v>
      </c>
      <c r="U553" s="158">
        <v>0.03</v>
      </c>
      <c r="V553" s="158">
        <f>ROUND(E553*U553,2)</f>
        <v>1.39</v>
      </c>
      <c r="W553" s="158"/>
      <c r="X553" s="158" t="s">
        <v>954</v>
      </c>
      <c r="Y553" s="149"/>
      <c r="Z553" s="149"/>
      <c r="AA553" s="149"/>
      <c r="AB553" s="149"/>
      <c r="AC553" s="149"/>
      <c r="AD553" s="149"/>
      <c r="AE553" s="149"/>
      <c r="AF553" s="149"/>
      <c r="AG553" s="149" t="s">
        <v>955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ht="33.75" outlineLevel="1" x14ac:dyDescent="0.2">
      <c r="A554" s="166">
        <v>159</v>
      </c>
      <c r="B554" s="167" t="s">
        <v>958</v>
      </c>
      <c r="C554" s="183" t="s">
        <v>959</v>
      </c>
      <c r="D554" s="168" t="s">
        <v>706</v>
      </c>
      <c r="E554" s="169">
        <v>92.720110000000005</v>
      </c>
      <c r="F554" s="170"/>
      <c r="G554" s="171">
        <f>ROUND(E554*F554,2)</f>
        <v>0</v>
      </c>
      <c r="H554" s="170">
        <v>0</v>
      </c>
      <c r="I554" s="171">
        <f>ROUND(E554*H554,2)</f>
        <v>0</v>
      </c>
      <c r="J554" s="170">
        <v>136.5</v>
      </c>
      <c r="K554" s="171">
        <f>ROUND(E554*J554,2)</f>
        <v>12656.3</v>
      </c>
      <c r="L554" s="171">
        <v>21</v>
      </c>
      <c r="M554" s="171">
        <f>G554*(1+L554/100)</f>
        <v>0</v>
      </c>
      <c r="N554" s="171">
        <v>0</v>
      </c>
      <c r="O554" s="171">
        <f>ROUND(E554*N554,2)</f>
        <v>0</v>
      </c>
      <c r="P554" s="171">
        <v>0</v>
      </c>
      <c r="Q554" s="171">
        <f>ROUND(E554*P554,2)</f>
        <v>0</v>
      </c>
      <c r="R554" s="171" t="s">
        <v>627</v>
      </c>
      <c r="S554" s="171" t="s">
        <v>318</v>
      </c>
      <c r="T554" s="172" t="s">
        <v>318</v>
      </c>
      <c r="U554" s="158">
        <v>0</v>
      </c>
      <c r="V554" s="158">
        <f>ROUND(E554*U554,2)</f>
        <v>0</v>
      </c>
      <c r="W554" s="158"/>
      <c r="X554" s="158" t="s">
        <v>954</v>
      </c>
      <c r="Y554" s="149"/>
      <c r="Z554" s="149"/>
      <c r="AA554" s="149"/>
      <c r="AB554" s="149"/>
      <c r="AC554" s="149"/>
      <c r="AD554" s="149"/>
      <c r="AE554" s="149"/>
      <c r="AF554" s="149"/>
      <c r="AG554" s="149" t="s">
        <v>960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286" t="s">
        <v>961</v>
      </c>
      <c r="D555" s="287"/>
      <c r="E555" s="287"/>
      <c r="F555" s="287"/>
      <c r="G555" s="287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49"/>
      <c r="Z555" s="149"/>
      <c r="AA555" s="149"/>
      <c r="AB555" s="149"/>
      <c r="AC555" s="149"/>
      <c r="AD555" s="149"/>
      <c r="AE555" s="149"/>
      <c r="AF555" s="149"/>
      <c r="AG555" s="149" t="s">
        <v>365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ht="33.75" outlineLevel="1" x14ac:dyDescent="0.2">
      <c r="A556" s="166">
        <v>160</v>
      </c>
      <c r="B556" s="167" t="s">
        <v>962</v>
      </c>
      <c r="C556" s="183" t="s">
        <v>963</v>
      </c>
      <c r="D556" s="168" t="s">
        <v>706</v>
      </c>
      <c r="E556" s="169">
        <v>1112.6413200000002</v>
      </c>
      <c r="F556" s="170"/>
      <c r="G556" s="171">
        <f>ROUND(E556*F556,2)</f>
        <v>0</v>
      </c>
      <c r="H556" s="170">
        <v>0</v>
      </c>
      <c r="I556" s="171">
        <f>ROUND(E556*H556,2)</f>
        <v>0</v>
      </c>
      <c r="J556" s="170">
        <v>93</v>
      </c>
      <c r="K556" s="171">
        <f>ROUND(E556*J556,2)</f>
        <v>103475.64</v>
      </c>
      <c r="L556" s="171">
        <v>21</v>
      </c>
      <c r="M556" s="171">
        <f>G556*(1+L556/100)</f>
        <v>0</v>
      </c>
      <c r="N556" s="171">
        <v>0</v>
      </c>
      <c r="O556" s="171">
        <f>ROUND(E556*N556,2)</f>
        <v>0</v>
      </c>
      <c r="P556" s="171">
        <v>0</v>
      </c>
      <c r="Q556" s="171">
        <f>ROUND(E556*P556,2)</f>
        <v>0</v>
      </c>
      <c r="R556" s="171" t="s">
        <v>627</v>
      </c>
      <c r="S556" s="171" t="s">
        <v>318</v>
      </c>
      <c r="T556" s="172" t="s">
        <v>318</v>
      </c>
      <c r="U556" s="158">
        <v>0</v>
      </c>
      <c r="V556" s="158">
        <f>ROUND(E556*U556,2)</f>
        <v>0</v>
      </c>
      <c r="W556" s="158"/>
      <c r="X556" s="158" t="s">
        <v>954</v>
      </c>
      <c r="Y556" s="149"/>
      <c r="Z556" s="149"/>
      <c r="AA556" s="149"/>
      <c r="AB556" s="149"/>
      <c r="AC556" s="149"/>
      <c r="AD556" s="149"/>
      <c r="AE556" s="149"/>
      <c r="AF556" s="149"/>
      <c r="AG556" s="149" t="s">
        <v>955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286" t="s">
        <v>961</v>
      </c>
      <c r="D557" s="287"/>
      <c r="E557" s="287"/>
      <c r="F557" s="287"/>
      <c r="G557" s="287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49"/>
      <c r="Z557" s="149"/>
      <c r="AA557" s="149"/>
      <c r="AB557" s="149"/>
      <c r="AC557" s="149"/>
      <c r="AD557" s="149"/>
      <c r="AE557" s="149"/>
      <c r="AF557" s="149"/>
      <c r="AG557" s="149" t="s">
        <v>365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74">
        <v>161</v>
      </c>
      <c r="B558" s="175" t="s">
        <v>964</v>
      </c>
      <c r="C558" s="184" t="s">
        <v>965</v>
      </c>
      <c r="D558" s="176" t="s">
        <v>706</v>
      </c>
      <c r="E558" s="177">
        <v>92.720110000000005</v>
      </c>
      <c r="F558" s="178"/>
      <c r="G558" s="179">
        <f t="shared" ref="G558:G564" si="7">ROUND(E558*F558,2)</f>
        <v>0</v>
      </c>
      <c r="H558" s="178">
        <v>0</v>
      </c>
      <c r="I558" s="179">
        <f t="shared" ref="I558:I564" si="8">ROUND(E558*H558,2)</f>
        <v>0</v>
      </c>
      <c r="J558" s="178">
        <v>300.5</v>
      </c>
      <c r="K558" s="179">
        <f t="shared" ref="K558:K564" si="9">ROUND(E558*J558,2)</f>
        <v>27862.39</v>
      </c>
      <c r="L558" s="179">
        <v>21</v>
      </c>
      <c r="M558" s="179">
        <f t="shared" ref="M558:M564" si="10">G558*(1+L558/100)</f>
        <v>0</v>
      </c>
      <c r="N558" s="179">
        <v>0</v>
      </c>
      <c r="O558" s="179">
        <f t="shared" ref="O558:O564" si="11">ROUND(E558*N558,2)</f>
        <v>0</v>
      </c>
      <c r="P558" s="179">
        <v>0</v>
      </c>
      <c r="Q558" s="179">
        <f t="shared" ref="Q558:Q564" si="12">ROUND(E558*P558,2)</f>
        <v>0</v>
      </c>
      <c r="R558" s="179"/>
      <c r="S558" s="179" t="s">
        <v>318</v>
      </c>
      <c r="T558" s="180" t="s">
        <v>318</v>
      </c>
      <c r="U558" s="158">
        <v>0.26500000000000001</v>
      </c>
      <c r="V558" s="158">
        <f t="shared" ref="V558:V564" si="13">ROUND(E558*U558,2)</f>
        <v>24.57</v>
      </c>
      <c r="W558" s="158"/>
      <c r="X558" s="158" t="s">
        <v>954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966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ht="22.5" outlineLevel="1" x14ac:dyDescent="0.2">
      <c r="A559" s="174">
        <v>162</v>
      </c>
      <c r="B559" s="175" t="s">
        <v>967</v>
      </c>
      <c r="C559" s="184" t="s">
        <v>968</v>
      </c>
      <c r="D559" s="176" t="s">
        <v>706</v>
      </c>
      <c r="E559" s="177">
        <v>92.720110000000005</v>
      </c>
      <c r="F559" s="178"/>
      <c r="G559" s="179">
        <f t="shared" si="7"/>
        <v>0</v>
      </c>
      <c r="H559" s="178">
        <v>0</v>
      </c>
      <c r="I559" s="179">
        <f t="shared" si="8"/>
        <v>0</v>
      </c>
      <c r="J559" s="178">
        <v>317.5</v>
      </c>
      <c r="K559" s="179">
        <f t="shared" si="9"/>
        <v>29438.63</v>
      </c>
      <c r="L559" s="179">
        <v>21</v>
      </c>
      <c r="M559" s="179">
        <f t="shared" si="10"/>
        <v>0</v>
      </c>
      <c r="N559" s="179">
        <v>0</v>
      </c>
      <c r="O559" s="179">
        <f t="shared" si="11"/>
        <v>0</v>
      </c>
      <c r="P559" s="179">
        <v>0</v>
      </c>
      <c r="Q559" s="179">
        <f t="shared" si="12"/>
        <v>0</v>
      </c>
      <c r="R559" s="179" t="s">
        <v>398</v>
      </c>
      <c r="S559" s="179" t="s">
        <v>318</v>
      </c>
      <c r="T559" s="180" t="s">
        <v>318</v>
      </c>
      <c r="U559" s="158">
        <v>1.8839999999999999</v>
      </c>
      <c r="V559" s="158">
        <f t="shared" si="13"/>
        <v>174.68</v>
      </c>
      <c r="W559" s="158"/>
      <c r="X559" s="158" t="s">
        <v>954</v>
      </c>
      <c r="Y559" s="149"/>
      <c r="Z559" s="149"/>
      <c r="AA559" s="149"/>
      <c r="AB559" s="149"/>
      <c r="AC559" s="149"/>
      <c r="AD559" s="149"/>
      <c r="AE559" s="149"/>
      <c r="AF559" s="149"/>
      <c r="AG559" s="149" t="s">
        <v>966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ht="22.5" outlineLevel="1" x14ac:dyDescent="0.2">
      <c r="A560" s="174">
        <v>163</v>
      </c>
      <c r="B560" s="175" t="s">
        <v>969</v>
      </c>
      <c r="C560" s="184" t="s">
        <v>970</v>
      </c>
      <c r="D560" s="176" t="s">
        <v>706</v>
      </c>
      <c r="E560" s="177">
        <v>185.44022000000001</v>
      </c>
      <c r="F560" s="178"/>
      <c r="G560" s="179">
        <f t="shared" si="7"/>
        <v>0</v>
      </c>
      <c r="H560" s="178">
        <v>0</v>
      </c>
      <c r="I560" s="179">
        <f t="shared" si="8"/>
        <v>0</v>
      </c>
      <c r="J560" s="178">
        <v>35.4</v>
      </c>
      <c r="K560" s="179">
        <f t="shared" si="9"/>
        <v>6564.58</v>
      </c>
      <c r="L560" s="179">
        <v>21</v>
      </c>
      <c r="M560" s="179">
        <f t="shared" si="10"/>
        <v>0</v>
      </c>
      <c r="N560" s="179">
        <v>0</v>
      </c>
      <c r="O560" s="179">
        <f t="shared" si="11"/>
        <v>0</v>
      </c>
      <c r="P560" s="179">
        <v>0</v>
      </c>
      <c r="Q560" s="179">
        <f t="shared" si="12"/>
        <v>0</v>
      </c>
      <c r="R560" s="179" t="s">
        <v>398</v>
      </c>
      <c r="S560" s="179" t="s">
        <v>318</v>
      </c>
      <c r="T560" s="180" t="s">
        <v>318</v>
      </c>
      <c r="U560" s="158">
        <v>0.21</v>
      </c>
      <c r="V560" s="158">
        <f t="shared" si="13"/>
        <v>38.94</v>
      </c>
      <c r="W560" s="158"/>
      <c r="X560" s="158" t="s">
        <v>954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960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74">
        <v>164</v>
      </c>
      <c r="B561" s="175" t="s">
        <v>971</v>
      </c>
      <c r="C561" s="184" t="s">
        <v>972</v>
      </c>
      <c r="D561" s="176" t="s">
        <v>706</v>
      </c>
      <c r="E561" s="177">
        <v>92.720110000000005</v>
      </c>
      <c r="F561" s="178"/>
      <c r="G561" s="179">
        <f t="shared" si="7"/>
        <v>0</v>
      </c>
      <c r="H561" s="178">
        <v>0</v>
      </c>
      <c r="I561" s="179">
        <f t="shared" si="8"/>
        <v>0</v>
      </c>
      <c r="J561" s="178">
        <v>300</v>
      </c>
      <c r="K561" s="179">
        <f t="shared" si="9"/>
        <v>27816.03</v>
      </c>
      <c r="L561" s="179">
        <v>21</v>
      </c>
      <c r="M561" s="179">
        <f t="shared" si="10"/>
        <v>0</v>
      </c>
      <c r="N561" s="179">
        <v>0</v>
      </c>
      <c r="O561" s="179">
        <f t="shared" si="11"/>
        <v>0</v>
      </c>
      <c r="P561" s="179">
        <v>0</v>
      </c>
      <c r="Q561" s="179">
        <f t="shared" si="12"/>
        <v>0</v>
      </c>
      <c r="R561" s="179" t="s">
        <v>398</v>
      </c>
      <c r="S561" s="179" t="s">
        <v>318</v>
      </c>
      <c r="T561" s="180" t="s">
        <v>318</v>
      </c>
      <c r="U561" s="158">
        <v>0</v>
      </c>
      <c r="V561" s="158">
        <f t="shared" si="13"/>
        <v>0</v>
      </c>
      <c r="W561" s="158"/>
      <c r="X561" s="158" t="s">
        <v>954</v>
      </c>
      <c r="Y561" s="149"/>
      <c r="Z561" s="149"/>
      <c r="AA561" s="149"/>
      <c r="AB561" s="149"/>
      <c r="AC561" s="149"/>
      <c r="AD561" s="149"/>
      <c r="AE561" s="149"/>
      <c r="AF561" s="149"/>
      <c r="AG561" s="149" t="s">
        <v>955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74">
        <v>165</v>
      </c>
      <c r="B562" s="175" t="s">
        <v>973</v>
      </c>
      <c r="C562" s="184" t="s">
        <v>974</v>
      </c>
      <c r="D562" s="176" t="s">
        <v>706</v>
      </c>
      <c r="E562" s="177">
        <v>0.16306999999999999</v>
      </c>
      <c r="F562" s="178"/>
      <c r="G562" s="179">
        <f t="shared" si="7"/>
        <v>0</v>
      </c>
      <c r="H562" s="178">
        <v>0</v>
      </c>
      <c r="I562" s="179">
        <f t="shared" si="8"/>
        <v>0</v>
      </c>
      <c r="J562" s="178">
        <v>1245</v>
      </c>
      <c r="K562" s="179">
        <f t="shared" si="9"/>
        <v>203.02</v>
      </c>
      <c r="L562" s="179">
        <v>21</v>
      </c>
      <c r="M562" s="179">
        <f t="shared" si="10"/>
        <v>0</v>
      </c>
      <c r="N562" s="179">
        <v>0</v>
      </c>
      <c r="O562" s="179">
        <f t="shared" si="11"/>
        <v>0</v>
      </c>
      <c r="P562" s="179">
        <v>0</v>
      </c>
      <c r="Q562" s="179">
        <f t="shared" si="12"/>
        <v>0</v>
      </c>
      <c r="R562" s="179" t="s">
        <v>398</v>
      </c>
      <c r="S562" s="179" t="s">
        <v>318</v>
      </c>
      <c r="T562" s="180" t="s">
        <v>318</v>
      </c>
      <c r="U562" s="158">
        <v>0</v>
      </c>
      <c r="V562" s="158">
        <f t="shared" si="13"/>
        <v>0</v>
      </c>
      <c r="W562" s="158"/>
      <c r="X562" s="158" t="s">
        <v>954</v>
      </c>
      <c r="Y562" s="149"/>
      <c r="Z562" s="149"/>
      <c r="AA562" s="149"/>
      <c r="AB562" s="149"/>
      <c r="AC562" s="149"/>
      <c r="AD562" s="149"/>
      <c r="AE562" s="149"/>
      <c r="AF562" s="149"/>
      <c r="AG562" s="149" t="s">
        <v>955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74">
        <v>166</v>
      </c>
      <c r="B563" s="175" t="s">
        <v>975</v>
      </c>
      <c r="C563" s="184" t="s">
        <v>976</v>
      </c>
      <c r="D563" s="176" t="s">
        <v>706</v>
      </c>
      <c r="E563" s="177">
        <v>0.25087999999999999</v>
      </c>
      <c r="F563" s="178"/>
      <c r="G563" s="179">
        <f t="shared" si="7"/>
        <v>0</v>
      </c>
      <c r="H563" s="178">
        <v>0</v>
      </c>
      <c r="I563" s="179">
        <f t="shared" si="8"/>
        <v>0</v>
      </c>
      <c r="J563" s="178">
        <v>1245</v>
      </c>
      <c r="K563" s="179">
        <f t="shared" si="9"/>
        <v>312.35000000000002</v>
      </c>
      <c r="L563" s="179">
        <v>21</v>
      </c>
      <c r="M563" s="179">
        <f t="shared" si="10"/>
        <v>0</v>
      </c>
      <c r="N563" s="179">
        <v>0</v>
      </c>
      <c r="O563" s="179">
        <f t="shared" si="11"/>
        <v>0</v>
      </c>
      <c r="P563" s="179">
        <v>0</v>
      </c>
      <c r="Q563" s="179">
        <f t="shared" si="12"/>
        <v>0</v>
      </c>
      <c r="R563" s="179" t="s">
        <v>398</v>
      </c>
      <c r="S563" s="179" t="s">
        <v>318</v>
      </c>
      <c r="T563" s="180" t="s">
        <v>318</v>
      </c>
      <c r="U563" s="158">
        <v>0</v>
      </c>
      <c r="V563" s="158">
        <f t="shared" si="13"/>
        <v>0</v>
      </c>
      <c r="W563" s="158"/>
      <c r="X563" s="158" t="s">
        <v>954</v>
      </c>
      <c r="Y563" s="149"/>
      <c r="Z563" s="149"/>
      <c r="AA563" s="149"/>
      <c r="AB563" s="149"/>
      <c r="AC563" s="149"/>
      <c r="AD563" s="149"/>
      <c r="AE563" s="149"/>
      <c r="AF563" s="149"/>
      <c r="AG563" s="149" t="s">
        <v>955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66">
        <v>167</v>
      </c>
      <c r="B564" s="167" t="s">
        <v>977</v>
      </c>
      <c r="C564" s="183" t="s">
        <v>978</v>
      </c>
      <c r="D564" s="168" t="s">
        <v>706</v>
      </c>
      <c r="E564" s="169">
        <v>0.50175999999999998</v>
      </c>
      <c r="F564" s="170"/>
      <c r="G564" s="171">
        <f t="shared" si="7"/>
        <v>0</v>
      </c>
      <c r="H564" s="170">
        <v>0</v>
      </c>
      <c r="I564" s="171">
        <f t="shared" si="8"/>
        <v>0</v>
      </c>
      <c r="J564" s="170">
        <v>1245</v>
      </c>
      <c r="K564" s="171">
        <f t="shared" si="9"/>
        <v>624.69000000000005</v>
      </c>
      <c r="L564" s="171">
        <v>21</v>
      </c>
      <c r="M564" s="171">
        <f t="shared" si="10"/>
        <v>0</v>
      </c>
      <c r="N564" s="171">
        <v>0</v>
      </c>
      <c r="O564" s="171">
        <f t="shared" si="11"/>
        <v>0</v>
      </c>
      <c r="P564" s="171">
        <v>0</v>
      </c>
      <c r="Q564" s="171">
        <f t="shared" si="12"/>
        <v>0</v>
      </c>
      <c r="R564" s="171" t="s">
        <v>398</v>
      </c>
      <c r="S564" s="171" t="s">
        <v>318</v>
      </c>
      <c r="T564" s="172" t="s">
        <v>318</v>
      </c>
      <c r="U564" s="158">
        <v>0</v>
      </c>
      <c r="V564" s="158">
        <f t="shared" si="13"/>
        <v>0</v>
      </c>
      <c r="W564" s="158"/>
      <c r="X564" s="158" t="s">
        <v>954</v>
      </c>
      <c r="Y564" s="149"/>
      <c r="Z564" s="149"/>
      <c r="AA564" s="149"/>
      <c r="AB564" s="149"/>
      <c r="AC564" s="149"/>
      <c r="AD564" s="149"/>
      <c r="AE564" s="149"/>
      <c r="AF564" s="149"/>
      <c r="AG564" s="149" t="s">
        <v>955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x14ac:dyDescent="0.2">
      <c r="A565" s="3"/>
      <c r="B565" s="4"/>
      <c r="C565" s="185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AE565">
        <v>15</v>
      </c>
      <c r="AF565">
        <v>21</v>
      </c>
      <c r="AG565" t="s">
        <v>300</v>
      </c>
    </row>
    <row r="566" spans="1:60" x14ac:dyDescent="0.2">
      <c r="A566" s="152"/>
      <c r="B566" s="153" t="s">
        <v>29</v>
      </c>
      <c r="C566" s="186"/>
      <c r="D566" s="154"/>
      <c r="E566" s="155"/>
      <c r="F566" s="155"/>
      <c r="G566" s="181">
        <f>G8+G34+G46+G53+G82+G154+G160+G164+G191+G212+G233+G304+G307+G322+G333+G339+G372+G386+G389+G401+G415+G455+G468+G477+G514+G521+G525+G548+G551</f>
        <v>0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AE566">
        <f>SUMIF(L7:L564,AE565,G7:G564)</f>
        <v>0</v>
      </c>
      <c r="AF566">
        <f>SUMIF(L7:L564,AF565,G7:G564)</f>
        <v>0</v>
      </c>
      <c r="AG566" t="s">
        <v>355</v>
      </c>
    </row>
    <row r="567" spans="1:60" x14ac:dyDescent="0.2">
      <c r="C567" s="187"/>
      <c r="D567" s="10"/>
      <c r="AG567" t="s">
        <v>356</v>
      </c>
    </row>
    <row r="568" spans="1:60" x14ac:dyDescent="0.2">
      <c r="D568" s="10"/>
    </row>
    <row r="569" spans="1:60" x14ac:dyDescent="0.2">
      <c r="D569" s="10"/>
    </row>
    <row r="570" spans="1:60" x14ac:dyDescent="0.2">
      <c r="D570" s="10"/>
    </row>
    <row r="571" spans="1:60" x14ac:dyDescent="0.2">
      <c r="D571" s="10"/>
    </row>
    <row r="572" spans="1:60" x14ac:dyDescent="0.2">
      <c r="D572" s="10"/>
    </row>
    <row r="573" spans="1:60" x14ac:dyDescent="0.2">
      <c r="D573" s="10"/>
    </row>
    <row r="574" spans="1:60" x14ac:dyDescent="0.2">
      <c r="D574" s="10"/>
    </row>
    <row r="575" spans="1:60" x14ac:dyDescent="0.2">
      <c r="D575" s="10"/>
    </row>
    <row r="576" spans="1:60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</sheetData>
  <sheetProtection algorithmName="SHA-512" hashValue="7zXUf/xWvEY0f89RFEQWshKlWqmCgjLstOiDd8vov7lXKYTDzPcsGc3+sCN3tppnptfnIEoJE+fLRICb4PDDUA==" saltValue="I9+sbDzkb+/P30428Vah+A==" spinCount="100000" sheet="1" objects="1" scenarios="1"/>
  <mergeCells count="116">
    <mergeCell ref="A1:G1"/>
    <mergeCell ref="C2:G2"/>
    <mergeCell ref="C3:G3"/>
    <mergeCell ref="C4:G4"/>
    <mergeCell ref="C10:G10"/>
    <mergeCell ref="C15:G15"/>
    <mergeCell ref="C42:G42"/>
    <mergeCell ref="C48:G48"/>
    <mergeCell ref="C49:G49"/>
    <mergeCell ref="C50:G50"/>
    <mergeCell ref="C51:G51"/>
    <mergeCell ref="C55:G55"/>
    <mergeCell ref="C18:G18"/>
    <mergeCell ref="C22:G22"/>
    <mergeCell ref="C29:G29"/>
    <mergeCell ref="C32:G32"/>
    <mergeCell ref="C38:G38"/>
    <mergeCell ref="C41:G41"/>
    <mergeCell ref="C73:G73"/>
    <mergeCell ref="C74:G74"/>
    <mergeCell ref="C75:G75"/>
    <mergeCell ref="C76:G76"/>
    <mergeCell ref="C77:G77"/>
    <mergeCell ref="C78:G78"/>
    <mergeCell ref="C59:G59"/>
    <mergeCell ref="C60:G60"/>
    <mergeCell ref="C63:G63"/>
    <mergeCell ref="C68:G68"/>
    <mergeCell ref="C71:G71"/>
    <mergeCell ref="C72:G72"/>
    <mergeCell ref="C157:G157"/>
    <mergeCell ref="C158:G158"/>
    <mergeCell ref="C162:G162"/>
    <mergeCell ref="C166:G166"/>
    <mergeCell ref="C168:G168"/>
    <mergeCell ref="C169:G169"/>
    <mergeCell ref="C79:G79"/>
    <mergeCell ref="C80:G80"/>
    <mergeCell ref="C81:G81"/>
    <mergeCell ref="C84:G84"/>
    <mergeCell ref="C110:G110"/>
    <mergeCell ref="C156:G156"/>
    <mergeCell ref="C183:G183"/>
    <mergeCell ref="C186:G186"/>
    <mergeCell ref="C189:G189"/>
    <mergeCell ref="C227:G227"/>
    <mergeCell ref="C235:G235"/>
    <mergeCell ref="C236:G236"/>
    <mergeCell ref="C171:G171"/>
    <mergeCell ref="C172:G172"/>
    <mergeCell ref="C174:G174"/>
    <mergeCell ref="C175:G175"/>
    <mergeCell ref="C177:G177"/>
    <mergeCell ref="C178:G178"/>
    <mergeCell ref="C274:G274"/>
    <mergeCell ref="C297:G297"/>
    <mergeCell ref="C306:G306"/>
    <mergeCell ref="C311:G311"/>
    <mergeCell ref="C313:G313"/>
    <mergeCell ref="C319:G319"/>
    <mergeCell ref="C239:G239"/>
    <mergeCell ref="C240:G240"/>
    <mergeCell ref="C244:G244"/>
    <mergeCell ref="C254:G254"/>
    <mergeCell ref="C264:G264"/>
    <mergeCell ref="C270:G270"/>
    <mergeCell ref="C331:G331"/>
    <mergeCell ref="C332:G332"/>
    <mergeCell ref="C335:G335"/>
    <mergeCell ref="C338:G338"/>
    <mergeCell ref="C348:G348"/>
    <mergeCell ref="C350:G350"/>
    <mergeCell ref="C321:G321"/>
    <mergeCell ref="C324:G324"/>
    <mergeCell ref="C325:G325"/>
    <mergeCell ref="C327:G327"/>
    <mergeCell ref="C328:G328"/>
    <mergeCell ref="C329:G329"/>
    <mergeCell ref="C364:G364"/>
    <mergeCell ref="C371:G371"/>
    <mergeCell ref="C374:G374"/>
    <mergeCell ref="C375:G375"/>
    <mergeCell ref="C378:G378"/>
    <mergeCell ref="C385:G385"/>
    <mergeCell ref="C352:G352"/>
    <mergeCell ref="C354:G354"/>
    <mergeCell ref="C356:G356"/>
    <mergeCell ref="C359:G359"/>
    <mergeCell ref="C361:G361"/>
    <mergeCell ref="C362:G362"/>
    <mergeCell ref="C457:G457"/>
    <mergeCell ref="C465:G465"/>
    <mergeCell ref="C467:G467"/>
    <mergeCell ref="C528:G528"/>
    <mergeCell ref="C529:G529"/>
    <mergeCell ref="C531:G531"/>
    <mergeCell ref="C393:G393"/>
    <mergeCell ref="C400:G400"/>
    <mergeCell ref="C414:G414"/>
    <mergeCell ref="C417:G417"/>
    <mergeCell ref="C445:G445"/>
    <mergeCell ref="C454:G454"/>
    <mergeCell ref="C555:G555"/>
    <mergeCell ref="C557:G557"/>
    <mergeCell ref="C541:G541"/>
    <mergeCell ref="C543:G543"/>
    <mergeCell ref="C544:G544"/>
    <mergeCell ref="C546:G546"/>
    <mergeCell ref="C547:G547"/>
    <mergeCell ref="C550:G550"/>
    <mergeCell ref="C533:G533"/>
    <mergeCell ref="C535:G535"/>
    <mergeCell ref="C536:G536"/>
    <mergeCell ref="C537:G537"/>
    <mergeCell ref="C539:G539"/>
    <mergeCell ref="C540:G5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66" activePane="bottomLeft" state="frozen"/>
      <selection activeCell="C17" sqref="C17:G17"/>
      <selection pane="bottomLeft" activeCell="E73" sqref="E7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0.7109375" customWidth="1"/>
    <col min="8" max="9" width="9.5703125" hidden="1" customWidth="1"/>
    <col min="10" max="10" width="3.5703125" hidden="1" customWidth="1"/>
    <col min="11" max="11" width="3.28515625" hidden="1" customWidth="1"/>
    <col min="12" max="17" width="9.5703125" hidden="1" customWidth="1"/>
    <col min="18" max="18" width="9.5703125" customWidth="1"/>
    <col min="19" max="19" width="8.7109375" bestFit="1" customWidth="1"/>
    <col min="20" max="20" width="7.140625" bestFit="1" customWidth="1"/>
    <col min="21" max="21" width="6.42578125" hidden="1" customWidth="1"/>
    <col min="22" max="22" width="6.5703125" hidden="1" customWidth="1"/>
    <col min="23" max="23" width="7.5703125" hidden="1" customWidth="1"/>
    <col min="24" max="24" width="9.5703125" hidden="1" customWidth="1"/>
    <col min="25" max="25" width="8.28515625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63</v>
      </c>
      <c r="C3" s="280" t="s">
        <v>64</v>
      </c>
      <c r="D3" s="281"/>
      <c r="E3" s="281"/>
      <c r="F3" s="281"/>
      <c r="G3" s="282"/>
      <c r="T3" s="190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62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76.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116</v>
      </c>
      <c r="C8" s="182" t="s">
        <v>117</v>
      </c>
      <c r="D8" s="162"/>
      <c r="E8" s="163"/>
      <c r="F8" s="164"/>
      <c r="G8" s="164">
        <f>SUMIF(AG9:AG22,"&lt;&gt;NOR",G9:G22)</f>
        <v>0</v>
      </c>
      <c r="H8" s="164"/>
      <c r="I8" s="164">
        <f>SUM(I9:I22)</f>
        <v>97516.3</v>
      </c>
      <c r="J8" s="164"/>
      <c r="K8" s="164">
        <f>SUM(K9:K22)</f>
        <v>56609.009999999995</v>
      </c>
      <c r="L8" s="164"/>
      <c r="M8" s="164">
        <f>SUM(M9:M22)</f>
        <v>0</v>
      </c>
      <c r="N8" s="164"/>
      <c r="O8" s="164">
        <f>SUM(O9:O22)</f>
        <v>23.18</v>
      </c>
      <c r="P8" s="164"/>
      <c r="Q8" s="164">
        <f>SUM(Q9:Q22)</f>
        <v>0</v>
      </c>
      <c r="R8" s="164"/>
      <c r="S8" s="164"/>
      <c r="T8" s="165"/>
      <c r="U8" s="159"/>
      <c r="V8" s="159">
        <f>SUM(V9:V22)</f>
        <v>121.01</v>
      </c>
      <c r="W8" s="159"/>
      <c r="X8" s="159"/>
      <c r="AG8" t="s">
        <v>314</v>
      </c>
    </row>
    <row r="9" spans="1:60" ht="22.5" outlineLevel="1" x14ac:dyDescent="0.2">
      <c r="A9" s="166">
        <v>1</v>
      </c>
      <c r="B9" s="167" t="s">
        <v>358</v>
      </c>
      <c r="C9" s="183" t="s">
        <v>359</v>
      </c>
      <c r="D9" s="168" t="s">
        <v>360</v>
      </c>
      <c r="E9" s="169">
        <v>2.0352000000000001</v>
      </c>
      <c r="F9" s="170"/>
      <c r="G9" s="171">
        <f>ROUND(E9*F9,2)</f>
        <v>0</v>
      </c>
      <c r="H9" s="170">
        <v>3494.14</v>
      </c>
      <c r="I9" s="171">
        <f>ROUND(E9*H9,2)</f>
        <v>7111.27</v>
      </c>
      <c r="J9" s="170">
        <v>1805.86</v>
      </c>
      <c r="K9" s="171">
        <f>ROUND(E9*J9,2)</f>
        <v>3675.29</v>
      </c>
      <c r="L9" s="171">
        <v>21</v>
      </c>
      <c r="M9" s="171">
        <f>G9*(1+L9/100)</f>
        <v>0</v>
      </c>
      <c r="N9" s="171">
        <v>1.62836</v>
      </c>
      <c r="O9" s="171">
        <f>ROUND(E9*N9,2)</f>
        <v>3.31</v>
      </c>
      <c r="P9" s="171">
        <v>0</v>
      </c>
      <c r="Q9" s="171">
        <f>ROUND(E9*P9,2)</f>
        <v>0</v>
      </c>
      <c r="R9" s="171" t="s">
        <v>361</v>
      </c>
      <c r="S9" s="171" t="s">
        <v>318</v>
      </c>
      <c r="T9" s="172" t="s">
        <v>318</v>
      </c>
      <c r="U9" s="158">
        <v>3.9380000000000002</v>
      </c>
      <c r="V9" s="158">
        <f>ROUND(E9*U9,2)</f>
        <v>8.01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86" t="s">
        <v>364</v>
      </c>
      <c r="D10" s="287"/>
      <c r="E10" s="287"/>
      <c r="F10" s="287"/>
      <c r="G10" s="28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365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0" t="s">
        <v>2556</v>
      </c>
      <c r="D11" s="188"/>
      <c r="E11" s="189">
        <v>2.0352000000000001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6">
        <v>2</v>
      </c>
      <c r="B12" s="167" t="s">
        <v>979</v>
      </c>
      <c r="C12" s="183" t="s">
        <v>980</v>
      </c>
      <c r="D12" s="168" t="s">
        <v>376</v>
      </c>
      <c r="E12" s="169">
        <v>3.6225000000000001</v>
      </c>
      <c r="F12" s="170"/>
      <c r="G12" s="171">
        <f>ROUND(E12*F12,2)</f>
        <v>0</v>
      </c>
      <c r="H12" s="170">
        <v>852.4</v>
      </c>
      <c r="I12" s="171">
        <f>ROUND(E12*H12,2)</f>
        <v>3087.82</v>
      </c>
      <c r="J12" s="170">
        <v>335.6</v>
      </c>
      <c r="K12" s="171">
        <f>ROUND(E12*J12,2)</f>
        <v>1215.71</v>
      </c>
      <c r="L12" s="171">
        <v>21</v>
      </c>
      <c r="M12" s="171">
        <f>G12*(1+L12/100)</f>
        <v>0</v>
      </c>
      <c r="N12" s="171">
        <v>0.21063000000000001</v>
      </c>
      <c r="O12" s="171">
        <f>ROUND(E12*N12,2)</f>
        <v>0.76</v>
      </c>
      <c r="P12" s="171">
        <v>0</v>
      </c>
      <c r="Q12" s="171">
        <f>ROUND(E12*P12,2)</f>
        <v>0</v>
      </c>
      <c r="R12" s="171" t="s">
        <v>371</v>
      </c>
      <c r="S12" s="171" t="s">
        <v>318</v>
      </c>
      <c r="T12" s="172" t="s">
        <v>318</v>
      </c>
      <c r="U12" s="158">
        <v>0.71719999999999995</v>
      </c>
      <c r="V12" s="158">
        <f>ROUND(E12*U12,2)</f>
        <v>2.6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363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981</v>
      </c>
      <c r="D13" s="188"/>
      <c r="E13" s="189">
        <v>3.6225000000000001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367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6">
        <v>3</v>
      </c>
      <c r="B14" s="167" t="s">
        <v>369</v>
      </c>
      <c r="C14" s="183" t="s">
        <v>370</v>
      </c>
      <c r="D14" s="168" t="s">
        <v>348</v>
      </c>
      <c r="E14" s="169">
        <v>2</v>
      </c>
      <c r="F14" s="170"/>
      <c r="G14" s="171">
        <f>ROUND(E14*F14,2)</f>
        <v>0</v>
      </c>
      <c r="H14" s="170">
        <v>180.19</v>
      </c>
      <c r="I14" s="171">
        <f>ROUND(E14*H14,2)</f>
        <v>360.38</v>
      </c>
      <c r="J14" s="170">
        <v>148.81</v>
      </c>
      <c r="K14" s="171">
        <f>ROUND(E14*J14,2)</f>
        <v>297.62</v>
      </c>
      <c r="L14" s="171">
        <v>21</v>
      </c>
      <c r="M14" s="171">
        <f>G14*(1+L14/100)</f>
        <v>0</v>
      </c>
      <c r="N14" s="171">
        <v>2.2880000000000001E-2</v>
      </c>
      <c r="O14" s="171">
        <f>ROUND(E14*N14,2)</f>
        <v>0.05</v>
      </c>
      <c r="P14" s="171">
        <v>0</v>
      </c>
      <c r="Q14" s="171">
        <f>ROUND(E14*P14,2)</f>
        <v>0</v>
      </c>
      <c r="R14" s="171" t="s">
        <v>371</v>
      </c>
      <c r="S14" s="171" t="s">
        <v>318</v>
      </c>
      <c r="T14" s="172" t="s">
        <v>318</v>
      </c>
      <c r="U14" s="158">
        <v>0.3175</v>
      </c>
      <c r="V14" s="158">
        <f>ROUND(E14*U14,2)</f>
        <v>0.64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363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372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6">
        <v>4</v>
      </c>
      <c r="B16" s="167" t="s">
        <v>982</v>
      </c>
      <c r="C16" s="183" t="s">
        <v>983</v>
      </c>
      <c r="D16" s="168" t="s">
        <v>348</v>
      </c>
      <c r="E16" s="169">
        <v>2</v>
      </c>
      <c r="F16" s="170"/>
      <c r="G16" s="171">
        <f>ROUND(E16*F16,2)</f>
        <v>0</v>
      </c>
      <c r="H16" s="170">
        <v>340.36</v>
      </c>
      <c r="I16" s="171">
        <f>ROUND(E16*H16,2)</f>
        <v>680.72</v>
      </c>
      <c r="J16" s="170">
        <v>213.64</v>
      </c>
      <c r="K16" s="171">
        <f>ROUND(E16*J16,2)</f>
        <v>427.28</v>
      </c>
      <c r="L16" s="171">
        <v>21</v>
      </c>
      <c r="M16" s="171">
        <f>G16*(1+L16/100)</f>
        <v>0</v>
      </c>
      <c r="N16" s="171">
        <v>4.088E-2</v>
      </c>
      <c r="O16" s="171">
        <f>ROUND(E16*N16,2)</f>
        <v>0.08</v>
      </c>
      <c r="P16" s="171">
        <v>0</v>
      </c>
      <c r="Q16" s="171">
        <f>ROUND(E16*P16,2)</f>
        <v>0</v>
      </c>
      <c r="R16" s="171" t="s">
        <v>371</v>
      </c>
      <c r="S16" s="171" t="s">
        <v>318</v>
      </c>
      <c r="T16" s="172" t="s">
        <v>318</v>
      </c>
      <c r="U16" s="158">
        <v>0.45500000000000002</v>
      </c>
      <c r="V16" s="158">
        <f>ROUND(E16*U16,2)</f>
        <v>0.91</v>
      </c>
      <c r="W16" s="158"/>
      <c r="X16" s="158" t="s">
        <v>362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363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372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6">
        <v>5</v>
      </c>
      <c r="B18" s="167" t="s">
        <v>379</v>
      </c>
      <c r="C18" s="183" t="s">
        <v>380</v>
      </c>
      <c r="D18" s="168" t="s">
        <v>376</v>
      </c>
      <c r="E18" s="169">
        <v>107.78500000000001</v>
      </c>
      <c r="F18" s="170"/>
      <c r="G18" s="171">
        <f>ROUND(E18*F18,2)</f>
        <v>0</v>
      </c>
      <c r="H18" s="170">
        <v>430.72</v>
      </c>
      <c r="I18" s="171">
        <f>ROUND(E18*H18,2)</f>
        <v>46425.16</v>
      </c>
      <c r="J18" s="170">
        <v>268.27999999999997</v>
      </c>
      <c r="K18" s="171">
        <f>ROUND(E18*J18,2)</f>
        <v>28916.560000000001</v>
      </c>
      <c r="L18" s="171">
        <v>21</v>
      </c>
      <c r="M18" s="171">
        <f>G18*(1+L18/100)</f>
        <v>0</v>
      </c>
      <c r="N18" s="171">
        <v>0.11666</v>
      </c>
      <c r="O18" s="171">
        <f>ROUND(E18*N18,2)</f>
        <v>12.57</v>
      </c>
      <c r="P18" s="171">
        <v>0</v>
      </c>
      <c r="Q18" s="171">
        <f>ROUND(E18*P18,2)</f>
        <v>0</v>
      </c>
      <c r="R18" s="171" t="s">
        <v>371</v>
      </c>
      <c r="S18" s="171" t="s">
        <v>318</v>
      </c>
      <c r="T18" s="172" t="s">
        <v>318</v>
      </c>
      <c r="U18" s="158">
        <v>0.57299999999999995</v>
      </c>
      <c r="V18" s="158">
        <f>ROUND(E18*U18,2)</f>
        <v>61.76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363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6"/>
      <c r="B19" s="157"/>
      <c r="C19" s="286" t="s">
        <v>381</v>
      </c>
      <c r="D19" s="287"/>
      <c r="E19" s="287"/>
      <c r="F19" s="287"/>
      <c r="G19" s="28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365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3" t="str">
        <f>C19</f>
        <v>jednoduché nebo příčky zděné do svislé dřevěné, cihelné, betonové nebo ocelové konstrukce na jakoukoliv maltu vápenocementovou (MVC) nebo cementovou (MC),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2557</v>
      </c>
      <c r="D20" s="188"/>
      <c r="E20" s="189">
        <v>107.78500000000001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367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6">
        <v>6</v>
      </c>
      <c r="B21" s="167" t="s">
        <v>984</v>
      </c>
      <c r="C21" s="183" t="s">
        <v>985</v>
      </c>
      <c r="D21" s="168" t="s">
        <v>376</v>
      </c>
      <c r="E21" s="169">
        <v>57.499999999999993</v>
      </c>
      <c r="F21" s="170"/>
      <c r="G21" s="171">
        <f>ROUND(E21*F21,2)</f>
        <v>0</v>
      </c>
      <c r="H21" s="170">
        <v>693.06</v>
      </c>
      <c r="I21" s="171">
        <f>ROUND(E21*H21,2)</f>
        <v>39850.949999999997</v>
      </c>
      <c r="J21" s="170">
        <v>383.94</v>
      </c>
      <c r="K21" s="171">
        <f>ROUND(E21*J21,2)</f>
        <v>22076.55</v>
      </c>
      <c r="L21" s="171">
        <v>21</v>
      </c>
      <c r="M21" s="171">
        <f>G21*(1+L21/100)</f>
        <v>0</v>
      </c>
      <c r="N21" s="171">
        <v>0.1114</v>
      </c>
      <c r="O21" s="171">
        <f>ROUND(E21*N21,2)</f>
        <v>6.41</v>
      </c>
      <c r="P21" s="171">
        <v>0</v>
      </c>
      <c r="Q21" s="171">
        <f>ROUND(E21*P21,2)</f>
        <v>0</v>
      </c>
      <c r="R21" s="171" t="s">
        <v>371</v>
      </c>
      <c r="S21" s="171" t="s">
        <v>318</v>
      </c>
      <c r="T21" s="172" t="s">
        <v>318</v>
      </c>
      <c r="U21" s="158">
        <v>0.81899999999999995</v>
      </c>
      <c r="V21" s="158">
        <f>ROUND(E21*U21,2)</f>
        <v>47.09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363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2558</v>
      </c>
      <c r="D22" s="188"/>
      <c r="E22" s="189">
        <v>57.499999999999993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367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0" t="s">
        <v>313</v>
      </c>
      <c r="B23" s="161" t="s">
        <v>118</v>
      </c>
      <c r="C23" s="182" t="s">
        <v>119</v>
      </c>
      <c r="D23" s="162"/>
      <c r="E23" s="163"/>
      <c r="F23" s="164"/>
      <c r="G23" s="164">
        <f>SUMIF(AG24:AG25,"&lt;&gt;NOR",G24:G25)</f>
        <v>0</v>
      </c>
      <c r="H23" s="164"/>
      <c r="I23" s="164">
        <f>SUM(I24:I25)</f>
        <v>3253.2</v>
      </c>
      <c r="J23" s="164"/>
      <c r="K23" s="164">
        <f>SUM(K24:K25)</f>
        <v>6107.8</v>
      </c>
      <c r="L23" s="164"/>
      <c r="M23" s="164">
        <f>SUM(M24:M25)</f>
        <v>0</v>
      </c>
      <c r="N23" s="164"/>
      <c r="O23" s="164">
        <f>SUM(O24:O25)</f>
        <v>0.15</v>
      </c>
      <c r="P23" s="164"/>
      <c r="Q23" s="164">
        <f>SUM(Q24:Q25)</f>
        <v>0</v>
      </c>
      <c r="R23" s="164"/>
      <c r="S23" s="164"/>
      <c r="T23" s="165"/>
      <c r="U23" s="159"/>
      <c r="V23" s="159">
        <f>SUM(V24:V25)</f>
        <v>12.79</v>
      </c>
      <c r="W23" s="159"/>
      <c r="X23" s="159"/>
      <c r="AG23" t="s">
        <v>314</v>
      </c>
    </row>
    <row r="24" spans="1:60" ht="33.75" outlineLevel="1" x14ac:dyDescent="0.2">
      <c r="A24" s="166">
        <v>7</v>
      </c>
      <c r="B24" s="167" t="s">
        <v>986</v>
      </c>
      <c r="C24" s="183" t="s">
        <v>987</v>
      </c>
      <c r="D24" s="168" t="s">
        <v>376</v>
      </c>
      <c r="E24" s="169">
        <v>12.65</v>
      </c>
      <c r="F24" s="170"/>
      <c r="G24" s="171">
        <f>ROUND(E24*F24,2)</f>
        <v>0</v>
      </c>
      <c r="H24" s="170">
        <v>257.17</v>
      </c>
      <c r="I24" s="171">
        <f>ROUND(E24*H24,2)</f>
        <v>3253.2</v>
      </c>
      <c r="J24" s="170">
        <v>482.83</v>
      </c>
      <c r="K24" s="171">
        <f>ROUND(E24*J24,2)</f>
        <v>6107.8</v>
      </c>
      <c r="L24" s="171">
        <v>21</v>
      </c>
      <c r="M24" s="171">
        <f>G24*(1+L24/100)</f>
        <v>0</v>
      </c>
      <c r="N24" s="171">
        <v>1.2149999999999999E-2</v>
      </c>
      <c r="O24" s="171">
        <f>ROUND(E24*N24,2)</f>
        <v>0.15</v>
      </c>
      <c r="P24" s="171">
        <v>0</v>
      </c>
      <c r="Q24" s="171">
        <f>ROUND(E24*P24,2)</f>
        <v>0</v>
      </c>
      <c r="R24" s="171" t="s">
        <v>371</v>
      </c>
      <c r="S24" s="171" t="s">
        <v>318</v>
      </c>
      <c r="T24" s="172" t="s">
        <v>318</v>
      </c>
      <c r="U24" s="158">
        <v>1.0109999999999999</v>
      </c>
      <c r="V24" s="158">
        <f>ROUND(E24*U24,2)</f>
        <v>12.79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363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988</v>
      </c>
      <c r="D25" s="188"/>
      <c r="E25" s="189">
        <v>12.65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367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0" t="s">
        <v>313</v>
      </c>
      <c r="B26" s="161" t="s">
        <v>124</v>
      </c>
      <c r="C26" s="182" t="s">
        <v>125</v>
      </c>
      <c r="D26" s="162"/>
      <c r="E26" s="163"/>
      <c r="F26" s="164"/>
      <c r="G26" s="164">
        <f>SUMIF(AG27:AG45,"&lt;&gt;NOR",G27:G45)</f>
        <v>0</v>
      </c>
      <c r="H26" s="164"/>
      <c r="I26" s="164">
        <f>SUM(I27:I45)</f>
        <v>33933.919999999998</v>
      </c>
      <c r="J26" s="164"/>
      <c r="K26" s="164">
        <f>SUM(K27:K45)</f>
        <v>180944.03000000003</v>
      </c>
      <c r="L26" s="164"/>
      <c r="M26" s="164">
        <f>SUM(M27:M45)</f>
        <v>0</v>
      </c>
      <c r="N26" s="164"/>
      <c r="O26" s="164">
        <f>SUM(O27:O45)</f>
        <v>20.260000000000002</v>
      </c>
      <c r="P26" s="164"/>
      <c r="Q26" s="164">
        <f>SUM(Q27:Q45)</f>
        <v>0</v>
      </c>
      <c r="R26" s="164"/>
      <c r="S26" s="164"/>
      <c r="T26" s="165"/>
      <c r="U26" s="159"/>
      <c r="V26" s="159">
        <f>SUM(V27:V45)</f>
        <v>336.18</v>
      </c>
      <c r="W26" s="159"/>
      <c r="X26" s="159"/>
      <c r="AG26" t="s">
        <v>314</v>
      </c>
    </row>
    <row r="27" spans="1:60" outlineLevel="1" x14ac:dyDescent="0.2">
      <c r="A27" s="166">
        <v>8</v>
      </c>
      <c r="B27" s="167" t="s">
        <v>989</v>
      </c>
      <c r="C27" s="183" t="s">
        <v>990</v>
      </c>
      <c r="D27" s="168" t="s">
        <v>376</v>
      </c>
      <c r="E27" s="169">
        <v>83.54</v>
      </c>
      <c r="F27" s="170"/>
      <c r="G27" s="171">
        <f>ROUND(E27*F27,2)</f>
        <v>0</v>
      </c>
      <c r="H27" s="170">
        <v>56.51</v>
      </c>
      <c r="I27" s="171">
        <f>ROUND(E27*H27,2)</f>
        <v>4720.8500000000004</v>
      </c>
      <c r="J27" s="170">
        <v>209.49</v>
      </c>
      <c r="K27" s="171">
        <f>ROUND(E27*J27,2)</f>
        <v>17500.79</v>
      </c>
      <c r="L27" s="171">
        <v>21</v>
      </c>
      <c r="M27" s="171">
        <f>G27*(1+L27/100)</f>
        <v>0</v>
      </c>
      <c r="N27" s="171">
        <v>6.1900000000000002E-3</v>
      </c>
      <c r="O27" s="171">
        <f>ROUND(E27*N27,2)</f>
        <v>0.52</v>
      </c>
      <c r="P27" s="171">
        <v>0</v>
      </c>
      <c r="Q27" s="171">
        <f>ROUND(E27*P27,2)</f>
        <v>0</v>
      </c>
      <c r="R27" s="171" t="s">
        <v>371</v>
      </c>
      <c r="S27" s="171" t="s">
        <v>318</v>
      </c>
      <c r="T27" s="172" t="s">
        <v>318</v>
      </c>
      <c r="U27" s="158">
        <v>0.45400000000000001</v>
      </c>
      <c r="V27" s="158">
        <f>ROUND(E27*U27,2)</f>
        <v>37.93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363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286" t="s">
        <v>991</v>
      </c>
      <c r="D28" s="287"/>
      <c r="E28" s="287"/>
      <c r="F28" s="287"/>
      <c r="G28" s="287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365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3" t="str">
        <f>C28</f>
        <v>vodorovných, šikmých, žebrových a klenutých a schodišťových konstrukcí, s oprášením podkladu, bez zakrývání při stříkání (viz 610 99) plastická (tl. do 1,5 mm), s pomocným lešením o výšce podlahy do 1900 mm a pro zatížení do 1,5 kPa,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2559</v>
      </c>
      <c r="D29" s="188"/>
      <c r="E29" s="189">
        <v>42.589999999999996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367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0" t="s">
        <v>993</v>
      </c>
      <c r="D30" s="188"/>
      <c r="E30" s="189">
        <v>40.950000000000003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367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9</v>
      </c>
      <c r="B31" s="167" t="s">
        <v>471</v>
      </c>
      <c r="C31" s="183" t="s">
        <v>472</v>
      </c>
      <c r="D31" s="168" t="s">
        <v>473</v>
      </c>
      <c r="E31" s="169">
        <v>66.2</v>
      </c>
      <c r="F31" s="170"/>
      <c r="G31" s="171">
        <f>ROUND(E31*F31,2)</f>
        <v>0</v>
      </c>
      <c r="H31" s="170">
        <v>8.6300000000000008</v>
      </c>
      <c r="I31" s="171">
        <f>ROUND(E31*H31,2)</f>
        <v>571.30999999999995</v>
      </c>
      <c r="J31" s="170">
        <v>78.47</v>
      </c>
      <c r="K31" s="171">
        <f>ROUND(E31*J31,2)</f>
        <v>5194.71</v>
      </c>
      <c r="L31" s="171">
        <v>21</v>
      </c>
      <c r="M31" s="171">
        <f>G31*(1+L31/100)</f>
        <v>0</v>
      </c>
      <c r="N31" s="171">
        <v>2.3800000000000002E-3</v>
      </c>
      <c r="O31" s="171">
        <f>ROUND(E31*N31,2)</f>
        <v>0.16</v>
      </c>
      <c r="P31" s="171">
        <v>0</v>
      </c>
      <c r="Q31" s="171">
        <f>ROUND(E31*P31,2)</f>
        <v>0</v>
      </c>
      <c r="R31" s="171" t="s">
        <v>361</v>
      </c>
      <c r="S31" s="171" t="s">
        <v>318</v>
      </c>
      <c r="T31" s="172" t="s">
        <v>318</v>
      </c>
      <c r="U31" s="158">
        <v>0.18232999999999999</v>
      </c>
      <c r="V31" s="158">
        <f>ROUND(E31*U31,2)</f>
        <v>12.07</v>
      </c>
      <c r="W31" s="158"/>
      <c r="X31" s="158" t="s">
        <v>362</v>
      </c>
      <c r="Y31" s="149"/>
      <c r="Z31" s="190"/>
      <c r="AA31" s="149"/>
      <c r="AB31" s="149"/>
      <c r="AC31" s="149"/>
      <c r="AD31" s="149"/>
      <c r="AE31" s="149"/>
      <c r="AF31" s="149"/>
      <c r="AG31" s="149" t="s">
        <v>363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0" t="s">
        <v>994</v>
      </c>
      <c r="D32" s="188"/>
      <c r="E32" s="189">
        <v>66.2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367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6">
        <v>10</v>
      </c>
      <c r="B33" s="167" t="s">
        <v>476</v>
      </c>
      <c r="C33" s="183" t="s">
        <v>477</v>
      </c>
      <c r="D33" s="168" t="s">
        <v>376</v>
      </c>
      <c r="E33" s="192">
        <v>419.89250000000004</v>
      </c>
      <c r="F33" s="170"/>
      <c r="G33" s="171">
        <f>ROUND(E33*F33,2)</f>
        <v>0</v>
      </c>
      <c r="H33" s="170">
        <v>41.25</v>
      </c>
      <c r="I33" s="171">
        <f>ROUND(E33*H33,2)</f>
        <v>17320.57</v>
      </c>
      <c r="J33" s="170">
        <v>282.25</v>
      </c>
      <c r="K33" s="171">
        <f>ROUND(E33*J33,2)</f>
        <v>118514.66</v>
      </c>
      <c r="L33" s="171">
        <v>21</v>
      </c>
      <c r="M33" s="171">
        <f>G33*(1+L33/100)</f>
        <v>0</v>
      </c>
      <c r="N33" s="171">
        <v>4.4139999999999999E-2</v>
      </c>
      <c r="O33" s="171">
        <f>ROUND(E33*N33,2)</f>
        <v>18.53</v>
      </c>
      <c r="P33" s="171">
        <v>0</v>
      </c>
      <c r="Q33" s="171">
        <f>ROUND(E33*P33,2)</f>
        <v>0</v>
      </c>
      <c r="R33" s="171" t="s">
        <v>371</v>
      </c>
      <c r="S33" s="171" t="s">
        <v>318</v>
      </c>
      <c r="T33" s="172" t="s">
        <v>318</v>
      </c>
      <c r="U33" s="158">
        <v>0.504</v>
      </c>
      <c r="V33" s="158">
        <f>ROUND(E33*U33,2)</f>
        <v>211.63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363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995</v>
      </c>
      <c r="D34" s="188"/>
      <c r="E34" s="196">
        <v>7.2450000000000001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367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56"/>
      <c r="B35" s="157"/>
      <c r="C35" s="190" t="s">
        <v>2560</v>
      </c>
      <c r="D35" s="188"/>
      <c r="E35" s="196">
        <v>215.57000000000002</v>
      </c>
      <c r="F35" s="158"/>
      <c r="G35" s="190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367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866</v>
      </c>
      <c r="D36" s="188"/>
      <c r="E36" s="196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190" t="s">
        <v>2581</v>
      </c>
      <c r="D37" s="188"/>
      <c r="E37" s="196">
        <v>102.57749999999999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367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190" t="s">
        <v>996</v>
      </c>
      <c r="D38" s="188"/>
      <c r="E38" s="196">
        <v>94.5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367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11</v>
      </c>
      <c r="B39" s="167" t="s">
        <v>997</v>
      </c>
      <c r="C39" s="183" t="s">
        <v>998</v>
      </c>
      <c r="D39" s="168" t="s">
        <v>376</v>
      </c>
      <c r="E39" s="169">
        <v>203.36250000000001</v>
      </c>
      <c r="F39" s="170"/>
      <c r="G39" s="171">
        <f>ROUND(E39*F39,2)</f>
        <v>0</v>
      </c>
      <c r="H39" s="170">
        <v>24.97</v>
      </c>
      <c r="I39" s="171">
        <f>ROUND(E39*H39,2)</f>
        <v>5077.96</v>
      </c>
      <c r="J39" s="170">
        <v>123.03</v>
      </c>
      <c r="K39" s="171">
        <f>ROUND(E39*J39,2)</f>
        <v>25019.69</v>
      </c>
      <c r="L39" s="171">
        <v>21</v>
      </c>
      <c r="M39" s="171">
        <f>G39*(1+L39/100)</f>
        <v>0</v>
      </c>
      <c r="N39" s="171">
        <v>4.6800000000000001E-3</v>
      </c>
      <c r="O39" s="171">
        <f>ROUND(E39*N39,2)</f>
        <v>0.95</v>
      </c>
      <c r="P39" s="171">
        <v>0</v>
      </c>
      <c r="Q39" s="171">
        <f>ROUND(E39*P39,2)</f>
        <v>0</v>
      </c>
      <c r="R39" s="171" t="s">
        <v>371</v>
      </c>
      <c r="S39" s="171" t="s">
        <v>318</v>
      </c>
      <c r="T39" s="172" t="s">
        <v>318</v>
      </c>
      <c r="U39" s="158">
        <v>0.26</v>
      </c>
      <c r="V39" s="158">
        <f>ROUND(E39*U39,2)</f>
        <v>52.87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363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86" t="s">
        <v>999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365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73" t="str">
        <f>C40</f>
        <v>pilířů, svislých panelových konstrukcí, s oprášením podkladu, bez zakrývání při stříkání (viz 610 99)</v>
      </c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0" t="s">
        <v>2561</v>
      </c>
      <c r="D41" s="188"/>
      <c r="E41" s="189">
        <v>88.25</v>
      </c>
      <c r="F41" s="158"/>
      <c r="G41" s="190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367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56"/>
      <c r="B42" s="157"/>
      <c r="C42" s="190" t="s">
        <v>2562</v>
      </c>
      <c r="D42" s="188"/>
      <c r="E42" s="189">
        <v>57.612499999999997</v>
      </c>
      <c r="F42" s="158"/>
      <c r="G42" s="190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367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190" t="s">
        <v>2563</v>
      </c>
      <c r="D43" s="188"/>
      <c r="E43" s="189">
        <v>57.5</v>
      </c>
      <c r="F43" s="158"/>
      <c r="G43" s="190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367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12</v>
      </c>
      <c r="B44" s="175" t="s">
        <v>519</v>
      </c>
      <c r="C44" s="184" t="s">
        <v>520</v>
      </c>
      <c r="D44" s="176" t="s">
        <v>376</v>
      </c>
      <c r="E44" s="177">
        <v>83.54</v>
      </c>
      <c r="F44" s="178"/>
      <c r="G44" s="179">
        <f>ROUND(E44*F44,2)</f>
        <v>0</v>
      </c>
      <c r="H44" s="178">
        <v>0</v>
      </c>
      <c r="I44" s="179">
        <f>ROUND(E44*H44,2)</f>
        <v>0</v>
      </c>
      <c r="J44" s="178">
        <v>119</v>
      </c>
      <c r="K44" s="179">
        <f>ROUND(E44*J44,2)</f>
        <v>9941.26</v>
      </c>
      <c r="L44" s="179">
        <v>21</v>
      </c>
      <c r="M44" s="179">
        <f>G44*(1+L44/100)</f>
        <v>0</v>
      </c>
      <c r="N44" s="179">
        <v>3.6999999999999999E-4</v>
      </c>
      <c r="O44" s="179">
        <f>ROUND(E44*N44,2)</f>
        <v>0.03</v>
      </c>
      <c r="P44" s="179">
        <v>0</v>
      </c>
      <c r="Q44" s="179">
        <f>ROUND(E44*P44,2)</f>
        <v>0</v>
      </c>
      <c r="R44" s="179"/>
      <c r="S44" s="179" t="s">
        <v>340</v>
      </c>
      <c r="T44" s="180" t="s">
        <v>318</v>
      </c>
      <c r="U44" s="158">
        <v>8.8999999999999996E-2</v>
      </c>
      <c r="V44" s="158">
        <f>ROUND(E44*U44,2)</f>
        <v>7.44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363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13</v>
      </c>
      <c r="B45" s="175" t="s">
        <v>521</v>
      </c>
      <c r="C45" s="184" t="s">
        <v>522</v>
      </c>
      <c r="D45" s="176" t="s">
        <v>376</v>
      </c>
      <c r="E45" s="177">
        <v>203.36250000000001</v>
      </c>
      <c r="F45" s="178"/>
      <c r="G45" s="179">
        <f>ROUND(E45*F45,2)</f>
        <v>0</v>
      </c>
      <c r="H45" s="178">
        <v>30.7</v>
      </c>
      <c r="I45" s="179">
        <f>ROUND(E45*H45,2)</f>
        <v>6243.23</v>
      </c>
      <c r="J45" s="178">
        <v>23.47</v>
      </c>
      <c r="K45" s="179">
        <f>ROUND(E45*J45,2)</f>
        <v>4772.92</v>
      </c>
      <c r="L45" s="179">
        <v>21</v>
      </c>
      <c r="M45" s="179">
        <f>G45*(1+L45/100)</f>
        <v>0</v>
      </c>
      <c r="N45" s="179">
        <v>3.2000000000000003E-4</v>
      </c>
      <c r="O45" s="179">
        <f>ROUND(E45*N45,2)</f>
        <v>7.0000000000000007E-2</v>
      </c>
      <c r="P45" s="179">
        <v>0</v>
      </c>
      <c r="Q45" s="179">
        <f>ROUND(E45*P45,2)</f>
        <v>0</v>
      </c>
      <c r="R45" s="179"/>
      <c r="S45" s="179" t="s">
        <v>340</v>
      </c>
      <c r="T45" s="180" t="s">
        <v>1000</v>
      </c>
      <c r="U45" s="158">
        <v>7.0000000000000007E-2</v>
      </c>
      <c r="V45" s="158">
        <f>ROUND(E45*U45,2)</f>
        <v>14.24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363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126</v>
      </c>
      <c r="C46" s="182" t="s">
        <v>127</v>
      </c>
      <c r="D46" s="162"/>
      <c r="E46" s="163"/>
      <c r="F46" s="164"/>
      <c r="G46" s="164">
        <f>SUMIF(AG47:AG55,"&lt;&gt;NOR",G47:G55)</f>
        <v>0</v>
      </c>
      <c r="H46" s="164"/>
      <c r="I46" s="164">
        <f>SUM(I47:I55)</f>
        <v>1343</v>
      </c>
      <c r="J46" s="164"/>
      <c r="K46" s="164">
        <f>SUM(K47:K55)</f>
        <v>3050.6000000000004</v>
      </c>
      <c r="L46" s="164"/>
      <c r="M46" s="164">
        <f>SUM(M47:M55)</f>
        <v>0</v>
      </c>
      <c r="N46" s="164"/>
      <c r="O46" s="164">
        <f>SUM(O47:O55)</f>
        <v>0.03</v>
      </c>
      <c r="P46" s="164"/>
      <c r="Q46" s="164">
        <f>SUM(Q47:Q55)</f>
        <v>0</v>
      </c>
      <c r="R46" s="164"/>
      <c r="S46" s="164"/>
      <c r="T46" s="165"/>
      <c r="U46" s="159"/>
      <c r="V46" s="159">
        <f>SUM(V47:V55)</f>
        <v>4.49</v>
      </c>
      <c r="W46" s="159"/>
      <c r="X46" s="159"/>
      <c r="AG46" t="s">
        <v>314</v>
      </c>
    </row>
    <row r="47" spans="1:60" ht="22.5" outlineLevel="1" x14ac:dyDescent="0.2">
      <c r="A47" s="166">
        <v>14</v>
      </c>
      <c r="B47" s="167" t="s">
        <v>523</v>
      </c>
      <c r="C47" s="183" t="s">
        <v>524</v>
      </c>
      <c r="D47" s="168" t="s">
        <v>376</v>
      </c>
      <c r="E47" s="169">
        <v>2.16</v>
      </c>
      <c r="F47" s="170"/>
      <c r="G47" s="171">
        <f>ROUND(E47*F47,2)</f>
        <v>0</v>
      </c>
      <c r="H47" s="170">
        <v>621.76</v>
      </c>
      <c r="I47" s="171">
        <f>ROUND(E47*H47,2)</f>
        <v>1343</v>
      </c>
      <c r="J47" s="170">
        <v>621.24</v>
      </c>
      <c r="K47" s="171">
        <f>ROUND(E47*J47,2)</f>
        <v>1341.88</v>
      </c>
      <c r="L47" s="171">
        <v>21</v>
      </c>
      <c r="M47" s="171">
        <f>G47*(1+L47/100)</f>
        <v>0</v>
      </c>
      <c r="N47" s="171">
        <v>1.3860000000000001E-2</v>
      </c>
      <c r="O47" s="171">
        <f>ROUND(E47*N47,2)</f>
        <v>0.03</v>
      </c>
      <c r="P47" s="171">
        <v>0</v>
      </c>
      <c r="Q47" s="171">
        <f>ROUND(E47*P47,2)</f>
        <v>0</v>
      </c>
      <c r="R47" s="171" t="s">
        <v>371</v>
      </c>
      <c r="S47" s="171" t="s">
        <v>318</v>
      </c>
      <c r="T47" s="172" t="s">
        <v>318</v>
      </c>
      <c r="U47" s="158">
        <v>1.2558</v>
      </c>
      <c r="V47" s="158">
        <f>ROUND(E47*U47,2)</f>
        <v>2.71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363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86" t="s">
        <v>525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365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3" t="str">
        <f>C48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89" t="s">
        <v>526</v>
      </c>
      <c r="D49" s="290"/>
      <c r="E49" s="290"/>
      <c r="F49" s="290"/>
      <c r="G49" s="290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365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7" t="s">
        <v>527</v>
      </c>
      <c r="D50" s="278"/>
      <c r="E50" s="278"/>
      <c r="F50" s="278"/>
      <c r="G50" s="27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1001</v>
      </c>
      <c r="D51" s="188"/>
      <c r="E51" s="189">
        <v>2.16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367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6">
        <v>15</v>
      </c>
      <c r="B52" s="167" t="s">
        <v>1002</v>
      </c>
      <c r="C52" s="183" t="s">
        <v>1003</v>
      </c>
      <c r="D52" s="168" t="s">
        <v>376</v>
      </c>
      <c r="E52" s="169">
        <v>8.48</v>
      </c>
      <c r="F52" s="170"/>
      <c r="G52" s="171">
        <f>ROUND(E52*F52,2)</f>
        <v>0</v>
      </c>
      <c r="H52" s="170">
        <v>0</v>
      </c>
      <c r="I52" s="171">
        <f>ROUND(E52*H52,2)</f>
        <v>0</v>
      </c>
      <c r="J52" s="170">
        <v>201.5</v>
      </c>
      <c r="K52" s="171">
        <f>ROUND(E52*J52,2)</f>
        <v>1708.72</v>
      </c>
      <c r="L52" s="171">
        <v>21</v>
      </c>
      <c r="M52" s="171">
        <f>G52*(1+L52/100)</f>
        <v>0</v>
      </c>
      <c r="N52" s="171">
        <v>5.2999999999999998E-4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340</v>
      </c>
      <c r="T52" s="172" t="s">
        <v>318</v>
      </c>
      <c r="U52" s="158">
        <v>0.21</v>
      </c>
      <c r="V52" s="158">
        <f>ROUND(E52*U52,2)</f>
        <v>1.78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75" t="s">
        <v>1004</v>
      </c>
      <c r="D53" s="276"/>
      <c r="E53" s="276"/>
      <c r="F53" s="276"/>
      <c r="G53" s="276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322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77" t="s">
        <v>890</v>
      </c>
      <c r="D54" s="278"/>
      <c r="E54" s="278"/>
      <c r="F54" s="278"/>
      <c r="G54" s="27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322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0" t="s">
        <v>1005</v>
      </c>
      <c r="D55" s="188"/>
      <c r="E55" s="189">
        <v>8.48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367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0" t="s">
        <v>313</v>
      </c>
      <c r="B56" s="161" t="s">
        <v>128</v>
      </c>
      <c r="C56" s="182" t="s">
        <v>129</v>
      </c>
      <c r="D56" s="162"/>
      <c r="E56" s="163"/>
      <c r="F56" s="164"/>
      <c r="G56" s="164">
        <f>SUMIF(AG57:AG60,"&lt;&gt;NOR",G57:G60)</f>
        <v>0</v>
      </c>
      <c r="H56" s="164"/>
      <c r="I56" s="164">
        <f>SUM(I57:I60)</f>
        <v>23953.77</v>
      </c>
      <c r="J56" s="164"/>
      <c r="K56" s="164">
        <f>SUM(K57:K60)</f>
        <v>10328.94</v>
      </c>
      <c r="L56" s="164"/>
      <c r="M56" s="164">
        <f>SUM(M57:M60)</f>
        <v>0</v>
      </c>
      <c r="N56" s="164"/>
      <c r="O56" s="164">
        <f>SUM(O57:O60)</f>
        <v>24.98</v>
      </c>
      <c r="P56" s="164"/>
      <c r="Q56" s="164">
        <f>SUM(Q57:Q60)</f>
        <v>0</v>
      </c>
      <c r="R56" s="164"/>
      <c r="S56" s="164"/>
      <c r="T56" s="165"/>
      <c r="U56" s="159"/>
      <c r="V56" s="159">
        <f>SUM(V57:V60)</f>
        <v>25.53</v>
      </c>
      <c r="W56" s="159"/>
      <c r="X56" s="159"/>
      <c r="AG56" t="s">
        <v>314</v>
      </c>
    </row>
    <row r="57" spans="1:60" outlineLevel="1" x14ac:dyDescent="0.2">
      <c r="A57" s="166">
        <v>16</v>
      </c>
      <c r="B57" s="167" t="s">
        <v>529</v>
      </c>
      <c r="C57" s="183" t="s">
        <v>530</v>
      </c>
      <c r="D57" s="168" t="s">
        <v>360</v>
      </c>
      <c r="E57" s="169">
        <v>9.8940000000000001</v>
      </c>
      <c r="F57" s="170"/>
      <c r="G57" s="171">
        <f>ROUND(E57*F57,2)</f>
        <v>0</v>
      </c>
      <c r="H57" s="170">
        <v>2421.04</v>
      </c>
      <c r="I57" s="171">
        <f>ROUND(E57*H57,2)</f>
        <v>23953.77</v>
      </c>
      <c r="J57" s="170">
        <v>1043.96</v>
      </c>
      <c r="K57" s="171">
        <f>ROUND(E57*J57,2)</f>
        <v>10328.94</v>
      </c>
      <c r="L57" s="171">
        <v>21</v>
      </c>
      <c r="M57" s="171">
        <f>G57*(1+L57/100)</f>
        <v>0</v>
      </c>
      <c r="N57" s="171">
        <v>2.5249999999999999</v>
      </c>
      <c r="O57" s="171">
        <f>ROUND(E57*N57,2)</f>
        <v>24.98</v>
      </c>
      <c r="P57" s="171">
        <v>0</v>
      </c>
      <c r="Q57" s="171">
        <f>ROUND(E57*P57,2)</f>
        <v>0</v>
      </c>
      <c r="R57" s="171" t="s">
        <v>371</v>
      </c>
      <c r="S57" s="171" t="s">
        <v>318</v>
      </c>
      <c r="T57" s="172" t="s">
        <v>318</v>
      </c>
      <c r="U57" s="158">
        <v>2.58</v>
      </c>
      <c r="V57" s="158">
        <f>ROUND(E57*U57,2)</f>
        <v>25.53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363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86" t="s">
        <v>531</v>
      </c>
      <c r="D58" s="287"/>
      <c r="E58" s="287"/>
      <c r="F58" s="287"/>
      <c r="G58" s="287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365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0" t="s">
        <v>2564</v>
      </c>
      <c r="D59" s="188"/>
      <c r="E59" s="189">
        <v>9.8460000000000001</v>
      </c>
      <c r="F59" s="158"/>
      <c r="G59" s="190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367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0" t="s">
        <v>1006</v>
      </c>
      <c r="D60" s="188"/>
      <c r="E60" s="189">
        <v>4.8000000000000001E-2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367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60" t="s">
        <v>313</v>
      </c>
      <c r="B61" s="161" t="s">
        <v>130</v>
      </c>
      <c r="C61" s="182" t="s">
        <v>131</v>
      </c>
      <c r="D61" s="162"/>
      <c r="E61" s="163"/>
      <c r="F61" s="164"/>
      <c r="G61" s="164">
        <f>SUMIF(AG62:AG75,"&lt;&gt;NOR",G62:G75)</f>
        <v>0</v>
      </c>
      <c r="H61" s="164"/>
      <c r="I61" s="164">
        <f>SUM(I62:I75)</f>
        <v>19086.72</v>
      </c>
      <c r="J61" s="164"/>
      <c r="K61" s="164">
        <f>SUM(K62:K75)</f>
        <v>15773.28</v>
      </c>
      <c r="L61" s="164"/>
      <c r="M61" s="164">
        <f>SUM(M62:M75)</f>
        <v>0</v>
      </c>
      <c r="N61" s="164"/>
      <c r="O61" s="164">
        <f>SUM(O62:O75)</f>
        <v>1.04</v>
      </c>
      <c r="P61" s="164"/>
      <c r="Q61" s="164">
        <f>SUM(Q62:Q75)</f>
        <v>0</v>
      </c>
      <c r="R61" s="164"/>
      <c r="S61" s="164"/>
      <c r="T61" s="165"/>
      <c r="U61" s="159"/>
      <c r="V61" s="159">
        <f>SUM(V62:V75)</f>
        <v>33.550000000000004</v>
      </c>
      <c r="W61" s="159"/>
      <c r="X61" s="159"/>
      <c r="AG61" t="s">
        <v>314</v>
      </c>
    </row>
    <row r="62" spans="1:60" ht="22.5" outlineLevel="1" x14ac:dyDescent="0.2">
      <c r="A62" s="166">
        <v>17</v>
      </c>
      <c r="B62" s="167" t="s">
        <v>536</v>
      </c>
      <c r="C62" s="183" t="s">
        <v>537</v>
      </c>
      <c r="D62" s="168" t="s">
        <v>348</v>
      </c>
      <c r="E62" s="169">
        <v>2</v>
      </c>
      <c r="F62" s="170"/>
      <c r="G62" s="171">
        <f>ROUND(E62*F62,2)</f>
        <v>0</v>
      </c>
      <c r="H62" s="170">
        <v>1164.17</v>
      </c>
      <c r="I62" s="171">
        <f>ROUND(E62*H62,2)</f>
        <v>2328.34</v>
      </c>
      <c r="J62" s="170">
        <v>985.83</v>
      </c>
      <c r="K62" s="171">
        <f>ROUND(E62*J62,2)</f>
        <v>1971.66</v>
      </c>
      <c r="L62" s="171">
        <v>21</v>
      </c>
      <c r="M62" s="171">
        <f>G62*(1+L62/100)</f>
        <v>0</v>
      </c>
      <c r="N62" s="171">
        <v>6.4310000000000006E-2</v>
      </c>
      <c r="O62" s="171">
        <f>ROUND(E62*N62,2)</f>
        <v>0.13</v>
      </c>
      <c r="P62" s="171">
        <v>0</v>
      </c>
      <c r="Q62" s="171">
        <f>ROUND(E62*P62,2)</f>
        <v>0</v>
      </c>
      <c r="R62" s="171" t="s">
        <v>361</v>
      </c>
      <c r="S62" s="171" t="s">
        <v>318</v>
      </c>
      <c r="T62" s="172" t="s">
        <v>318</v>
      </c>
      <c r="U62" s="158">
        <v>2.097</v>
      </c>
      <c r="V62" s="158">
        <f>ROUND(E62*U62,2)</f>
        <v>4.1900000000000004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86" t="s">
        <v>538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lisované nebo z úhelníků s vybetonováním prahu, z pomocného pracovního lešení o výšce podlahy do 1900 mm a pro zatížení do 1,5 kPa, včetně dodávky zárubně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77" t="s">
        <v>535</v>
      </c>
      <c r="D64" s="278"/>
      <c r="E64" s="278"/>
      <c r="F64" s="278"/>
      <c r="G64" s="27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322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66">
        <v>18</v>
      </c>
      <c r="B65" s="167" t="s">
        <v>539</v>
      </c>
      <c r="C65" s="183" t="s">
        <v>540</v>
      </c>
      <c r="D65" s="168" t="s">
        <v>348</v>
      </c>
      <c r="E65" s="169">
        <v>8</v>
      </c>
      <c r="F65" s="170"/>
      <c r="G65" s="171">
        <f>ROUND(E65*F65,2)</f>
        <v>0</v>
      </c>
      <c r="H65" s="170">
        <v>1184.17</v>
      </c>
      <c r="I65" s="171">
        <f>ROUND(E65*H65,2)</f>
        <v>9473.36</v>
      </c>
      <c r="J65" s="170">
        <v>985.83</v>
      </c>
      <c r="K65" s="171">
        <f>ROUND(E65*J65,2)</f>
        <v>7886.64</v>
      </c>
      <c r="L65" s="171">
        <v>21</v>
      </c>
      <c r="M65" s="171">
        <f>G65*(1+L65/100)</f>
        <v>0</v>
      </c>
      <c r="N65" s="171">
        <v>6.4509999999999998E-2</v>
      </c>
      <c r="O65" s="171">
        <f>ROUND(E65*N65,2)</f>
        <v>0.52</v>
      </c>
      <c r="P65" s="171">
        <v>0</v>
      </c>
      <c r="Q65" s="171">
        <f>ROUND(E65*P65,2)</f>
        <v>0</v>
      </c>
      <c r="R65" s="171" t="s">
        <v>361</v>
      </c>
      <c r="S65" s="171" t="s">
        <v>318</v>
      </c>
      <c r="T65" s="172" t="s">
        <v>318</v>
      </c>
      <c r="U65" s="158">
        <v>2.097</v>
      </c>
      <c r="V65" s="158">
        <f>ROUND(E65*U65,2)</f>
        <v>16.78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363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56"/>
      <c r="B66" s="157"/>
      <c r="C66" s="286" t="s">
        <v>538</v>
      </c>
      <c r="D66" s="287"/>
      <c r="E66" s="287"/>
      <c r="F66" s="287"/>
      <c r="G66" s="287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365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73" t="str">
        <f>C66</f>
        <v>lisované nebo z úhelníků s vybetonováním prahu, z pomocného pracovního lešení o výšce podlahy do 1900 mm a pro zatížení do 1,5 kPa, včetně dodávky zárubně</v>
      </c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77" t="s">
        <v>535</v>
      </c>
      <c r="D67" s="278"/>
      <c r="E67" s="278"/>
      <c r="F67" s="278"/>
      <c r="G67" s="27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0" t="s">
        <v>1007</v>
      </c>
      <c r="D68" s="188"/>
      <c r="E68" s="189">
        <v>8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367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66">
        <v>19</v>
      </c>
      <c r="B69" s="167" t="s">
        <v>541</v>
      </c>
      <c r="C69" s="183" t="s">
        <v>542</v>
      </c>
      <c r="D69" s="168" t="s">
        <v>348</v>
      </c>
      <c r="E69" s="169">
        <v>4</v>
      </c>
      <c r="F69" s="170"/>
      <c r="G69" s="171">
        <f>ROUND(E69*F69,2)</f>
        <v>0</v>
      </c>
      <c r="H69" s="170">
        <v>1209.17</v>
      </c>
      <c r="I69" s="171">
        <f>ROUND(E69*H69,2)</f>
        <v>4836.68</v>
      </c>
      <c r="J69" s="170">
        <v>985.83</v>
      </c>
      <c r="K69" s="171">
        <f>ROUND(E69*J69,2)</f>
        <v>3943.32</v>
      </c>
      <c r="L69" s="171">
        <v>21</v>
      </c>
      <c r="M69" s="171">
        <f>G69*(1+L69/100)</f>
        <v>0</v>
      </c>
      <c r="N69" s="171">
        <v>6.4710000000000004E-2</v>
      </c>
      <c r="O69" s="171">
        <f>ROUND(E69*N69,2)</f>
        <v>0.26</v>
      </c>
      <c r="P69" s="171">
        <v>0</v>
      </c>
      <c r="Q69" s="171">
        <f>ROUND(E69*P69,2)</f>
        <v>0</v>
      </c>
      <c r="R69" s="171" t="s">
        <v>361</v>
      </c>
      <c r="S69" s="171" t="s">
        <v>318</v>
      </c>
      <c r="T69" s="172" t="s">
        <v>318</v>
      </c>
      <c r="U69" s="158">
        <v>2.097</v>
      </c>
      <c r="V69" s="158">
        <f>ROUND(E69*U69,2)</f>
        <v>8.39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363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/>
      <c r="B70" s="157"/>
      <c r="C70" s="286" t="s">
        <v>538</v>
      </c>
      <c r="D70" s="287"/>
      <c r="E70" s="287"/>
      <c r="F70" s="287"/>
      <c r="G70" s="287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365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73" t="str">
        <f>C70</f>
        <v>lisované nebo z úhelníků s vybetonováním prahu, z pomocného pracovního lešení o výšce podlahy do 1900 mm a pro zatížení do 1,5 kPa, včetně dodávky zárubně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7" t="s">
        <v>535</v>
      </c>
      <c r="D71" s="278"/>
      <c r="E71" s="278"/>
      <c r="F71" s="278"/>
      <c r="G71" s="27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0" t="s">
        <v>1008</v>
      </c>
      <c r="D72" s="188"/>
      <c r="E72" s="189">
        <v>4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367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66">
        <v>20</v>
      </c>
      <c r="B73" s="167" t="s">
        <v>543</v>
      </c>
      <c r="C73" s="183" t="s">
        <v>544</v>
      </c>
      <c r="D73" s="168" t="s">
        <v>348</v>
      </c>
      <c r="E73" s="169">
        <v>2</v>
      </c>
      <c r="F73" s="170"/>
      <c r="G73" s="171">
        <f>ROUND(E73*F73,2)</f>
        <v>0</v>
      </c>
      <c r="H73" s="170">
        <v>1224.17</v>
      </c>
      <c r="I73" s="171">
        <f>ROUND(E73*H73,2)</f>
        <v>2448.34</v>
      </c>
      <c r="J73" s="170">
        <v>985.83</v>
      </c>
      <c r="K73" s="171">
        <f>ROUND(E73*J73,2)</f>
        <v>1971.66</v>
      </c>
      <c r="L73" s="171">
        <v>21</v>
      </c>
      <c r="M73" s="171">
        <f>G73*(1+L73/100)</f>
        <v>0</v>
      </c>
      <c r="N73" s="171">
        <v>6.4909999999999995E-2</v>
      </c>
      <c r="O73" s="171">
        <f>ROUND(E73*N73,2)</f>
        <v>0.13</v>
      </c>
      <c r="P73" s="171">
        <v>0</v>
      </c>
      <c r="Q73" s="171">
        <f>ROUND(E73*P73,2)</f>
        <v>0</v>
      </c>
      <c r="R73" s="171" t="s">
        <v>361</v>
      </c>
      <c r="S73" s="171" t="s">
        <v>318</v>
      </c>
      <c r="T73" s="172" t="s">
        <v>318</v>
      </c>
      <c r="U73" s="158">
        <v>2.097</v>
      </c>
      <c r="V73" s="158">
        <f>ROUND(E73*U73,2)</f>
        <v>4.1900000000000004</v>
      </c>
      <c r="W73" s="158"/>
      <c r="X73" s="158" t="s">
        <v>362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363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56"/>
      <c r="B74" s="157"/>
      <c r="C74" s="286" t="s">
        <v>538</v>
      </c>
      <c r="D74" s="287"/>
      <c r="E74" s="287"/>
      <c r="F74" s="287"/>
      <c r="G74" s="287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365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73" t="str">
        <f>C74</f>
        <v>lisované nebo z úhelníků s vybetonováním prahu, z pomocného pracovního lešení o výšce podlahy do 1900 mm a pro zatížení do 1,5 kPa, včetně dodávky zárubně</v>
      </c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7" t="s">
        <v>535</v>
      </c>
      <c r="D75" s="278"/>
      <c r="E75" s="278"/>
      <c r="F75" s="278"/>
      <c r="G75" s="27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0" t="s">
        <v>313</v>
      </c>
      <c r="B76" s="161" t="s">
        <v>134</v>
      </c>
      <c r="C76" s="182" t="s">
        <v>135</v>
      </c>
      <c r="D76" s="162"/>
      <c r="E76" s="163"/>
      <c r="F76" s="164"/>
      <c r="G76" s="164">
        <f>SUMIF(AG77:AG108,"&lt;&gt;NOR",G77:G108)</f>
        <v>0</v>
      </c>
      <c r="H76" s="164"/>
      <c r="I76" s="164">
        <f>SUM(I77:I108)</f>
        <v>69947.260000000009</v>
      </c>
      <c r="J76" s="164"/>
      <c r="K76" s="164">
        <f>SUM(K77:K108)</f>
        <v>74772.739999999991</v>
      </c>
      <c r="L76" s="164"/>
      <c r="M76" s="164">
        <f>SUM(M77:M108)</f>
        <v>0</v>
      </c>
      <c r="N76" s="164"/>
      <c r="O76" s="164">
        <f>SUM(O77:O108)</f>
        <v>0.09</v>
      </c>
      <c r="P76" s="164"/>
      <c r="Q76" s="164">
        <f>SUM(Q77:Q108)</f>
        <v>0</v>
      </c>
      <c r="R76" s="164"/>
      <c r="S76" s="164"/>
      <c r="T76" s="165"/>
      <c r="U76" s="159"/>
      <c r="V76" s="159">
        <f>SUM(V77:V108)</f>
        <v>45.28</v>
      </c>
      <c r="W76" s="159"/>
      <c r="X76" s="159"/>
      <c r="AG76" t="s">
        <v>314</v>
      </c>
    </row>
    <row r="77" spans="1:60" ht="22.5" outlineLevel="1" x14ac:dyDescent="0.2">
      <c r="A77" s="166">
        <v>21</v>
      </c>
      <c r="B77" s="167" t="s">
        <v>588</v>
      </c>
      <c r="C77" s="183" t="s">
        <v>589</v>
      </c>
      <c r="D77" s="168" t="s">
        <v>353</v>
      </c>
      <c r="E77" s="169">
        <v>18</v>
      </c>
      <c r="F77" s="170"/>
      <c r="G77" s="171">
        <f>ROUND(E77*F77,2)</f>
        <v>0</v>
      </c>
      <c r="H77" s="170">
        <v>1367.79</v>
      </c>
      <c r="I77" s="171">
        <f>ROUND(E77*H77,2)</f>
        <v>24620.22</v>
      </c>
      <c r="J77" s="170">
        <v>122.21</v>
      </c>
      <c r="K77" s="171">
        <f>ROUND(E77*J77,2)</f>
        <v>2199.7800000000002</v>
      </c>
      <c r="L77" s="171">
        <v>21</v>
      </c>
      <c r="M77" s="171">
        <f>G77*(1+L77/100)</f>
        <v>0</v>
      </c>
      <c r="N77" s="171">
        <v>2.0600000000000002E-3</v>
      </c>
      <c r="O77" s="171">
        <f>ROUND(E77*N77,2)</f>
        <v>0.04</v>
      </c>
      <c r="P77" s="171">
        <v>0</v>
      </c>
      <c r="Q77" s="171">
        <f>ROUND(E77*P77,2)</f>
        <v>0</v>
      </c>
      <c r="R77" s="171" t="s">
        <v>590</v>
      </c>
      <c r="S77" s="171" t="s">
        <v>318</v>
      </c>
      <c r="T77" s="172" t="s">
        <v>319</v>
      </c>
      <c r="U77" s="158">
        <v>0.23</v>
      </c>
      <c r="V77" s="158">
        <f>ROUND(E77*U77,2)</f>
        <v>4.1399999999999997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363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0" t="s">
        <v>1009</v>
      </c>
      <c r="D78" s="188"/>
      <c r="E78" s="189">
        <v>18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367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6">
        <v>22</v>
      </c>
      <c r="B79" s="167" t="s">
        <v>591</v>
      </c>
      <c r="C79" s="183" t="s">
        <v>592</v>
      </c>
      <c r="D79" s="168" t="s">
        <v>353</v>
      </c>
      <c r="E79" s="169">
        <v>2</v>
      </c>
      <c r="F79" s="170"/>
      <c r="G79" s="171">
        <f>ROUND(E79*F79,2)</f>
        <v>0</v>
      </c>
      <c r="H79" s="170">
        <v>1085.8</v>
      </c>
      <c r="I79" s="171">
        <f>ROUND(E79*H79,2)</f>
        <v>2171.6</v>
      </c>
      <c r="J79" s="170">
        <v>163.19999999999999</v>
      </c>
      <c r="K79" s="171">
        <f>ROUND(E79*J79,2)</f>
        <v>326.39999999999998</v>
      </c>
      <c r="L79" s="171">
        <v>21</v>
      </c>
      <c r="M79" s="171">
        <f>G79*(1+L79/100)</f>
        <v>0</v>
      </c>
      <c r="N79" s="171">
        <v>1.2999999999999999E-3</v>
      </c>
      <c r="O79" s="171">
        <f>ROUND(E79*N79,2)</f>
        <v>0</v>
      </c>
      <c r="P79" s="171">
        <v>0</v>
      </c>
      <c r="Q79" s="171">
        <f>ROUND(E79*P79,2)</f>
        <v>0</v>
      </c>
      <c r="R79" s="171" t="s">
        <v>590</v>
      </c>
      <c r="S79" s="171" t="s">
        <v>318</v>
      </c>
      <c r="T79" s="172" t="s">
        <v>318</v>
      </c>
      <c r="U79" s="158">
        <v>0.33</v>
      </c>
      <c r="V79" s="158">
        <f>ROUND(E79*U79,2)</f>
        <v>0.66</v>
      </c>
      <c r="W79" s="158"/>
      <c r="X79" s="158" t="s">
        <v>362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363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0" t="s">
        <v>1010</v>
      </c>
      <c r="D80" s="188"/>
      <c r="E80" s="189">
        <v>2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367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66">
        <v>23</v>
      </c>
      <c r="B81" s="167" t="s">
        <v>1011</v>
      </c>
      <c r="C81" s="183" t="s">
        <v>1012</v>
      </c>
      <c r="D81" s="168" t="s">
        <v>353</v>
      </c>
      <c r="E81" s="169">
        <v>2</v>
      </c>
      <c r="F81" s="170"/>
      <c r="G81" s="171">
        <f>ROUND(E81*F81,2)</f>
        <v>0</v>
      </c>
      <c r="H81" s="170">
        <v>2508.4299999999998</v>
      </c>
      <c r="I81" s="171">
        <f>ROUND(E81*H81,2)</f>
        <v>5016.8599999999997</v>
      </c>
      <c r="J81" s="170">
        <v>311.57</v>
      </c>
      <c r="K81" s="171">
        <f>ROUND(E81*J81,2)</f>
        <v>623.14</v>
      </c>
      <c r="L81" s="171">
        <v>21</v>
      </c>
      <c r="M81" s="171">
        <f>G81*(1+L81/100)</f>
        <v>0</v>
      </c>
      <c r="N81" s="171">
        <v>1E-3</v>
      </c>
      <c r="O81" s="171">
        <f>ROUND(E81*N81,2)</f>
        <v>0</v>
      </c>
      <c r="P81" s="171">
        <v>0</v>
      </c>
      <c r="Q81" s="171">
        <f>ROUND(E81*P81,2)</f>
        <v>0</v>
      </c>
      <c r="R81" s="171" t="s">
        <v>590</v>
      </c>
      <c r="S81" s="171" t="s">
        <v>318</v>
      </c>
      <c r="T81" s="172" t="s">
        <v>318</v>
      </c>
      <c r="U81" s="158">
        <v>0.63</v>
      </c>
      <c r="V81" s="158">
        <f>ROUND(E81*U81,2)</f>
        <v>1.26</v>
      </c>
      <c r="W81" s="158"/>
      <c r="X81" s="158" t="s">
        <v>362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363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0" t="s">
        <v>1010</v>
      </c>
      <c r="D82" s="188"/>
      <c r="E82" s="189">
        <v>2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367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66">
        <v>24</v>
      </c>
      <c r="B83" s="167" t="s">
        <v>1013</v>
      </c>
      <c r="C83" s="183" t="s">
        <v>1014</v>
      </c>
      <c r="D83" s="168" t="s">
        <v>348</v>
      </c>
      <c r="E83" s="169">
        <v>4</v>
      </c>
      <c r="F83" s="170"/>
      <c r="G83" s="171">
        <f>ROUND(E83*F83,2)</f>
        <v>0</v>
      </c>
      <c r="H83" s="170">
        <v>0</v>
      </c>
      <c r="I83" s="171">
        <f>ROUND(E83*H83,2)</f>
        <v>0</v>
      </c>
      <c r="J83" s="170">
        <v>645</v>
      </c>
      <c r="K83" s="171">
        <f>ROUND(E83*J83,2)</f>
        <v>2580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 t="s">
        <v>1015</v>
      </c>
      <c r="S83" s="171" t="s">
        <v>318</v>
      </c>
      <c r="T83" s="172" t="s">
        <v>318</v>
      </c>
      <c r="U83" s="158">
        <v>1.43</v>
      </c>
      <c r="V83" s="158">
        <f>ROUND(E83*U83,2)</f>
        <v>5.72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363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0" t="s">
        <v>1016</v>
      </c>
      <c r="D84" s="188"/>
      <c r="E84" s="189">
        <v>4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367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6">
        <v>25</v>
      </c>
      <c r="B85" s="167" t="s">
        <v>945</v>
      </c>
      <c r="C85" s="183" t="s">
        <v>1017</v>
      </c>
      <c r="D85" s="168" t="s">
        <v>348</v>
      </c>
      <c r="E85" s="169">
        <v>11</v>
      </c>
      <c r="F85" s="170"/>
      <c r="G85" s="171">
        <f>ROUND(E85*F85,2)</f>
        <v>0</v>
      </c>
      <c r="H85" s="170">
        <v>0</v>
      </c>
      <c r="I85" s="171">
        <f>ROUND(E85*H85,2)</f>
        <v>0</v>
      </c>
      <c r="J85" s="170">
        <v>330</v>
      </c>
      <c r="K85" s="171">
        <f>ROUND(E85*J85,2)</f>
        <v>3630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340</v>
      </c>
      <c r="T85" s="172" t="s">
        <v>319</v>
      </c>
      <c r="U85" s="158">
        <v>0</v>
      </c>
      <c r="V85" s="158">
        <f>ROUND(E85*U85,2)</f>
        <v>0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363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5" t="s">
        <v>1018</v>
      </c>
      <c r="D86" s="276"/>
      <c r="E86" s="276"/>
      <c r="F86" s="276"/>
      <c r="G86" s="276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322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6">
        <v>26</v>
      </c>
      <c r="B87" s="167" t="s">
        <v>602</v>
      </c>
      <c r="C87" s="183" t="s">
        <v>603</v>
      </c>
      <c r="D87" s="168" t="s">
        <v>353</v>
      </c>
      <c r="E87" s="169">
        <v>2</v>
      </c>
      <c r="F87" s="170"/>
      <c r="G87" s="171">
        <f>ROUND(E87*F87,2)</f>
        <v>0</v>
      </c>
      <c r="H87" s="170">
        <v>0</v>
      </c>
      <c r="I87" s="171">
        <f>ROUND(E87*H87,2)</f>
        <v>0</v>
      </c>
      <c r="J87" s="170">
        <v>1860</v>
      </c>
      <c r="K87" s="171">
        <f>ROUND(E87*J87,2)</f>
        <v>3720</v>
      </c>
      <c r="L87" s="171">
        <v>21</v>
      </c>
      <c r="M87" s="171">
        <f>G87*(1+L87/100)</f>
        <v>0</v>
      </c>
      <c r="N87" s="171">
        <v>1.8E-3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340</v>
      </c>
      <c r="T87" s="172" t="s">
        <v>318</v>
      </c>
      <c r="U87" s="158">
        <v>0.38</v>
      </c>
      <c r="V87" s="158">
        <f>ROUND(E87*U87,2)</f>
        <v>0.76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363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1010</v>
      </c>
      <c r="D88" s="188"/>
      <c r="E88" s="189">
        <v>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367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6">
        <v>27</v>
      </c>
      <c r="B89" s="167" t="s">
        <v>604</v>
      </c>
      <c r="C89" s="183" t="s">
        <v>605</v>
      </c>
      <c r="D89" s="168" t="s">
        <v>353</v>
      </c>
      <c r="E89" s="169">
        <v>2</v>
      </c>
      <c r="F89" s="170"/>
      <c r="G89" s="171">
        <f>ROUND(E89*F89,2)</f>
        <v>0</v>
      </c>
      <c r="H89" s="170">
        <v>0</v>
      </c>
      <c r="I89" s="171">
        <f>ROUND(E89*H89,2)</f>
        <v>0</v>
      </c>
      <c r="J89" s="170">
        <v>2695</v>
      </c>
      <c r="K89" s="171">
        <f>ROUND(E89*J89,2)</f>
        <v>5390</v>
      </c>
      <c r="L89" s="171">
        <v>21</v>
      </c>
      <c r="M89" s="171">
        <f>G89*(1+L89/100)</f>
        <v>0</v>
      </c>
      <c r="N89" s="171">
        <v>2.2000000000000001E-3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340</v>
      </c>
      <c r="T89" s="172" t="s">
        <v>318</v>
      </c>
      <c r="U89" s="158">
        <v>0.38</v>
      </c>
      <c r="V89" s="158">
        <f>ROUND(E89*U89,2)</f>
        <v>0.76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363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0" t="s">
        <v>1010</v>
      </c>
      <c r="D90" s="188"/>
      <c r="E90" s="189">
        <v>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367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6">
        <v>28</v>
      </c>
      <c r="B91" s="167" t="s">
        <v>606</v>
      </c>
      <c r="C91" s="183" t="s">
        <v>607</v>
      </c>
      <c r="D91" s="168" t="s">
        <v>353</v>
      </c>
      <c r="E91" s="169">
        <v>12</v>
      </c>
      <c r="F91" s="170"/>
      <c r="G91" s="171">
        <f>ROUND(E91*F91,2)</f>
        <v>0</v>
      </c>
      <c r="H91" s="170">
        <v>1620.51</v>
      </c>
      <c r="I91" s="171">
        <f>ROUND(E91*H91,2)</f>
        <v>19446.12</v>
      </c>
      <c r="J91" s="170">
        <v>329.49</v>
      </c>
      <c r="K91" s="171">
        <f>ROUND(E91*J91,2)</f>
        <v>3953.88</v>
      </c>
      <c r="L91" s="171">
        <v>21</v>
      </c>
      <c r="M91" s="171">
        <f>G91*(1+L91/100)</f>
        <v>0</v>
      </c>
      <c r="N91" s="171">
        <v>5.5999999999999995E-4</v>
      </c>
      <c r="O91" s="171">
        <f>ROUND(E91*N91,2)</f>
        <v>0.01</v>
      </c>
      <c r="P91" s="171">
        <v>0</v>
      </c>
      <c r="Q91" s="171">
        <f>ROUND(E91*P91,2)</f>
        <v>0</v>
      </c>
      <c r="R91" s="171"/>
      <c r="S91" s="171" t="s">
        <v>340</v>
      </c>
      <c r="T91" s="172" t="s">
        <v>319</v>
      </c>
      <c r="U91" s="158">
        <v>0.23</v>
      </c>
      <c r="V91" s="158">
        <f>ROUND(E91*U91,2)</f>
        <v>2.76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363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0" t="s">
        <v>1019</v>
      </c>
      <c r="D92" s="188"/>
      <c r="E92" s="189">
        <v>12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367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66">
        <v>29</v>
      </c>
      <c r="B93" s="167" t="s">
        <v>608</v>
      </c>
      <c r="C93" s="183" t="s">
        <v>609</v>
      </c>
      <c r="D93" s="168" t="s">
        <v>348</v>
      </c>
      <c r="E93" s="169">
        <v>2</v>
      </c>
      <c r="F93" s="170"/>
      <c r="G93" s="171">
        <f>ROUND(E93*F93,2)</f>
        <v>0</v>
      </c>
      <c r="H93" s="170">
        <v>0</v>
      </c>
      <c r="I93" s="171">
        <f>ROUND(E93*H93,2)</f>
        <v>0</v>
      </c>
      <c r="J93" s="170">
        <v>2850</v>
      </c>
      <c r="K93" s="171">
        <f>ROUND(E93*J93,2)</f>
        <v>5700</v>
      </c>
      <c r="L93" s="171">
        <v>21</v>
      </c>
      <c r="M93" s="171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1"/>
      <c r="S93" s="171" t="s">
        <v>340</v>
      </c>
      <c r="T93" s="172" t="s">
        <v>319</v>
      </c>
      <c r="U93" s="158">
        <v>0</v>
      </c>
      <c r="V93" s="158">
        <f>ROUND(E93*U93,2)</f>
        <v>0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363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0" t="s">
        <v>1010</v>
      </c>
      <c r="D94" s="188"/>
      <c r="E94" s="189">
        <v>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367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6">
        <v>30</v>
      </c>
      <c r="B95" s="167" t="s">
        <v>610</v>
      </c>
      <c r="C95" s="183" t="s">
        <v>611</v>
      </c>
      <c r="D95" s="168" t="s">
        <v>348</v>
      </c>
      <c r="E95" s="169">
        <v>10</v>
      </c>
      <c r="F95" s="170"/>
      <c r="G95" s="171">
        <f>ROUND(E95*F95,2)</f>
        <v>0</v>
      </c>
      <c r="H95" s="170">
        <v>33.76</v>
      </c>
      <c r="I95" s="171">
        <f>ROUND(E95*H95,2)</f>
        <v>337.6</v>
      </c>
      <c r="J95" s="170">
        <v>1246.24</v>
      </c>
      <c r="K95" s="171">
        <f>ROUND(E95*J95,2)</f>
        <v>12462.4</v>
      </c>
      <c r="L95" s="171">
        <v>21</v>
      </c>
      <c r="M95" s="171">
        <f>G95*(1+L95/100)</f>
        <v>0</v>
      </c>
      <c r="N95" s="171">
        <v>8.0000000000000007E-5</v>
      </c>
      <c r="O95" s="171">
        <f>ROUND(E95*N95,2)</f>
        <v>0</v>
      </c>
      <c r="P95" s="171">
        <v>0</v>
      </c>
      <c r="Q95" s="171">
        <f>ROUND(E95*P95,2)</f>
        <v>0</v>
      </c>
      <c r="R95" s="171"/>
      <c r="S95" s="171" t="s">
        <v>340</v>
      </c>
      <c r="T95" s="172" t="s">
        <v>319</v>
      </c>
      <c r="U95" s="158">
        <v>2.1</v>
      </c>
      <c r="V95" s="158">
        <f>ROUND(E95*U95,2)</f>
        <v>21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363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0" t="s">
        <v>1020</v>
      </c>
      <c r="D96" s="188"/>
      <c r="E96" s="189">
        <v>10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367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66">
        <v>31</v>
      </c>
      <c r="B97" s="167" t="s">
        <v>1021</v>
      </c>
      <c r="C97" s="183" t="s">
        <v>1022</v>
      </c>
      <c r="D97" s="168" t="s">
        <v>348</v>
      </c>
      <c r="E97" s="169">
        <v>12</v>
      </c>
      <c r="F97" s="170"/>
      <c r="G97" s="171">
        <f>ROUND(E97*F97,2)</f>
        <v>0</v>
      </c>
      <c r="H97" s="170">
        <v>83.12</v>
      </c>
      <c r="I97" s="171">
        <f>ROUND(E97*H97,2)</f>
        <v>997.44</v>
      </c>
      <c r="J97" s="170">
        <v>242.88</v>
      </c>
      <c r="K97" s="171">
        <f>ROUND(E97*J97,2)</f>
        <v>2914.56</v>
      </c>
      <c r="L97" s="171">
        <v>21</v>
      </c>
      <c r="M97" s="171">
        <f>G97*(1+L97/100)</f>
        <v>0</v>
      </c>
      <c r="N97" s="171">
        <v>5.0000000000000001E-4</v>
      </c>
      <c r="O97" s="171">
        <f>ROUND(E97*N97,2)</f>
        <v>0.01</v>
      </c>
      <c r="P97" s="171">
        <v>0</v>
      </c>
      <c r="Q97" s="171">
        <f>ROUND(E97*P97,2)</f>
        <v>0</v>
      </c>
      <c r="R97" s="171"/>
      <c r="S97" s="171" t="s">
        <v>340</v>
      </c>
      <c r="T97" s="172" t="s">
        <v>319</v>
      </c>
      <c r="U97" s="158">
        <v>0.37</v>
      </c>
      <c r="V97" s="158">
        <f>ROUND(E97*U97,2)</f>
        <v>4.4400000000000004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363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0" t="s">
        <v>1023</v>
      </c>
      <c r="D98" s="188"/>
      <c r="E98" s="189">
        <v>12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367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66">
        <v>32</v>
      </c>
      <c r="B99" s="167" t="s">
        <v>1024</v>
      </c>
      <c r="C99" s="183" t="s">
        <v>1025</v>
      </c>
      <c r="D99" s="168" t="s">
        <v>348</v>
      </c>
      <c r="E99" s="169">
        <v>2</v>
      </c>
      <c r="F99" s="170"/>
      <c r="G99" s="171">
        <f>ROUND(E99*F99,2)</f>
        <v>0</v>
      </c>
      <c r="H99" s="170">
        <v>5378.71</v>
      </c>
      <c r="I99" s="171">
        <f>ROUND(E99*H99,2)</f>
        <v>10757.42</v>
      </c>
      <c r="J99" s="170">
        <v>796.29</v>
      </c>
      <c r="K99" s="171">
        <f>ROUND(E99*J99,2)</f>
        <v>1592.58</v>
      </c>
      <c r="L99" s="171">
        <v>21</v>
      </c>
      <c r="M99" s="171">
        <f>G99*(1+L99/100)</f>
        <v>0</v>
      </c>
      <c r="N99" s="171">
        <v>1.729E-2</v>
      </c>
      <c r="O99" s="171">
        <f>ROUND(E99*N99,2)</f>
        <v>0.03</v>
      </c>
      <c r="P99" s="171">
        <v>0</v>
      </c>
      <c r="Q99" s="171">
        <f>ROUND(E99*P99,2)</f>
        <v>0</v>
      </c>
      <c r="R99" s="171"/>
      <c r="S99" s="171" t="s">
        <v>340</v>
      </c>
      <c r="T99" s="172" t="s">
        <v>319</v>
      </c>
      <c r="U99" s="158">
        <v>1.89</v>
      </c>
      <c r="V99" s="158">
        <f>ROUND(E99*U99,2)</f>
        <v>3.78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363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75" t="s">
        <v>1026</v>
      </c>
      <c r="D100" s="276"/>
      <c r="E100" s="276"/>
      <c r="F100" s="276"/>
      <c r="G100" s="276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66">
        <v>33</v>
      </c>
      <c r="B101" s="167" t="s">
        <v>615</v>
      </c>
      <c r="C101" s="183" t="s">
        <v>2608</v>
      </c>
      <c r="D101" s="168" t="s">
        <v>348</v>
      </c>
      <c r="E101" s="169">
        <v>20</v>
      </c>
      <c r="F101" s="170"/>
      <c r="G101" s="171">
        <f>ROUND(E101*F101,2)</f>
        <v>0</v>
      </c>
      <c r="H101" s="170">
        <v>0</v>
      </c>
      <c r="I101" s="171">
        <f>ROUND(E101*H101,2)</f>
        <v>0</v>
      </c>
      <c r="J101" s="170">
        <v>1150</v>
      </c>
      <c r="K101" s="171">
        <f>ROUND(E101*J101,2)</f>
        <v>23000</v>
      </c>
      <c r="L101" s="171">
        <v>21</v>
      </c>
      <c r="M101" s="171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1"/>
      <c r="S101" s="171" t="s">
        <v>340</v>
      </c>
      <c r="T101" s="172" t="s">
        <v>319</v>
      </c>
      <c r="U101" s="158">
        <v>0</v>
      </c>
      <c r="V101" s="158">
        <f>ROUND(E101*U101,2)</f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363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1027</v>
      </c>
      <c r="D102" s="188"/>
      <c r="E102" s="189">
        <v>20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367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6">
        <v>34</v>
      </c>
      <c r="B103" s="167" t="s">
        <v>616</v>
      </c>
      <c r="C103" s="183" t="s">
        <v>2610</v>
      </c>
      <c r="D103" s="168" t="s">
        <v>348</v>
      </c>
      <c r="E103" s="169">
        <v>8</v>
      </c>
      <c r="F103" s="170"/>
      <c r="G103" s="171">
        <f>ROUND(E103*F103,2)</f>
        <v>0</v>
      </c>
      <c r="H103" s="170">
        <v>0</v>
      </c>
      <c r="I103" s="171">
        <f>ROUND(E103*H103,2)</f>
        <v>0</v>
      </c>
      <c r="J103" s="170">
        <v>600</v>
      </c>
      <c r="K103" s="171">
        <f>ROUND(E103*J103,2)</f>
        <v>4800</v>
      </c>
      <c r="L103" s="171">
        <v>21</v>
      </c>
      <c r="M103" s="171">
        <f>G103*(1+L103/100)</f>
        <v>0</v>
      </c>
      <c r="N103" s="171">
        <v>0</v>
      </c>
      <c r="O103" s="171">
        <f>ROUND(E103*N103,2)</f>
        <v>0</v>
      </c>
      <c r="P103" s="171">
        <v>0</v>
      </c>
      <c r="Q103" s="171">
        <f>ROUND(E103*P103,2)</f>
        <v>0</v>
      </c>
      <c r="R103" s="171"/>
      <c r="S103" s="171" t="s">
        <v>340</v>
      </c>
      <c r="T103" s="172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363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0" t="s">
        <v>1007</v>
      </c>
      <c r="D104" s="188"/>
      <c r="E104" s="189">
        <v>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367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6">
        <v>35</v>
      </c>
      <c r="B105" s="167" t="s">
        <v>617</v>
      </c>
      <c r="C105" s="183" t="s">
        <v>2611</v>
      </c>
      <c r="D105" s="168" t="s">
        <v>348</v>
      </c>
      <c r="E105" s="169">
        <v>8</v>
      </c>
      <c r="F105" s="170"/>
      <c r="G105" s="171">
        <f>ROUND(E105*F105,2)</f>
        <v>0</v>
      </c>
      <c r="H105" s="170">
        <v>0</v>
      </c>
      <c r="I105" s="171">
        <f>ROUND(E105*H105,2)</f>
        <v>0</v>
      </c>
      <c r="J105" s="170">
        <v>235</v>
      </c>
      <c r="K105" s="171">
        <f>ROUND(E105*J105,2)</f>
        <v>1880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340</v>
      </c>
      <c r="T105" s="172" t="s">
        <v>319</v>
      </c>
      <c r="U105" s="158">
        <v>0</v>
      </c>
      <c r="V105" s="158">
        <f>ROUND(E105*U105,2)</f>
        <v>0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363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1007</v>
      </c>
      <c r="D106" s="188"/>
      <c r="E106" s="189">
        <v>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367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6">
        <v>36</v>
      </c>
      <c r="B107" s="167" t="s">
        <v>1028</v>
      </c>
      <c r="C107" s="183" t="s">
        <v>1029</v>
      </c>
      <c r="D107" s="168" t="s">
        <v>1030</v>
      </c>
      <c r="E107" s="169">
        <v>4</v>
      </c>
      <c r="F107" s="170"/>
      <c r="G107" s="171">
        <f>ROUND(E107*F107,2)</f>
        <v>0</v>
      </c>
      <c r="H107" s="170">
        <v>1650</v>
      </c>
      <c r="I107" s="171">
        <f>ROUND(E107*H107,2)</f>
        <v>6600</v>
      </c>
      <c r="J107" s="170">
        <v>0</v>
      </c>
      <c r="K107" s="171">
        <f>ROUND(E107*J107,2)</f>
        <v>0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340</v>
      </c>
      <c r="T107" s="172" t="s">
        <v>319</v>
      </c>
      <c r="U107" s="158">
        <v>0</v>
      </c>
      <c r="V107" s="158">
        <f>ROUND(E107*U107,2)</f>
        <v>0</v>
      </c>
      <c r="W107" s="158"/>
      <c r="X107" s="158" t="s">
        <v>554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555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0" t="s">
        <v>1008</v>
      </c>
      <c r="D108" s="188"/>
      <c r="E108" s="189">
        <v>4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367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0" t="s">
        <v>313</v>
      </c>
      <c r="B109" s="161" t="s">
        <v>136</v>
      </c>
      <c r="C109" s="182" t="s">
        <v>137</v>
      </c>
      <c r="D109" s="162"/>
      <c r="E109" s="163"/>
      <c r="F109" s="164"/>
      <c r="G109" s="164">
        <f>SUMIF(AG110:AG117,"&lt;&gt;NOR",G110:G117)</f>
        <v>0</v>
      </c>
      <c r="H109" s="164"/>
      <c r="I109" s="164">
        <f>SUM(I110:I117)</f>
        <v>5395.7</v>
      </c>
      <c r="J109" s="164"/>
      <c r="K109" s="164">
        <f>SUM(K110:K117)</f>
        <v>59461.3</v>
      </c>
      <c r="L109" s="164"/>
      <c r="M109" s="164">
        <f>SUM(M110:M117)</f>
        <v>0</v>
      </c>
      <c r="N109" s="164"/>
      <c r="O109" s="164">
        <f>SUM(O110:O117)</f>
        <v>0.23</v>
      </c>
      <c r="P109" s="164"/>
      <c r="Q109" s="164">
        <f>SUM(Q110:Q117)</f>
        <v>0</v>
      </c>
      <c r="R109" s="164"/>
      <c r="S109" s="164"/>
      <c r="T109" s="165"/>
      <c r="U109" s="159"/>
      <c r="V109" s="159">
        <f>SUM(V110:V117)</f>
        <v>52.129999999999995</v>
      </c>
      <c r="W109" s="159"/>
      <c r="X109" s="159"/>
      <c r="AG109" t="s">
        <v>314</v>
      </c>
    </row>
    <row r="110" spans="1:60" outlineLevel="1" x14ac:dyDescent="0.2">
      <c r="A110" s="166">
        <v>37</v>
      </c>
      <c r="B110" s="167" t="s">
        <v>559</v>
      </c>
      <c r="C110" s="183" t="s">
        <v>560</v>
      </c>
      <c r="D110" s="168" t="s">
        <v>376</v>
      </c>
      <c r="E110" s="169">
        <v>86</v>
      </c>
      <c r="F110" s="170"/>
      <c r="G110" s="171">
        <f>ROUND(E110*F110,2)</f>
        <v>0</v>
      </c>
      <c r="H110" s="170">
        <v>46.99</v>
      </c>
      <c r="I110" s="171">
        <f>ROUND(E110*H110,2)</f>
        <v>4041.14</v>
      </c>
      <c r="J110" s="170">
        <v>88.51</v>
      </c>
      <c r="K110" s="171">
        <f>ROUND(E110*J110,2)</f>
        <v>7611.86</v>
      </c>
      <c r="L110" s="171">
        <v>21</v>
      </c>
      <c r="M110" s="171">
        <f>G110*(1+L110/100)</f>
        <v>0</v>
      </c>
      <c r="N110" s="171">
        <v>1.58E-3</v>
      </c>
      <c r="O110" s="171">
        <f>ROUND(E110*N110,2)</f>
        <v>0.14000000000000001</v>
      </c>
      <c r="P110" s="171">
        <v>0</v>
      </c>
      <c r="Q110" s="171">
        <f>ROUND(E110*P110,2)</f>
        <v>0</v>
      </c>
      <c r="R110" s="171" t="s">
        <v>561</v>
      </c>
      <c r="S110" s="171" t="s">
        <v>318</v>
      </c>
      <c r="T110" s="172" t="s">
        <v>318</v>
      </c>
      <c r="U110" s="158">
        <v>0.214</v>
      </c>
      <c r="V110" s="158">
        <f>ROUND(E110*U110,2)</f>
        <v>18.399999999999999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363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0" t="s">
        <v>1031</v>
      </c>
      <c r="D111" s="188"/>
      <c r="E111" s="189">
        <v>86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367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66">
        <v>38</v>
      </c>
      <c r="B112" s="167" t="s">
        <v>1032</v>
      </c>
      <c r="C112" s="183" t="s">
        <v>1033</v>
      </c>
      <c r="D112" s="168" t="s">
        <v>376</v>
      </c>
      <c r="E112" s="169">
        <v>16</v>
      </c>
      <c r="F112" s="170"/>
      <c r="G112" s="171">
        <f>ROUND(E112*F112,2)</f>
        <v>0</v>
      </c>
      <c r="H112" s="170">
        <v>76.08</v>
      </c>
      <c r="I112" s="171">
        <f>ROUND(E112*H112,2)</f>
        <v>1217.28</v>
      </c>
      <c r="J112" s="170">
        <v>107.42</v>
      </c>
      <c r="K112" s="171">
        <f>ROUND(E112*J112,2)</f>
        <v>1718.72</v>
      </c>
      <c r="L112" s="171">
        <v>21</v>
      </c>
      <c r="M112" s="171">
        <f>G112*(1+L112/100)</f>
        <v>0</v>
      </c>
      <c r="N112" s="171">
        <v>5.9199999999999999E-3</v>
      </c>
      <c r="O112" s="171">
        <f>ROUND(E112*N112,2)</f>
        <v>0.09</v>
      </c>
      <c r="P112" s="171">
        <v>0</v>
      </c>
      <c r="Q112" s="171">
        <f>ROUND(E112*P112,2)</f>
        <v>0</v>
      </c>
      <c r="R112" s="171" t="s">
        <v>561</v>
      </c>
      <c r="S112" s="171" t="s">
        <v>318</v>
      </c>
      <c r="T112" s="172" t="s">
        <v>318</v>
      </c>
      <c r="U112" s="158">
        <v>0.26</v>
      </c>
      <c r="V112" s="158">
        <f>ROUND(E112*U112,2)</f>
        <v>4.16</v>
      </c>
      <c r="W112" s="158"/>
      <c r="X112" s="158" t="s">
        <v>362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363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1034</v>
      </c>
      <c r="D113" s="188"/>
      <c r="E113" s="189">
        <v>16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367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56.25" outlineLevel="1" x14ac:dyDescent="0.2">
      <c r="A114" s="166">
        <v>39</v>
      </c>
      <c r="B114" s="167" t="s">
        <v>574</v>
      </c>
      <c r="C114" s="183" t="s">
        <v>575</v>
      </c>
      <c r="D114" s="168" t="s">
        <v>376</v>
      </c>
      <c r="E114" s="169">
        <v>96</v>
      </c>
      <c r="F114" s="170"/>
      <c r="G114" s="171">
        <f>ROUND(E114*F114,2)</f>
        <v>0</v>
      </c>
      <c r="H114" s="170">
        <v>1.43</v>
      </c>
      <c r="I114" s="171">
        <f>ROUND(E114*H114,2)</f>
        <v>137.28</v>
      </c>
      <c r="J114" s="170">
        <v>119.07</v>
      </c>
      <c r="K114" s="171">
        <f>ROUND(E114*J114,2)</f>
        <v>11430.72</v>
      </c>
      <c r="L114" s="171">
        <v>21</v>
      </c>
      <c r="M114" s="171">
        <f>G114*(1+L114/100)</f>
        <v>0</v>
      </c>
      <c r="N114" s="171">
        <v>4.0000000000000003E-5</v>
      </c>
      <c r="O114" s="171">
        <f>ROUND(E114*N114,2)</f>
        <v>0</v>
      </c>
      <c r="P114" s="171">
        <v>0</v>
      </c>
      <c r="Q114" s="171">
        <f>ROUND(E114*P114,2)</f>
        <v>0</v>
      </c>
      <c r="R114" s="171" t="s">
        <v>371</v>
      </c>
      <c r="S114" s="171" t="s">
        <v>318</v>
      </c>
      <c r="T114" s="172" t="s">
        <v>318</v>
      </c>
      <c r="U114" s="158">
        <v>0.308</v>
      </c>
      <c r="V114" s="158">
        <f>ROUND(E114*U114,2)</f>
        <v>29.57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363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0" t="s">
        <v>1035</v>
      </c>
      <c r="D115" s="188"/>
      <c r="E115" s="189">
        <v>96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367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66">
        <v>40</v>
      </c>
      <c r="B116" s="167" t="s">
        <v>583</v>
      </c>
      <c r="C116" s="183" t="s">
        <v>584</v>
      </c>
      <c r="D116" s="168" t="s">
        <v>585</v>
      </c>
      <c r="E116" s="169">
        <v>90</v>
      </c>
      <c r="F116" s="170"/>
      <c r="G116" s="171">
        <f>ROUND(E116*F116,2)</f>
        <v>0</v>
      </c>
      <c r="H116" s="170">
        <v>0</v>
      </c>
      <c r="I116" s="171">
        <f>ROUND(E116*H116,2)</f>
        <v>0</v>
      </c>
      <c r="J116" s="170">
        <v>430</v>
      </c>
      <c r="K116" s="171">
        <f>ROUND(E116*J116,2)</f>
        <v>38700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340</v>
      </c>
      <c r="T116" s="172" t="s">
        <v>319</v>
      </c>
      <c r="U116" s="158">
        <v>0</v>
      </c>
      <c r="V116" s="158">
        <f>ROUND(E116*U116,2)</f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363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1036</v>
      </c>
      <c r="D117" s="188"/>
      <c r="E117" s="189">
        <v>90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367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0" t="s">
        <v>313</v>
      </c>
      <c r="B118" s="161" t="s">
        <v>138</v>
      </c>
      <c r="C118" s="182" t="s">
        <v>139</v>
      </c>
      <c r="D118" s="162"/>
      <c r="E118" s="163"/>
      <c r="F118" s="164"/>
      <c r="G118" s="164">
        <f>SUMIF(AG119:AG172,"&lt;&gt;NOR",G119:G172)</f>
        <v>0</v>
      </c>
      <c r="H118" s="164"/>
      <c r="I118" s="164">
        <f>SUM(I119:I172)</f>
        <v>8273.6</v>
      </c>
      <c r="J118" s="164"/>
      <c r="K118" s="164">
        <f>SUM(K119:K172)</f>
        <v>170846.17</v>
      </c>
      <c r="L118" s="164"/>
      <c r="M118" s="164">
        <f>SUM(M119:M172)</f>
        <v>0</v>
      </c>
      <c r="N118" s="164"/>
      <c r="O118" s="164">
        <f>SUM(O119:O172)</f>
        <v>0.13</v>
      </c>
      <c r="P118" s="164"/>
      <c r="Q118" s="164">
        <f>SUM(Q119:Q172)</f>
        <v>105.46000000000001</v>
      </c>
      <c r="R118" s="164"/>
      <c r="S118" s="164"/>
      <c r="T118" s="165"/>
      <c r="U118" s="159"/>
      <c r="V118" s="159">
        <f>SUM(V119:V172)</f>
        <v>439.44000000000005</v>
      </c>
      <c r="W118" s="159"/>
      <c r="X118" s="159"/>
      <c r="AG118" t="s">
        <v>314</v>
      </c>
    </row>
    <row r="119" spans="1:60" outlineLevel="1" x14ac:dyDescent="0.2">
      <c r="A119" s="166">
        <v>41</v>
      </c>
      <c r="B119" s="167" t="s">
        <v>631</v>
      </c>
      <c r="C119" s="183" t="s">
        <v>1037</v>
      </c>
      <c r="D119" s="168" t="s">
        <v>376</v>
      </c>
      <c r="E119" s="169">
        <v>126.34</v>
      </c>
      <c r="F119" s="170"/>
      <c r="G119" s="171">
        <f>ROUND(E119*F119,2)</f>
        <v>0</v>
      </c>
      <c r="H119" s="170">
        <v>15.3</v>
      </c>
      <c r="I119" s="171">
        <f>ROUND(E119*H119,2)</f>
        <v>1933</v>
      </c>
      <c r="J119" s="170">
        <v>107.7</v>
      </c>
      <c r="K119" s="171">
        <f>ROUND(E119*J119,2)</f>
        <v>13606.82</v>
      </c>
      <c r="L119" s="171">
        <v>21</v>
      </c>
      <c r="M119" s="171">
        <f>G119*(1+L119/100)</f>
        <v>0</v>
      </c>
      <c r="N119" s="171">
        <v>6.7000000000000002E-4</v>
      </c>
      <c r="O119" s="171">
        <f>ROUND(E119*N119,2)</f>
        <v>0.08</v>
      </c>
      <c r="P119" s="171">
        <v>0.18</v>
      </c>
      <c r="Q119" s="171">
        <f>ROUND(E119*P119,2)</f>
        <v>22.74</v>
      </c>
      <c r="R119" s="171" t="s">
        <v>398</v>
      </c>
      <c r="S119" s="171" t="s">
        <v>318</v>
      </c>
      <c r="T119" s="172" t="s">
        <v>318</v>
      </c>
      <c r="U119" s="158">
        <v>0.23200000000000001</v>
      </c>
      <c r="V119" s="158">
        <f>ROUND(E119*U119,2)</f>
        <v>29.31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363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56"/>
      <c r="B120" s="157"/>
      <c r="C120" s="286" t="s">
        <v>633</v>
      </c>
      <c r="D120" s="287"/>
      <c r="E120" s="287"/>
      <c r="F120" s="287"/>
      <c r="G120" s="287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365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73" t="str">
        <f>C120</f>
        <v>nebo vybourání otvorů průřezové plochy přes 4 m2 v příčkách, včetně pomocného lešení o výšce podlahy do 1900 mm a pro zatížení do 1,5 kPa  (150 kg/m2),</v>
      </c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5" t="s">
        <v>2565</v>
      </c>
      <c r="D121" s="188"/>
      <c r="E121" s="189">
        <v>47.24</v>
      </c>
      <c r="F121" s="158"/>
      <c r="G121" s="195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367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2566</v>
      </c>
      <c r="D122" s="188"/>
      <c r="E122" s="189">
        <v>79.099999999999994</v>
      </c>
      <c r="F122" s="158"/>
      <c r="G122" s="190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367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66">
        <v>42</v>
      </c>
      <c r="B123" s="167" t="s">
        <v>642</v>
      </c>
      <c r="C123" s="183" t="s">
        <v>643</v>
      </c>
      <c r="D123" s="168" t="s">
        <v>360</v>
      </c>
      <c r="E123" s="169">
        <v>1.8525</v>
      </c>
      <c r="F123" s="170"/>
      <c r="G123" s="171">
        <f>ROUND(E123*F123,2)</f>
        <v>0</v>
      </c>
      <c r="H123" s="170">
        <v>29.37</v>
      </c>
      <c r="I123" s="171">
        <f>ROUND(E123*H123,2)</f>
        <v>54.41</v>
      </c>
      <c r="J123" s="170">
        <v>777.63</v>
      </c>
      <c r="K123" s="171">
        <f>ROUND(E123*J123,2)</f>
        <v>1440.56</v>
      </c>
      <c r="L123" s="171">
        <v>21</v>
      </c>
      <c r="M123" s="171">
        <f>G123*(1+L123/100)</f>
        <v>0</v>
      </c>
      <c r="N123" s="171">
        <v>1.2800000000000001E-3</v>
      </c>
      <c r="O123" s="171">
        <f>ROUND(E123*N123,2)</f>
        <v>0</v>
      </c>
      <c r="P123" s="171">
        <v>1.8</v>
      </c>
      <c r="Q123" s="171">
        <f>ROUND(E123*P123,2)</f>
        <v>3.33</v>
      </c>
      <c r="R123" s="171" t="s">
        <v>398</v>
      </c>
      <c r="S123" s="171" t="s">
        <v>318</v>
      </c>
      <c r="T123" s="172" t="s">
        <v>318</v>
      </c>
      <c r="U123" s="158">
        <v>1.52</v>
      </c>
      <c r="V123" s="158">
        <f>ROUND(E123*U123,2)</f>
        <v>2.82</v>
      </c>
      <c r="W123" s="158"/>
      <c r="X123" s="158" t="s">
        <v>362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363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56"/>
      <c r="B124" s="157"/>
      <c r="C124" s="286" t="s">
        <v>644</v>
      </c>
      <c r="D124" s="287"/>
      <c r="E124" s="287"/>
      <c r="F124" s="287"/>
      <c r="G124" s="287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365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73" t="str">
        <f>C124</f>
        <v>nebo vybourání otvorů průřezové plochy přes 4 m2 ve zdivu nadzákladovém, včetně pomocného lešení o výšce podlahy do 1900 mm a pro zatížení do 1,5 kPa  (150 kg/m2)</v>
      </c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0" t="s">
        <v>1038</v>
      </c>
      <c r="D125" s="188"/>
      <c r="E125" s="189">
        <v>1.8525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367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66">
        <v>43</v>
      </c>
      <c r="B126" s="167" t="s">
        <v>1039</v>
      </c>
      <c r="C126" s="183" t="s">
        <v>657</v>
      </c>
      <c r="D126" s="168" t="s">
        <v>360</v>
      </c>
      <c r="E126" s="169">
        <v>9.27</v>
      </c>
      <c r="F126" s="170"/>
      <c r="G126" s="171">
        <f>ROUND(E126*F126,2)</f>
        <v>0</v>
      </c>
      <c r="H126" s="170">
        <v>0</v>
      </c>
      <c r="I126" s="171">
        <f>ROUND(E126*H126,2)</f>
        <v>0</v>
      </c>
      <c r="J126" s="170">
        <v>2890</v>
      </c>
      <c r="K126" s="171">
        <f>ROUND(E126*J126,2)</f>
        <v>26790.3</v>
      </c>
      <c r="L126" s="171">
        <v>21</v>
      </c>
      <c r="M126" s="171">
        <f>G126*(1+L126/100)</f>
        <v>0</v>
      </c>
      <c r="N126" s="171">
        <v>0</v>
      </c>
      <c r="O126" s="171">
        <f>ROUND(E126*N126,2)</f>
        <v>0</v>
      </c>
      <c r="P126" s="171">
        <v>2.2000000000000002</v>
      </c>
      <c r="Q126" s="171">
        <f>ROUND(E126*P126,2)</f>
        <v>20.39</v>
      </c>
      <c r="R126" s="171" t="s">
        <v>398</v>
      </c>
      <c r="S126" s="171" t="s">
        <v>318</v>
      </c>
      <c r="T126" s="172" t="s">
        <v>318</v>
      </c>
      <c r="U126" s="158">
        <v>7.1950000000000003</v>
      </c>
      <c r="V126" s="158">
        <f>ROUND(E126*U126,2)</f>
        <v>66.7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363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0" t="s">
        <v>2567</v>
      </c>
      <c r="D127" s="188"/>
      <c r="E127" s="189">
        <v>9.1999999999999993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367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0" t="s">
        <v>1040</v>
      </c>
      <c r="D128" s="188"/>
      <c r="E128" s="189">
        <v>7.0000000000000007E-2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367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6">
        <v>44</v>
      </c>
      <c r="B129" s="167" t="s">
        <v>660</v>
      </c>
      <c r="C129" s="183" t="s">
        <v>661</v>
      </c>
      <c r="D129" s="168" t="s">
        <v>376</v>
      </c>
      <c r="E129" s="169">
        <v>91.999999999999986</v>
      </c>
      <c r="F129" s="170"/>
      <c r="G129" s="171">
        <f>ROUND(E129*F129,2)</f>
        <v>0</v>
      </c>
      <c r="H129" s="170">
        <v>0</v>
      </c>
      <c r="I129" s="171">
        <f>ROUND(E129*H129,2)</f>
        <v>0</v>
      </c>
      <c r="J129" s="170">
        <v>65.400000000000006</v>
      </c>
      <c r="K129" s="171">
        <f>ROUND(E129*J129,2)</f>
        <v>6016.8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0.02</v>
      </c>
      <c r="Q129" s="171">
        <f>ROUND(E129*P129,2)</f>
        <v>1.84</v>
      </c>
      <c r="R129" s="171" t="s">
        <v>398</v>
      </c>
      <c r="S129" s="171" t="s">
        <v>318</v>
      </c>
      <c r="T129" s="172" t="s">
        <v>318</v>
      </c>
      <c r="U129" s="158">
        <v>0.14699999999999999</v>
      </c>
      <c r="V129" s="158">
        <f>ROUND(E129*U129,2)</f>
        <v>13.52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363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86" t="s">
        <v>662</v>
      </c>
      <c r="D130" s="287"/>
      <c r="E130" s="287"/>
      <c r="F130" s="287"/>
      <c r="G130" s="287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365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0" t="s">
        <v>2568</v>
      </c>
      <c r="D131" s="188"/>
      <c r="E131" s="189">
        <v>91.999999999999986</v>
      </c>
      <c r="F131" s="158"/>
      <c r="G131" s="190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367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66">
        <v>45</v>
      </c>
      <c r="B132" s="167" t="s">
        <v>1041</v>
      </c>
      <c r="C132" s="183" t="s">
        <v>1042</v>
      </c>
      <c r="D132" s="168" t="s">
        <v>473</v>
      </c>
      <c r="E132" s="169">
        <v>4.9000000000000004</v>
      </c>
      <c r="F132" s="170"/>
      <c r="G132" s="171">
        <f>ROUND(E132*F132,2)</f>
        <v>0</v>
      </c>
      <c r="H132" s="170">
        <v>0</v>
      </c>
      <c r="I132" s="171">
        <f>ROUND(E132*H132,2)</f>
        <v>0</v>
      </c>
      <c r="J132" s="170">
        <v>26</v>
      </c>
      <c r="K132" s="171">
        <f>ROUND(E132*J132,2)</f>
        <v>127.4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4.0000000000000002E-4</v>
      </c>
      <c r="Q132" s="171">
        <f>ROUND(E132*P132,2)</f>
        <v>0</v>
      </c>
      <c r="R132" s="171" t="s">
        <v>398</v>
      </c>
      <c r="S132" s="171" t="s">
        <v>318</v>
      </c>
      <c r="T132" s="172" t="s">
        <v>318</v>
      </c>
      <c r="U132" s="158">
        <v>7.0000000000000007E-2</v>
      </c>
      <c r="V132" s="158">
        <f>ROUND(E132*U132,2)</f>
        <v>0.34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363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1043</v>
      </c>
      <c r="D133" s="188"/>
      <c r="E133" s="189">
        <v>4.9000000000000004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367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66">
        <v>46</v>
      </c>
      <c r="B134" s="167" t="s">
        <v>1044</v>
      </c>
      <c r="C134" s="183" t="s">
        <v>1045</v>
      </c>
      <c r="D134" s="168" t="s">
        <v>348</v>
      </c>
      <c r="E134" s="169">
        <v>4</v>
      </c>
      <c r="F134" s="170"/>
      <c r="G134" s="171">
        <f>ROUND(E134*F134,2)</f>
        <v>0</v>
      </c>
      <c r="H134" s="170">
        <v>0</v>
      </c>
      <c r="I134" s="171">
        <f>ROUND(E134*H134,2)</f>
        <v>0</v>
      </c>
      <c r="J134" s="170">
        <v>10.1</v>
      </c>
      <c r="K134" s="171">
        <f>ROUND(E134*J134,2)</f>
        <v>40.4</v>
      </c>
      <c r="L134" s="171">
        <v>21</v>
      </c>
      <c r="M134" s="171">
        <f>G134*(1+L134/100)</f>
        <v>0</v>
      </c>
      <c r="N134" s="171">
        <v>0</v>
      </c>
      <c r="O134" s="171">
        <f>ROUND(E134*N134,2)</f>
        <v>0</v>
      </c>
      <c r="P134" s="171">
        <v>0</v>
      </c>
      <c r="Q134" s="171">
        <f>ROUND(E134*P134,2)</f>
        <v>0</v>
      </c>
      <c r="R134" s="171" t="s">
        <v>398</v>
      </c>
      <c r="S134" s="171" t="s">
        <v>318</v>
      </c>
      <c r="T134" s="172" t="s">
        <v>318</v>
      </c>
      <c r="U134" s="158">
        <v>0.03</v>
      </c>
      <c r="V134" s="158">
        <f>ROUND(E134*U134,2)</f>
        <v>0.12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363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86" t="s">
        <v>1046</v>
      </c>
      <c r="D135" s="287"/>
      <c r="E135" s="287"/>
      <c r="F135" s="287"/>
      <c r="G135" s="287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365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66">
        <v>47</v>
      </c>
      <c r="B136" s="167" t="s">
        <v>1047</v>
      </c>
      <c r="C136" s="183" t="s">
        <v>1048</v>
      </c>
      <c r="D136" s="168" t="s">
        <v>348</v>
      </c>
      <c r="E136" s="169">
        <v>28</v>
      </c>
      <c r="F136" s="170"/>
      <c r="G136" s="171">
        <f>ROUND(E136*F136,2)</f>
        <v>0</v>
      </c>
      <c r="H136" s="170">
        <v>0</v>
      </c>
      <c r="I136" s="171">
        <f>ROUND(E136*H136,2)</f>
        <v>0</v>
      </c>
      <c r="J136" s="170">
        <v>16.8</v>
      </c>
      <c r="K136" s="171">
        <f>ROUND(E136*J136,2)</f>
        <v>470.4</v>
      </c>
      <c r="L136" s="171">
        <v>21</v>
      </c>
      <c r="M136" s="171">
        <f>G136*(1+L136/100)</f>
        <v>0</v>
      </c>
      <c r="N136" s="171">
        <v>0</v>
      </c>
      <c r="O136" s="171">
        <f>ROUND(E136*N136,2)</f>
        <v>0</v>
      </c>
      <c r="P136" s="171">
        <v>0</v>
      </c>
      <c r="Q136" s="171">
        <f>ROUND(E136*P136,2)</f>
        <v>0</v>
      </c>
      <c r="R136" s="171" t="s">
        <v>398</v>
      </c>
      <c r="S136" s="171" t="s">
        <v>318</v>
      </c>
      <c r="T136" s="172" t="s">
        <v>318</v>
      </c>
      <c r="U136" s="158">
        <v>0.05</v>
      </c>
      <c r="V136" s="158">
        <f>ROUND(E136*U136,2)</f>
        <v>1.4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363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286" t="s">
        <v>1046</v>
      </c>
      <c r="D137" s="287"/>
      <c r="E137" s="287"/>
      <c r="F137" s="287"/>
      <c r="G137" s="287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365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1049</v>
      </c>
      <c r="D138" s="188"/>
      <c r="E138" s="189">
        <v>28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367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66">
        <v>48</v>
      </c>
      <c r="B139" s="167" t="s">
        <v>1050</v>
      </c>
      <c r="C139" s="183" t="s">
        <v>1051</v>
      </c>
      <c r="D139" s="168" t="s">
        <v>376</v>
      </c>
      <c r="E139" s="169">
        <v>3.3919999999999999</v>
      </c>
      <c r="F139" s="170"/>
      <c r="G139" s="171">
        <f>ROUND(E139*F139,2)</f>
        <v>0</v>
      </c>
      <c r="H139" s="170">
        <v>23</v>
      </c>
      <c r="I139" s="171">
        <f>ROUND(E139*H139,2)</f>
        <v>78.02</v>
      </c>
      <c r="J139" s="170">
        <v>231</v>
      </c>
      <c r="K139" s="171">
        <f>ROUND(E139*J139,2)</f>
        <v>783.55</v>
      </c>
      <c r="L139" s="171">
        <v>21</v>
      </c>
      <c r="M139" s="171">
        <f>G139*(1+L139/100)</f>
        <v>0</v>
      </c>
      <c r="N139" s="171">
        <v>1E-3</v>
      </c>
      <c r="O139" s="171">
        <f>ROUND(E139*N139,2)</f>
        <v>0</v>
      </c>
      <c r="P139" s="171">
        <v>6.2E-2</v>
      </c>
      <c r="Q139" s="171">
        <f>ROUND(E139*P139,2)</f>
        <v>0.21</v>
      </c>
      <c r="R139" s="171" t="s">
        <v>398</v>
      </c>
      <c r="S139" s="171" t="s">
        <v>318</v>
      </c>
      <c r="T139" s="172" t="s">
        <v>318</v>
      </c>
      <c r="U139" s="158">
        <v>0.61199999999999999</v>
      </c>
      <c r="V139" s="158">
        <f>ROUND(E139*U139,2)</f>
        <v>2.08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363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86" t="s">
        <v>1052</v>
      </c>
      <c r="D140" s="287"/>
      <c r="E140" s="287"/>
      <c r="F140" s="287"/>
      <c r="G140" s="287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365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1053</v>
      </c>
      <c r="D141" s="188"/>
      <c r="E141" s="189">
        <v>3.3919999999999999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367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33.75" outlineLevel="1" x14ac:dyDescent="0.2">
      <c r="A142" s="166">
        <v>49</v>
      </c>
      <c r="B142" s="167" t="s">
        <v>672</v>
      </c>
      <c r="C142" s="183" t="s">
        <v>673</v>
      </c>
      <c r="D142" s="168" t="s">
        <v>376</v>
      </c>
      <c r="E142" s="169">
        <v>44</v>
      </c>
      <c r="F142" s="170"/>
      <c r="G142" s="171">
        <f>ROUND(E142*F142,2)</f>
        <v>0</v>
      </c>
      <c r="H142" s="170">
        <v>26.9</v>
      </c>
      <c r="I142" s="171">
        <f>ROUND(E142*H142,2)</f>
        <v>1183.5999999999999</v>
      </c>
      <c r="J142" s="170">
        <v>352.6</v>
      </c>
      <c r="K142" s="171">
        <f>ROUND(E142*J142,2)</f>
        <v>15514.4</v>
      </c>
      <c r="L142" s="171">
        <v>21</v>
      </c>
      <c r="M142" s="171">
        <f>G142*(1+L142/100)</f>
        <v>0</v>
      </c>
      <c r="N142" s="171">
        <v>1.17E-3</v>
      </c>
      <c r="O142" s="171">
        <f>ROUND(E142*N142,2)</f>
        <v>0.05</v>
      </c>
      <c r="P142" s="171">
        <v>7.5999999999999998E-2</v>
      </c>
      <c r="Q142" s="171">
        <f>ROUND(E142*P142,2)</f>
        <v>3.34</v>
      </c>
      <c r="R142" s="171" t="s">
        <v>398</v>
      </c>
      <c r="S142" s="171" t="s">
        <v>318</v>
      </c>
      <c r="T142" s="172" t="s">
        <v>318</v>
      </c>
      <c r="U142" s="158">
        <v>0.93899999999999995</v>
      </c>
      <c r="V142" s="158">
        <f>ROUND(E142*U142,2)</f>
        <v>41.32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363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0" t="s">
        <v>1054</v>
      </c>
      <c r="D143" s="188"/>
      <c r="E143" s="189">
        <v>44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367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6">
        <v>50</v>
      </c>
      <c r="B144" s="167" t="s">
        <v>1055</v>
      </c>
      <c r="C144" s="183" t="s">
        <v>1056</v>
      </c>
      <c r="D144" s="168" t="s">
        <v>376</v>
      </c>
      <c r="E144" s="169">
        <v>3.36</v>
      </c>
      <c r="F144" s="170"/>
      <c r="G144" s="171">
        <f>ROUND(E144*F144,2)</f>
        <v>0</v>
      </c>
      <c r="H144" s="170">
        <v>23</v>
      </c>
      <c r="I144" s="171">
        <f>ROUND(E144*H144,2)</f>
        <v>77.28</v>
      </c>
      <c r="J144" s="170">
        <v>197</v>
      </c>
      <c r="K144" s="171">
        <f>ROUND(E144*J144,2)</f>
        <v>661.92</v>
      </c>
      <c r="L144" s="171">
        <v>21</v>
      </c>
      <c r="M144" s="171">
        <f>G144*(1+L144/100)</f>
        <v>0</v>
      </c>
      <c r="N144" s="171">
        <v>1E-3</v>
      </c>
      <c r="O144" s="171">
        <f>ROUND(E144*N144,2)</f>
        <v>0</v>
      </c>
      <c r="P144" s="171">
        <v>3.492E-2</v>
      </c>
      <c r="Q144" s="171">
        <f>ROUND(E144*P144,2)</f>
        <v>0.12</v>
      </c>
      <c r="R144" s="171" t="s">
        <v>398</v>
      </c>
      <c r="S144" s="171" t="s">
        <v>318</v>
      </c>
      <c r="T144" s="172" t="s">
        <v>318</v>
      </c>
      <c r="U144" s="158">
        <v>0.52100000000000002</v>
      </c>
      <c r="V144" s="158">
        <f>ROUND(E144*U144,2)</f>
        <v>1.75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363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1057</v>
      </c>
      <c r="D145" s="188"/>
      <c r="E145" s="189">
        <v>3.36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367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6">
        <v>51</v>
      </c>
      <c r="B146" s="167" t="s">
        <v>683</v>
      </c>
      <c r="C146" s="183" t="s">
        <v>684</v>
      </c>
      <c r="D146" s="168" t="s">
        <v>473</v>
      </c>
      <c r="E146" s="169">
        <v>1.6</v>
      </c>
      <c r="F146" s="170"/>
      <c r="G146" s="171">
        <f>ROUND(E146*F146,2)</f>
        <v>0</v>
      </c>
      <c r="H146" s="170">
        <v>1741.75</v>
      </c>
      <c r="I146" s="171">
        <f>ROUND(E146*H146,2)</f>
        <v>2786.8</v>
      </c>
      <c r="J146" s="170">
        <v>3553.25</v>
      </c>
      <c r="K146" s="171">
        <f>ROUND(E146*J146,2)</f>
        <v>5685.2</v>
      </c>
      <c r="L146" s="171">
        <v>21</v>
      </c>
      <c r="M146" s="171">
        <f>G146*(1+L146/100)</f>
        <v>0</v>
      </c>
      <c r="N146" s="171">
        <v>0</v>
      </c>
      <c r="O146" s="171">
        <f>ROUND(E146*N146,2)</f>
        <v>0</v>
      </c>
      <c r="P146" s="171">
        <v>0.12417</v>
      </c>
      <c r="Q146" s="171">
        <f>ROUND(E146*P146,2)</f>
        <v>0.2</v>
      </c>
      <c r="R146" s="171" t="s">
        <v>398</v>
      </c>
      <c r="S146" s="171" t="s">
        <v>318</v>
      </c>
      <c r="T146" s="172" t="s">
        <v>318</v>
      </c>
      <c r="U146" s="158">
        <v>6.9</v>
      </c>
      <c r="V146" s="158">
        <f>ROUND(E146*U146,2)</f>
        <v>11.04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363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1058</v>
      </c>
      <c r="D147" s="188"/>
      <c r="E147" s="189">
        <v>0.8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367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1059</v>
      </c>
      <c r="D148" s="188"/>
      <c r="E148" s="189">
        <v>0.8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367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66">
        <v>52</v>
      </c>
      <c r="B149" s="167" t="s">
        <v>1060</v>
      </c>
      <c r="C149" s="183" t="s">
        <v>1061</v>
      </c>
      <c r="D149" s="168" t="s">
        <v>473</v>
      </c>
      <c r="E149" s="169">
        <v>0.25</v>
      </c>
      <c r="F149" s="170"/>
      <c r="G149" s="171">
        <f>ROUND(E149*F149,2)</f>
        <v>0</v>
      </c>
      <c r="H149" s="170">
        <v>929.53</v>
      </c>
      <c r="I149" s="171">
        <f>ROUND(E149*H149,2)</f>
        <v>232.38</v>
      </c>
      <c r="J149" s="170">
        <v>1675.47</v>
      </c>
      <c r="K149" s="171">
        <f>ROUND(E149*J149,2)</f>
        <v>418.87</v>
      </c>
      <c r="L149" s="171">
        <v>21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1.9630000000000002E-2</v>
      </c>
      <c r="Q149" s="171">
        <f>ROUND(E149*P149,2)</f>
        <v>0</v>
      </c>
      <c r="R149" s="171" t="s">
        <v>398</v>
      </c>
      <c r="S149" s="171" t="s">
        <v>318</v>
      </c>
      <c r="T149" s="172" t="s">
        <v>318</v>
      </c>
      <c r="U149" s="158">
        <v>3.25</v>
      </c>
      <c r="V149" s="158">
        <f>ROUND(E149*U149,2)</f>
        <v>0.81</v>
      </c>
      <c r="W149" s="158"/>
      <c r="X149" s="158" t="s">
        <v>362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363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2569</v>
      </c>
      <c r="D150" s="188"/>
      <c r="E150" s="189">
        <v>0.25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367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66">
        <v>53</v>
      </c>
      <c r="B151" s="167" t="s">
        <v>1062</v>
      </c>
      <c r="C151" s="183" t="s">
        <v>1063</v>
      </c>
      <c r="D151" s="168" t="s">
        <v>473</v>
      </c>
      <c r="E151" s="169">
        <v>0.75</v>
      </c>
      <c r="F151" s="170"/>
      <c r="G151" s="171">
        <f>ROUND(E151*F151,2)</f>
        <v>0</v>
      </c>
      <c r="H151" s="170">
        <v>1025.5899999999999</v>
      </c>
      <c r="I151" s="171">
        <f>ROUND(E151*H151,2)</f>
        <v>769.19</v>
      </c>
      <c r="J151" s="170">
        <v>2014.41</v>
      </c>
      <c r="K151" s="171">
        <f>ROUND(E151*J151,2)</f>
        <v>1510.81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3.3169999999999998E-2</v>
      </c>
      <c r="Q151" s="171">
        <f>ROUND(E151*P151,2)</f>
        <v>0.02</v>
      </c>
      <c r="R151" s="171" t="s">
        <v>398</v>
      </c>
      <c r="S151" s="171" t="s">
        <v>318</v>
      </c>
      <c r="T151" s="172" t="s">
        <v>318</v>
      </c>
      <c r="U151" s="158">
        <v>3.9</v>
      </c>
      <c r="V151" s="158">
        <f>ROUND(E151*U151,2)</f>
        <v>2.93</v>
      </c>
      <c r="W151" s="158"/>
      <c r="X151" s="158" t="s">
        <v>362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363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0" t="s">
        <v>2570</v>
      </c>
      <c r="D152" s="188"/>
      <c r="E152" s="189">
        <v>0.75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367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66">
        <v>54</v>
      </c>
      <c r="B153" s="167" t="s">
        <v>1064</v>
      </c>
      <c r="C153" s="183" t="s">
        <v>1065</v>
      </c>
      <c r="D153" s="168" t="s">
        <v>473</v>
      </c>
      <c r="E153" s="169">
        <v>0.9</v>
      </c>
      <c r="F153" s="170"/>
      <c r="G153" s="171">
        <f>ROUND(E153*F153,2)</f>
        <v>0</v>
      </c>
      <c r="H153" s="170">
        <v>1185.47</v>
      </c>
      <c r="I153" s="171">
        <f>ROUND(E153*H153,2)</f>
        <v>1066.92</v>
      </c>
      <c r="J153" s="170">
        <v>2384.5300000000002</v>
      </c>
      <c r="K153" s="171">
        <f>ROUND(E153*J153,2)</f>
        <v>2146.08</v>
      </c>
      <c r="L153" s="171">
        <v>21</v>
      </c>
      <c r="M153" s="171">
        <f>G153*(1+L153/100)</f>
        <v>0</v>
      </c>
      <c r="N153" s="171">
        <v>0</v>
      </c>
      <c r="O153" s="171">
        <f>ROUND(E153*N153,2)</f>
        <v>0</v>
      </c>
      <c r="P153" s="171">
        <v>5.024E-2</v>
      </c>
      <c r="Q153" s="171">
        <f>ROUND(E153*P153,2)</f>
        <v>0.05</v>
      </c>
      <c r="R153" s="171" t="s">
        <v>398</v>
      </c>
      <c r="S153" s="171" t="s">
        <v>318</v>
      </c>
      <c r="T153" s="172" t="s">
        <v>318</v>
      </c>
      <c r="U153" s="158">
        <v>4.5999999999999996</v>
      </c>
      <c r="V153" s="158">
        <f>ROUND(E153*U153,2)</f>
        <v>4.1399999999999997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0" t="s">
        <v>1066</v>
      </c>
      <c r="D154" s="188"/>
      <c r="E154" s="189">
        <v>0.9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367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33.75" outlineLevel="1" x14ac:dyDescent="0.2">
      <c r="A155" s="166">
        <v>55</v>
      </c>
      <c r="B155" s="167" t="s">
        <v>1067</v>
      </c>
      <c r="C155" s="183" t="s">
        <v>1068</v>
      </c>
      <c r="D155" s="168" t="s">
        <v>348</v>
      </c>
      <c r="E155" s="169">
        <v>2</v>
      </c>
      <c r="F155" s="170"/>
      <c r="G155" s="171">
        <f>ROUND(E155*F155,2)</f>
        <v>0</v>
      </c>
      <c r="H155" s="170">
        <v>7.7</v>
      </c>
      <c r="I155" s="171">
        <f>ROUND(E155*H155,2)</f>
        <v>15.4</v>
      </c>
      <c r="J155" s="170">
        <v>74.099999999999994</v>
      </c>
      <c r="K155" s="171">
        <f>ROUND(E155*J155,2)</f>
        <v>148.19999999999999</v>
      </c>
      <c r="L155" s="171">
        <v>21</v>
      </c>
      <c r="M155" s="171">
        <f>G155*(1+L155/100)</f>
        <v>0</v>
      </c>
      <c r="N155" s="171">
        <v>3.4000000000000002E-4</v>
      </c>
      <c r="O155" s="171">
        <f>ROUND(E155*N155,2)</f>
        <v>0</v>
      </c>
      <c r="P155" s="171">
        <v>6.9000000000000006E-2</v>
      </c>
      <c r="Q155" s="171">
        <f>ROUND(E155*P155,2)</f>
        <v>0.14000000000000001</v>
      </c>
      <c r="R155" s="171" t="s">
        <v>398</v>
      </c>
      <c r="S155" s="171" t="s">
        <v>318</v>
      </c>
      <c r="T155" s="172" t="s">
        <v>318</v>
      </c>
      <c r="U155" s="158">
        <v>0.21299999999999999</v>
      </c>
      <c r="V155" s="158">
        <f>ROUND(E155*U155,2)</f>
        <v>0.43</v>
      </c>
      <c r="W155" s="158"/>
      <c r="X155" s="158" t="s">
        <v>362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363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86" t="s">
        <v>1069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365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33.75" outlineLevel="1" x14ac:dyDescent="0.2">
      <c r="A157" s="166">
        <v>56</v>
      </c>
      <c r="B157" s="167" t="s">
        <v>1070</v>
      </c>
      <c r="C157" s="183" t="s">
        <v>1071</v>
      </c>
      <c r="D157" s="168" t="s">
        <v>348</v>
      </c>
      <c r="E157" s="169">
        <v>2</v>
      </c>
      <c r="F157" s="170"/>
      <c r="G157" s="171">
        <f>ROUND(E157*F157,2)</f>
        <v>0</v>
      </c>
      <c r="H157" s="170">
        <v>30.6</v>
      </c>
      <c r="I157" s="171">
        <f>ROUND(E157*H157,2)</f>
        <v>61.2</v>
      </c>
      <c r="J157" s="170">
        <v>527.4</v>
      </c>
      <c r="K157" s="171">
        <f>ROUND(E157*J157,2)</f>
        <v>1054.8</v>
      </c>
      <c r="L157" s="171">
        <v>21</v>
      </c>
      <c r="M157" s="171">
        <f>G157*(1+L157/100)</f>
        <v>0</v>
      </c>
      <c r="N157" s="171">
        <v>1.33E-3</v>
      </c>
      <c r="O157" s="171">
        <f>ROUND(E157*N157,2)</f>
        <v>0</v>
      </c>
      <c r="P157" s="171">
        <v>0.20699999999999999</v>
      </c>
      <c r="Q157" s="171">
        <f>ROUND(E157*P157,2)</f>
        <v>0.41</v>
      </c>
      <c r="R157" s="171" t="s">
        <v>398</v>
      </c>
      <c r="S157" s="171" t="s">
        <v>318</v>
      </c>
      <c r="T157" s="172" t="s">
        <v>318</v>
      </c>
      <c r="U157" s="158">
        <v>1.538</v>
      </c>
      <c r="V157" s="158">
        <f>ROUND(E157*U157,2)</f>
        <v>3.08</v>
      </c>
      <c r="W157" s="158"/>
      <c r="X157" s="158" t="s">
        <v>362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363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86" t="s">
        <v>1069</v>
      </c>
      <c r="D158" s="287"/>
      <c r="E158" s="287"/>
      <c r="F158" s="287"/>
      <c r="G158" s="287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365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66">
        <v>57</v>
      </c>
      <c r="B159" s="167" t="s">
        <v>1072</v>
      </c>
      <c r="C159" s="183" t="s">
        <v>1073</v>
      </c>
      <c r="D159" s="168" t="s">
        <v>348</v>
      </c>
      <c r="E159" s="169">
        <v>2</v>
      </c>
      <c r="F159" s="170"/>
      <c r="G159" s="171">
        <f>ROUND(E159*F159,2)</f>
        <v>0</v>
      </c>
      <c r="H159" s="170">
        <v>7.7</v>
      </c>
      <c r="I159" s="171">
        <f>ROUND(E159*H159,2)</f>
        <v>15.4</v>
      </c>
      <c r="J159" s="170">
        <v>177.3</v>
      </c>
      <c r="K159" s="171">
        <f>ROUND(E159*J159,2)</f>
        <v>354.6</v>
      </c>
      <c r="L159" s="171">
        <v>21</v>
      </c>
      <c r="M159" s="171">
        <f>G159*(1+L159/100)</f>
        <v>0</v>
      </c>
      <c r="N159" s="171">
        <v>3.4000000000000002E-4</v>
      </c>
      <c r="O159" s="171">
        <f>ROUND(E159*N159,2)</f>
        <v>0</v>
      </c>
      <c r="P159" s="171">
        <v>7.6999999999999999E-2</v>
      </c>
      <c r="Q159" s="171">
        <f>ROUND(E159*P159,2)</f>
        <v>0.15</v>
      </c>
      <c r="R159" s="171" t="s">
        <v>398</v>
      </c>
      <c r="S159" s="171" t="s">
        <v>318</v>
      </c>
      <c r="T159" s="172" t="s">
        <v>318</v>
      </c>
      <c r="U159" s="158">
        <v>0.52</v>
      </c>
      <c r="V159" s="158">
        <f>ROUND(E159*U159,2)</f>
        <v>1.04</v>
      </c>
      <c r="W159" s="158"/>
      <c r="X159" s="158" t="s">
        <v>362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363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286" t="s">
        <v>1069</v>
      </c>
      <c r="D160" s="287"/>
      <c r="E160" s="287"/>
      <c r="F160" s="287"/>
      <c r="G160" s="287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365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0" t="s">
        <v>1074</v>
      </c>
      <c r="D161" s="188"/>
      <c r="E161" s="189">
        <v>2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367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66">
        <v>58</v>
      </c>
      <c r="B162" s="167" t="s">
        <v>687</v>
      </c>
      <c r="C162" s="183" t="s">
        <v>688</v>
      </c>
      <c r="D162" s="168" t="s">
        <v>473</v>
      </c>
      <c r="E162" s="169">
        <v>34</v>
      </c>
      <c r="F162" s="170"/>
      <c r="G162" s="171">
        <f>ROUND(E162*F162,2)</f>
        <v>0</v>
      </c>
      <c r="H162" s="170">
        <v>0</v>
      </c>
      <c r="I162" s="171">
        <f>ROUND(E162*H162,2)</f>
        <v>0</v>
      </c>
      <c r="J162" s="170">
        <v>141.5</v>
      </c>
      <c r="K162" s="171">
        <f>ROUND(E162*J162,2)</f>
        <v>4811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8.9999999999999993E-3</v>
      </c>
      <c r="Q162" s="171">
        <f>ROUND(E162*P162,2)</f>
        <v>0.31</v>
      </c>
      <c r="R162" s="171" t="s">
        <v>398</v>
      </c>
      <c r="S162" s="171" t="s">
        <v>318</v>
      </c>
      <c r="T162" s="172" t="s">
        <v>318</v>
      </c>
      <c r="U162" s="158">
        <v>0.42</v>
      </c>
      <c r="V162" s="158">
        <f>ROUND(E162*U162,2)</f>
        <v>14.28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363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0" t="s">
        <v>1075</v>
      </c>
      <c r="D163" s="188"/>
      <c r="E163" s="189">
        <v>34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367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66">
        <v>59</v>
      </c>
      <c r="B164" s="167" t="s">
        <v>1076</v>
      </c>
      <c r="C164" s="183" t="s">
        <v>1077</v>
      </c>
      <c r="D164" s="168" t="s">
        <v>473</v>
      </c>
      <c r="E164" s="169">
        <v>20.399999999999999</v>
      </c>
      <c r="F164" s="170"/>
      <c r="G164" s="171">
        <f>ROUND(E164*F164,2)</f>
        <v>0</v>
      </c>
      <c r="H164" s="170">
        <v>0</v>
      </c>
      <c r="I164" s="171">
        <f>ROUND(E164*H164,2)</f>
        <v>0</v>
      </c>
      <c r="J164" s="170">
        <v>205.5</v>
      </c>
      <c r="K164" s="171">
        <f>ROUND(E164*J164,2)</f>
        <v>4192.2</v>
      </c>
      <c r="L164" s="171">
        <v>21</v>
      </c>
      <c r="M164" s="171">
        <f>G164*(1+L164/100)</f>
        <v>0</v>
      </c>
      <c r="N164" s="171">
        <v>0</v>
      </c>
      <c r="O164" s="171">
        <f>ROUND(E164*N164,2)</f>
        <v>0</v>
      </c>
      <c r="P164" s="171">
        <v>8.9999999999999993E-3</v>
      </c>
      <c r="Q164" s="171">
        <f>ROUND(E164*P164,2)</f>
        <v>0.18</v>
      </c>
      <c r="R164" s="171" t="s">
        <v>398</v>
      </c>
      <c r="S164" s="171" t="s">
        <v>318</v>
      </c>
      <c r="T164" s="172" t="s">
        <v>318</v>
      </c>
      <c r="U164" s="158">
        <v>0.61</v>
      </c>
      <c r="V164" s="158">
        <f>ROUND(E164*U164,2)</f>
        <v>12.44</v>
      </c>
      <c r="W164" s="158"/>
      <c r="X164" s="158" t="s">
        <v>362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363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0" t="s">
        <v>1078</v>
      </c>
      <c r="D165" s="188"/>
      <c r="E165" s="189">
        <v>7.6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367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0" t="s">
        <v>1079</v>
      </c>
      <c r="D166" s="188"/>
      <c r="E166" s="189">
        <v>12.8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367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6">
        <v>60</v>
      </c>
      <c r="B167" s="167" t="s">
        <v>692</v>
      </c>
      <c r="C167" s="183" t="s">
        <v>693</v>
      </c>
      <c r="D167" s="168" t="s">
        <v>376</v>
      </c>
      <c r="E167" s="169">
        <v>0.3</v>
      </c>
      <c r="F167" s="170"/>
      <c r="G167" s="171">
        <f>ROUND(E167*F167,2)</f>
        <v>0</v>
      </c>
      <c r="H167" s="170">
        <v>0</v>
      </c>
      <c r="I167" s="171">
        <f>ROUND(E167*H167,2)</f>
        <v>0</v>
      </c>
      <c r="J167" s="170">
        <v>133</v>
      </c>
      <c r="K167" s="171">
        <f>ROUND(E167*J167,2)</f>
        <v>39.9</v>
      </c>
      <c r="L167" s="171">
        <v>21</v>
      </c>
      <c r="M167" s="171">
        <f>G167*(1+L167/100)</f>
        <v>0</v>
      </c>
      <c r="N167" s="171">
        <v>0</v>
      </c>
      <c r="O167" s="171">
        <f>ROUND(E167*N167,2)</f>
        <v>0</v>
      </c>
      <c r="P167" s="171">
        <v>1.4E-2</v>
      </c>
      <c r="Q167" s="171">
        <f>ROUND(E167*P167,2)</f>
        <v>0</v>
      </c>
      <c r="R167" s="171" t="s">
        <v>398</v>
      </c>
      <c r="S167" s="171" t="s">
        <v>318</v>
      </c>
      <c r="T167" s="172" t="s">
        <v>318</v>
      </c>
      <c r="U167" s="158">
        <v>0.39100000000000001</v>
      </c>
      <c r="V167" s="158">
        <f>ROUND(E167*U167,2)</f>
        <v>0.12</v>
      </c>
      <c r="W167" s="158"/>
      <c r="X167" s="158" t="s">
        <v>362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363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0" t="s">
        <v>1080</v>
      </c>
      <c r="D168" s="188"/>
      <c r="E168" s="189">
        <v>0.3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367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66">
        <v>61</v>
      </c>
      <c r="B169" s="167" t="s">
        <v>1081</v>
      </c>
      <c r="C169" s="183" t="s">
        <v>1082</v>
      </c>
      <c r="D169" s="168" t="s">
        <v>376</v>
      </c>
      <c r="E169" s="169">
        <v>765.1600000000002</v>
      </c>
      <c r="F169" s="170"/>
      <c r="G169" s="171">
        <f>ROUND(E169*F169,2)</f>
        <v>0</v>
      </c>
      <c r="H169" s="170">
        <v>0</v>
      </c>
      <c r="I169" s="171">
        <f>ROUND(E169*H169,2)</f>
        <v>0</v>
      </c>
      <c r="J169" s="170">
        <v>111</v>
      </c>
      <c r="K169" s="171">
        <f>ROUND(E169*J169,2)</f>
        <v>84932.76</v>
      </c>
      <c r="L169" s="171">
        <v>21</v>
      </c>
      <c r="M169" s="171">
        <f>G169*(1+L169/100)</f>
        <v>0</v>
      </c>
      <c r="N169" s="171">
        <v>0</v>
      </c>
      <c r="O169" s="171">
        <f>ROUND(E169*N169,2)</f>
        <v>0</v>
      </c>
      <c r="P169" s="171">
        <v>6.8000000000000005E-2</v>
      </c>
      <c r="Q169" s="171">
        <f>ROUND(E169*P169,2)</f>
        <v>52.03</v>
      </c>
      <c r="R169" s="171" t="s">
        <v>398</v>
      </c>
      <c r="S169" s="171" t="s">
        <v>318</v>
      </c>
      <c r="T169" s="172" t="s">
        <v>318</v>
      </c>
      <c r="U169" s="158">
        <v>0.3</v>
      </c>
      <c r="V169" s="158">
        <f>ROUND(E169*U169,2)</f>
        <v>229.55</v>
      </c>
      <c r="W169" s="158"/>
      <c r="X169" s="158" t="s">
        <v>362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363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86" t="s">
        <v>697</v>
      </c>
      <c r="D170" s="287"/>
      <c r="E170" s="287"/>
      <c r="F170" s="287"/>
      <c r="G170" s="287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365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56"/>
      <c r="B171" s="157"/>
      <c r="C171" s="190" t="s">
        <v>2571</v>
      </c>
      <c r="D171" s="188"/>
      <c r="E171" s="189">
        <v>765.1600000000002</v>
      </c>
      <c r="F171" s="158"/>
      <c r="G171" s="190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367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4">
        <v>62</v>
      </c>
      <c r="B172" s="175" t="s">
        <v>1083</v>
      </c>
      <c r="C172" s="184" t="s">
        <v>1084</v>
      </c>
      <c r="D172" s="176" t="s">
        <v>348</v>
      </c>
      <c r="E172" s="177">
        <v>2</v>
      </c>
      <c r="F172" s="178"/>
      <c r="G172" s="179">
        <f>ROUND(E172*F172,2)</f>
        <v>0</v>
      </c>
      <c r="H172" s="178">
        <v>0</v>
      </c>
      <c r="I172" s="179">
        <f>ROUND(E172*H172,2)</f>
        <v>0</v>
      </c>
      <c r="J172" s="178">
        <v>49.6</v>
      </c>
      <c r="K172" s="179">
        <f>ROUND(E172*J172,2)</f>
        <v>99.2</v>
      </c>
      <c r="L172" s="179">
        <v>21</v>
      </c>
      <c r="M172" s="179">
        <f>G172*(1+L172/100)</f>
        <v>0</v>
      </c>
      <c r="N172" s="179">
        <v>0</v>
      </c>
      <c r="O172" s="179">
        <f>ROUND(E172*N172,2)</f>
        <v>0</v>
      </c>
      <c r="P172" s="179">
        <v>1.8E-3</v>
      </c>
      <c r="Q172" s="179">
        <f>ROUND(E172*P172,2)</f>
        <v>0</v>
      </c>
      <c r="R172" s="179" t="s">
        <v>750</v>
      </c>
      <c r="S172" s="179" t="s">
        <v>318</v>
      </c>
      <c r="T172" s="180" t="s">
        <v>318</v>
      </c>
      <c r="U172" s="158">
        <v>0.11</v>
      </c>
      <c r="V172" s="158">
        <f>ROUND(E172*U172,2)</f>
        <v>0.22</v>
      </c>
      <c r="W172" s="158"/>
      <c r="X172" s="158" t="s">
        <v>362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363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x14ac:dyDescent="0.2">
      <c r="A173" s="160" t="s">
        <v>313</v>
      </c>
      <c r="B173" s="161" t="s">
        <v>140</v>
      </c>
      <c r="C173" s="182" t="s">
        <v>141</v>
      </c>
      <c r="D173" s="162"/>
      <c r="E173" s="163"/>
      <c r="F173" s="164"/>
      <c r="G173" s="164">
        <f>SUMIF(AG174:AG175,"&lt;&gt;NOR",G174:G175)</f>
        <v>0</v>
      </c>
      <c r="H173" s="164"/>
      <c r="I173" s="164">
        <f>SUM(I174:I175)</f>
        <v>0</v>
      </c>
      <c r="J173" s="164"/>
      <c r="K173" s="164">
        <f>SUM(K174:K175)</f>
        <v>110500.46</v>
      </c>
      <c r="L173" s="164"/>
      <c r="M173" s="164">
        <f>SUM(M174:M175)</f>
        <v>0</v>
      </c>
      <c r="N173" s="164"/>
      <c r="O173" s="164">
        <f>SUM(O174:O175)</f>
        <v>0</v>
      </c>
      <c r="P173" s="164"/>
      <c r="Q173" s="164">
        <f>SUM(Q174:Q175)</f>
        <v>0</v>
      </c>
      <c r="R173" s="164"/>
      <c r="S173" s="164"/>
      <c r="T173" s="165"/>
      <c r="U173" s="159"/>
      <c r="V173" s="159">
        <f>SUM(V174:V175)</f>
        <v>268.58</v>
      </c>
      <c r="W173" s="159"/>
      <c r="X173" s="159"/>
      <c r="AG173" t="s">
        <v>314</v>
      </c>
    </row>
    <row r="174" spans="1:60" ht="33.75" outlineLevel="1" x14ac:dyDescent="0.2">
      <c r="A174" s="166">
        <v>63</v>
      </c>
      <c r="B174" s="167" t="s">
        <v>704</v>
      </c>
      <c r="C174" s="183" t="s">
        <v>705</v>
      </c>
      <c r="D174" s="168" t="s">
        <v>706</v>
      </c>
      <c r="E174" s="169">
        <v>85.262699999999995</v>
      </c>
      <c r="F174" s="170"/>
      <c r="G174" s="171">
        <f>ROUND(E174*F174,2)</f>
        <v>0</v>
      </c>
      <c r="H174" s="170">
        <v>0</v>
      </c>
      <c r="I174" s="171">
        <f>ROUND(E174*H174,2)</f>
        <v>0</v>
      </c>
      <c r="J174" s="170">
        <v>1296</v>
      </c>
      <c r="K174" s="171">
        <f>ROUND(E174*J174,2)</f>
        <v>110500.46</v>
      </c>
      <c r="L174" s="171">
        <v>21</v>
      </c>
      <c r="M174" s="171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1" t="s">
        <v>361</v>
      </c>
      <c r="S174" s="171" t="s">
        <v>318</v>
      </c>
      <c r="T174" s="172" t="s">
        <v>318</v>
      </c>
      <c r="U174" s="158">
        <v>3.15</v>
      </c>
      <c r="V174" s="158">
        <f>ROUND(E174*U174,2)</f>
        <v>268.58</v>
      </c>
      <c r="W174" s="158"/>
      <c r="X174" s="158" t="s">
        <v>707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708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286" t="s">
        <v>709</v>
      </c>
      <c r="D175" s="287"/>
      <c r="E175" s="287"/>
      <c r="F175" s="287"/>
      <c r="G175" s="287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365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x14ac:dyDescent="0.2">
      <c r="A176" s="160" t="s">
        <v>313</v>
      </c>
      <c r="B176" s="161" t="s">
        <v>142</v>
      </c>
      <c r="C176" s="182" t="s">
        <v>143</v>
      </c>
      <c r="D176" s="162"/>
      <c r="E176" s="163"/>
      <c r="F176" s="164"/>
      <c r="G176" s="164">
        <f>SUMIF(AG177:AG190,"&lt;&gt;NOR",G177:G190)</f>
        <v>0</v>
      </c>
      <c r="H176" s="164"/>
      <c r="I176" s="164">
        <f>SUM(I177:I190)</f>
        <v>71166.11</v>
      </c>
      <c r="J176" s="164"/>
      <c r="K176" s="164">
        <f>SUM(K177:K190)</f>
        <v>40498.47</v>
      </c>
      <c r="L176" s="164"/>
      <c r="M176" s="164">
        <f>SUM(M177:M190)</f>
        <v>0</v>
      </c>
      <c r="N176" s="164"/>
      <c r="O176" s="164">
        <f>SUM(O177:O190)</f>
        <v>0.58000000000000007</v>
      </c>
      <c r="P176" s="164"/>
      <c r="Q176" s="164">
        <f>SUM(Q177:Q190)</f>
        <v>0</v>
      </c>
      <c r="R176" s="164"/>
      <c r="S176" s="164"/>
      <c r="T176" s="165"/>
      <c r="U176" s="159"/>
      <c r="V176" s="159">
        <f>SUM(V177:V190)</f>
        <v>82.9</v>
      </c>
      <c r="W176" s="159"/>
      <c r="X176" s="159"/>
      <c r="AG176" t="s">
        <v>314</v>
      </c>
    </row>
    <row r="177" spans="1:60" ht="22.5" outlineLevel="1" x14ac:dyDescent="0.2">
      <c r="A177" s="166">
        <v>64</v>
      </c>
      <c r="B177" s="167" t="s">
        <v>710</v>
      </c>
      <c r="C177" s="183" t="s">
        <v>2614</v>
      </c>
      <c r="D177" s="168" t="s">
        <v>376</v>
      </c>
      <c r="E177" s="169">
        <v>120.69499999999999</v>
      </c>
      <c r="F177" s="170"/>
      <c r="G177" s="171">
        <f>ROUND(E177*F177,2)</f>
        <v>0</v>
      </c>
      <c r="H177" s="170">
        <v>13.07</v>
      </c>
      <c r="I177" s="171">
        <f>ROUND(E177*H177,2)</f>
        <v>1577.48</v>
      </c>
      <c r="J177" s="170">
        <v>42.83</v>
      </c>
      <c r="K177" s="171">
        <f>ROUND(E177*J177,2)</f>
        <v>5169.37</v>
      </c>
      <c r="L177" s="171">
        <v>21</v>
      </c>
      <c r="M177" s="171">
        <f>G177*(1+L177/100)</f>
        <v>0</v>
      </c>
      <c r="N177" s="171">
        <v>2.1000000000000001E-4</v>
      </c>
      <c r="O177" s="171">
        <f>ROUND(E177*N177,2)</f>
        <v>0.03</v>
      </c>
      <c r="P177" s="171">
        <v>0</v>
      </c>
      <c r="Q177" s="171">
        <f>ROUND(E177*P177,2)</f>
        <v>0</v>
      </c>
      <c r="R177" s="171" t="s">
        <v>711</v>
      </c>
      <c r="S177" s="171" t="s">
        <v>318</v>
      </c>
      <c r="T177" s="172" t="s">
        <v>318</v>
      </c>
      <c r="U177" s="158">
        <v>9.5000000000000001E-2</v>
      </c>
      <c r="V177" s="158">
        <f>ROUND(E177*U177,2)</f>
        <v>11.47</v>
      </c>
      <c r="W177" s="158"/>
      <c r="X177" s="158" t="s">
        <v>362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712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1085</v>
      </c>
      <c r="D178" s="188"/>
      <c r="E178" s="189">
        <v>40.159999999999997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367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1086</v>
      </c>
      <c r="D179" s="188"/>
      <c r="E179" s="189">
        <v>40.950000000000003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367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2572</v>
      </c>
      <c r="D180" s="188"/>
      <c r="E180" s="189">
        <v>19.514999999999993</v>
      </c>
      <c r="F180" s="158"/>
      <c r="G180" s="190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367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2573</v>
      </c>
      <c r="D181" s="188"/>
      <c r="E181" s="189">
        <v>20.069999999999997</v>
      </c>
      <c r="F181" s="158"/>
      <c r="G181" s="190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367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66">
        <v>65</v>
      </c>
      <c r="B182" s="167" t="s">
        <v>714</v>
      </c>
      <c r="C182" s="183" t="s">
        <v>2615</v>
      </c>
      <c r="D182" s="168" t="s">
        <v>376</v>
      </c>
      <c r="E182" s="169">
        <v>120.69499999999999</v>
      </c>
      <c r="F182" s="170"/>
      <c r="G182" s="171">
        <f>ROUND(E182*F182,2)</f>
        <v>0</v>
      </c>
      <c r="H182" s="170">
        <v>302.10000000000002</v>
      </c>
      <c r="I182" s="171">
        <f>ROUND(E182*H182,2)</f>
        <v>36461.96</v>
      </c>
      <c r="J182" s="170">
        <v>190.4</v>
      </c>
      <c r="K182" s="171">
        <f>ROUND(E182*J182,2)</f>
        <v>22980.33</v>
      </c>
      <c r="L182" s="171">
        <v>21</v>
      </c>
      <c r="M182" s="171">
        <f>G182*(1+L182/100)</f>
        <v>0</v>
      </c>
      <c r="N182" s="171">
        <v>3.6800000000000001E-3</v>
      </c>
      <c r="O182" s="171">
        <f>ROUND(E182*N182,2)</f>
        <v>0.44</v>
      </c>
      <c r="P182" s="171">
        <v>0</v>
      </c>
      <c r="Q182" s="171">
        <f>ROUND(E182*P182,2)</f>
        <v>0</v>
      </c>
      <c r="R182" s="171" t="s">
        <v>711</v>
      </c>
      <c r="S182" s="171" t="s">
        <v>318</v>
      </c>
      <c r="T182" s="172" t="s">
        <v>318</v>
      </c>
      <c r="U182" s="158">
        <v>0.38500000000000001</v>
      </c>
      <c r="V182" s="158">
        <f>ROUND(E182*U182,2)</f>
        <v>46.47</v>
      </c>
      <c r="W182" s="158"/>
      <c r="X182" s="158" t="s">
        <v>362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712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275" t="s">
        <v>715</v>
      </c>
      <c r="D183" s="276"/>
      <c r="E183" s="276"/>
      <c r="F183" s="276"/>
      <c r="G183" s="276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322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66">
        <v>66</v>
      </c>
      <c r="B184" s="167" t="s">
        <v>720</v>
      </c>
      <c r="C184" s="183" t="s">
        <v>2612</v>
      </c>
      <c r="D184" s="168" t="s">
        <v>473</v>
      </c>
      <c r="E184" s="169">
        <v>131.94999999999999</v>
      </c>
      <c r="F184" s="170"/>
      <c r="G184" s="171">
        <f>ROUND(E184*F184,2)</f>
        <v>0</v>
      </c>
      <c r="H184" s="170">
        <v>85.1</v>
      </c>
      <c r="I184" s="171">
        <f>ROUND(E184*H184,2)</f>
        <v>11228.95</v>
      </c>
      <c r="J184" s="170">
        <v>54.4</v>
      </c>
      <c r="K184" s="171">
        <f>ROUND(E184*J184,2)</f>
        <v>7178.08</v>
      </c>
      <c r="L184" s="171">
        <v>21</v>
      </c>
      <c r="M184" s="171">
        <f>G184*(1+L184/100)</f>
        <v>0</v>
      </c>
      <c r="N184" s="171">
        <v>3.2000000000000003E-4</v>
      </c>
      <c r="O184" s="171">
        <f>ROUND(E184*N184,2)</f>
        <v>0.04</v>
      </c>
      <c r="P184" s="171">
        <v>0</v>
      </c>
      <c r="Q184" s="171">
        <f>ROUND(E184*P184,2)</f>
        <v>0</v>
      </c>
      <c r="R184" s="171" t="s">
        <v>711</v>
      </c>
      <c r="S184" s="171" t="s">
        <v>318</v>
      </c>
      <c r="T184" s="172" t="s">
        <v>318</v>
      </c>
      <c r="U184" s="158">
        <v>0.11</v>
      </c>
      <c r="V184" s="158">
        <f>ROUND(E184*U184,2)</f>
        <v>14.51</v>
      </c>
      <c r="W184" s="158"/>
      <c r="X184" s="158" t="s">
        <v>362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712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0" t="s">
        <v>2574</v>
      </c>
      <c r="D185" s="188"/>
      <c r="E185" s="189">
        <v>65.049999999999983</v>
      </c>
      <c r="F185" s="158"/>
      <c r="G185" s="190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367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0" t="s">
        <v>2575</v>
      </c>
      <c r="D186" s="188"/>
      <c r="E186" s="189">
        <v>66.899999999999991</v>
      </c>
      <c r="F186" s="158"/>
      <c r="G186" s="190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367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66">
        <v>67</v>
      </c>
      <c r="B187" s="167" t="s">
        <v>722</v>
      </c>
      <c r="C187" s="183" t="s">
        <v>2613</v>
      </c>
      <c r="D187" s="168" t="s">
        <v>348</v>
      </c>
      <c r="E187" s="169">
        <v>156</v>
      </c>
      <c r="F187" s="170"/>
      <c r="G187" s="171">
        <f>ROUND(E187*F187,2)</f>
        <v>0</v>
      </c>
      <c r="H187" s="170">
        <v>140.37</v>
      </c>
      <c r="I187" s="171">
        <f>ROUND(E187*H187,2)</f>
        <v>21897.72</v>
      </c>
      <c r="J187" s="170">
        <v>33.130000000000003</v>
      </c>
      <c r="K187" s="171">
        <f>ROUND(E187*J187,2)</f>
        <v>5168.28</v>
      </c>
      <c r="L187" s="171">
        <v>21</v>
      </c>
      <c r="M187" s="171">
        <f>G187*(1+L187/100)</f>
        <v>0</v>
      </c>
      <c r="N187" s="171">
        <v>4.2999999999999999E-4</v>
      </c>
      <c r="O187" s="171">
        <f>ROUND(E187*N187,2)</f>
        <v>7.0000000000000007E-2</v>
      </c>
      <c r="P187" s="171">
        <v>0</v>
      </c>
      <c r="Q187" s="171">
        <f>ROUND(E187*P187,2)</f>
        <v>0</v>
      </c>
      <c r="R187" s="171" t="s">
        <v>711</v>
      </c>
      <c r="S187" s="171" t="s">
        <v>318</v>
      </c>
      <c r="T187" s="172" t="s">
        <v>318</v>
      </c>
      <c r="U187" s="158">
        <v>6.7000000000000004E-2</v>
      </c>
      <c r="V187" s="158">
        <f>ROUND(E187*U187,2)</f>
        <v>10.45</v>
      </c>
      <c r="W187" s="158"/>
      <c r="X187" s="158" t="s">
        <v>362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712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0" t="s">
        <v>2576</v>
      </c>
      <c r="D188" s="188"/>
      <c r="E188" s="189">
        <v>156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367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66">
        <v>68</v>
      </c>
      <c r="B189" s="167" t="s">
        <v>2933</v>
      </c>
      <c r="C189" s="183" t="s">
        <v>726</v>
      </c>
      <c r="D189" s="168" t="s">
        <v>706</v>
      </c>
      <c r="E189" s="169">
        <v>0.57999999999999996</v>
      </c>
      <c r="F189" s="170"/>
      <c r="G189" s="171">
        <f>ROUND(E189*F189,2)</f>
        <v>0</v>
      </c>
      <c r="H189" s="170">
        <v>0</v>
      </c>
      <c r="I189" s="171">
        <f>ROUND(E189*H189,2)</f>
        <v>0</v>
      </c>
      <c r="J189" s="170">
        <v>4.1500000000000004</v>
      </c>
      <c r="K189" s="171">
        <f>ROUND(E189*J189,2)</f>
        <v>2.41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 t="s">
        <v>711</v>
      </c>
      <c r="S189" s="171" t="s">
        <v>318</v>
      </c>
      <c r="T189" s="172" t="s">
        <v>318</v>
      </c>
      <c r="U189" s="158">
        <v>0</v>
      </c>
      <c r="V189" s="158">
        <f>ROUND(E189*U189,2)</f>
        <v>0</v>
      </c>
      <c r="W189" s="158"/>
      <c r="X189" s="158" t="s">
        <v>707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708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86" t="s">
        <v>727</v>
      </c>
      <c r="D190" s="287"/>
      <c r="E190" s="287"/>
      <c r="F190" s="287"/>
      <c r="G190" s="287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365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160" t="s">
        <v>313</v>
      </c>
      <c r="B191" s="161" t="s">
        <v>152</v>
      </c>
      <c r="C191" s="182" t="s">
        <v>153</v>
      </c>
      <c r="D191" s="162"/>
      <c r="E191" s="163"/>
      <c r="F191" s="164"/>
      <c r="G191" s="164">
        <f>SUMIF(AG192:AG205,"&lt;&gt;NOR",G192:G205)</f>
        <v>0</v>
      </c>
      <c r="H191" s="164"/>
      <c r="I191" s="164">
        <f>SUM(I192:I205)</f>
        <v>137.4</v>
      </c>
      <c r="J191" s="164"/>
      <c r="K191" s="164">
        <f>SUM(K192:K205)</f>
        <v>14149.06</v>
      </c>
      <c r="L191" s="164"/>
      <c r="M191" s="164">
        <f>SUM(M192:M205)</f>
        <v>0</v>
      </c>
      <c r="N191" s="164"/>
      <c r="O191" s="164">
        <f>SUM(O192:O205)</f>
        <v>0</v>
      </c>
      <c r="P191" s="164"/>
      <c r="Q191" s="164">
        <f>SUM(Q192:Q205)</f>
        <v>2.8899999999999997</v>
      </c>
      <c r="R191" s="164"/>
      <c r="S191" s="164"/>
      <c r="T191" s="165"/>
      <c r="U191" s="159"/>
      <c r="V191" s="159">
        <f>SUM(V192:V205)</f>
        <v>31.799999999999997</v>
      </c>
      <c r="W191" s="159"/>
      <c r="X191" s="159"/>
      <c r="AG191" t="s">
        <v>314</v>
      </c>
    </row>
    <row r="192" spans="1:60" outlineLevel="1" x14ac:dyDescent="0.2">
      <c r="A192" s="166">
        <v>69</v>
      </c>
      <c r="B192" s="167" t="s">
        <v>1087</v>
      </c>
      <c r="C192" s="183" t="s">
        <v>1088</v>
      </c>
      <c r="D192" s="168" t="s">
        <v>353</v>
      </c>
      <c r="E192" s="169">
        <v>22</v>
      </c>
      <c r="F192" s="170"/>
      <c r="G192" s="171">
        <f>ROUND(E192*F192,2)</f>
        <v>0</v>
      </c>
      <c r="H192" s="170">
        <v>0</v>
      </c>
      <c r="I192" s="171">
        <f>ROUND(E192*H192,2)</f>
        <v>0</v>
      </c>
      <c r="J192" s="170">
        <v>180</v>
      </c>
      <c r="K192" s="171">
        <f>ROUND(E192*J192,2)</f>
        <v>3960</v>
      </c>
      <c r="L192" s="171">
        <v>21</v>
      </c>
      <c r="M192" s="171">
        <f>G192*(1+L192/100)</f>
        <v>0</v>
      </c>
      <c r="N192" s="171">
        <v>0</v>
      </c>
      <c r="O192" s="171">
        <f>ROUND(E192*N192,2)</f>
        <v>0</v>
      </c>
      <c r="P192" s="171">
        <v>3.4200000000000001E-2</v>
      </c>
      <c r="Q192" s="171">
        <f>ROUND(E192*P192,2)</f>
        <v>0.75</v>
      </c>
      <c r="R192" s="171" t="s">
        <v>590</v>
      </c>
      <c r="S192" s="171" t="s">
        <v>318</v>
      </c>
      <c r="T192" s="172" t="s">
        <v>318</v>
      </c>
      <c r="U192" s="158">
        <v>0.46500000000000002</v>
      </c>
      <c r="V192" s="158">
        <f>ROUND(E192*U192,2)</f>
        <v>10.23</v>
      </c>
      <c r="W192" s="158"/>
      <c r="X192" s="158" t="s">
        <v>362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363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0" t="s">
        <v>1089</v>
      </c>
      <c r="D193" s="188"/>
      <c r="E193" s="189">
        <v>22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367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66">
        <v>70</v>
      </c>
      <c r="B194" s="167" t="s">
        <v>1090</v>
      </c>
      <c r="C194" s="183" t="s">
        <v>1091</v>
      </c>
      <c r="D194" s="168" t="s">
        <v>353</v>
      </c>
      <c r="E194" s="169">
        <v>22</v>
      </c>
      <c r="F194" s="170"/>
      <c r="G194" s="171">
        <f>ROUND(E194*F194,2)</f>
        <v>0</v>
      </c>
      <c r="H194" s="170">
        <v>0</v>
      </c>
      <c r="I194" s="171">
        <f>ROUND(E194*H194,2)</f>
        <v>0</v>
      </c>
      <c r="J194" s="170">
        <v>87.9</v>
      </c>
      <c r="K194" s="171">
        <f>ROUND(E194*J194,2)</f>
        <v>1933.8</v>
      </c>
      <c r="L194" s="171">
        <v>21</v>
      </c>
      <c r="M194" s="171">
        <f>G194*(1+L194/100)</f>
        <v>0</v>
      </c>
      <c r="N194" s="171">
        <v>0</v>
      </c>
      <c r="O194" s="171">
        <f>ROUND(E194*N194,2)</f>
        <v>0</v>
      </c>
      <c r="P194" s="171">
        <v>1.107E-2</v>
      </c>
      <c r="Q194" s="171">
        <f>ROUND(E194*P194,2)</f>
        <v>0.24</v>
      </c>
      <c r="R194" s="171" t="s">
        <v>590</v>
      </c>
      <c r="S194" s="171" t="s">
        <v>318</v>
      </c>
      <c r="T194" s="172" t="s">
        <v>318</v>
      </c>
      <c r="U194" s="158">
        <v>0.22700000000000001</v>
      </c>
      <c r="V194" s="158">
        <f>ROUND(E194*U194,2)</f>
        <v>4.99</v>
      </c>
      <c r="W194" s="158"/>
      <c r="X194" s="158" t="s">
        <v>362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363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0" t="s">
        <v>1089</v>
      </c>
      <c r="D195" s="188"/>
      <c r="E195" s="189">
        <v>22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367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66">
        <v>71</v>
      </c>
      <c r="B196" s="167" t="s">
        <v>1092</v>
      </c>
      <c r="C196" s="183" t="s">
        <v>1093</v>
      </c>
      <c r="D196" s="168" t="s">
        <v>353</v>
      </c>
      <c r="E196" s="169">
        <v>20</v>
      </c>
      <c r="F196" s="170"/>
      <c r="G196" s="171">
        <f>ROUND(E196*F196,2)</f>
        <v>0</v>
      </c>
      <c r="H196" s="170">
        <v>0</v>
      </c>
      <c r="I196" s="171">
        <f>ROUND(E196*H196,2)</f>
        <v>0</v>
      </c>
      <c r="J196" s="170">
        <v>148</v>
      </c>
      <c r="K196" s="171">
        <f>ROUND(E196*J196,2)</f>
        <v>2960</v>
      </c>
      <c r="L196" s="171">
        <v>21</v>
      </c>
      <c r="M196" s="171">
        <f>G196*(1+L196/100)</f>
        <v>0</v>
      </c>
      <c r="N196" s="171">
        <v>0</v>
      </c>
      <c r="O196" s="171">
        <f>ROUND(E196*N196,2)</f>
        <v>0</v>
      </c>
      <c r="P196" s="171">
        <v>1.9460000000000002E-2</v>
      </c>
      <c r="Q196" s="171">
        <f>ROUND(E196*P196,2)</f>
        <v>0.39</v>
      </c>
      <c r="R196" s="171" t="s">
        <v>590</v>
      </c>
      <c r="S196" s="171" t="s">
        <v>318</v>
      </c>
      <c r="T196" s="172" t="s">
        <v>318</v>
      </c>
      <c r="U196" s="158">
        <v>0.38200000000000001</v>
      </c>
      <c r="V196" s="158">
        <f>ROUND(E196*U196,2)</f>
        <v>7.64</v>
      </c>
      <c r="W196" s="158"/>
      <c r="X196" s="158" t="s">
        <v>362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363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1094</v>
      </c>
      <c r="D197" s="188"/>
      <c r="E197" s="189">
        <v>20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367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4">
        <v>72</v>
      </c>
      <c r="B198" s="175" t="s">
        <v>1095</v>
      </c>
      <c r="C198" s="184" t="s">
        <v>1096</v>
      </c>
      <c r="D198" s="176" t="s">
        <v>353</v>
      </c>
      <c r="E198" s="177">
        <v>2</v>
      </c>
      <c r="F198" s="178"/>
      <c r="G198" s="179">
        <f>ROUND(E198*F198,2)</f>
        <v>0</v>
      </c>
      <c r="H198" s="178">
        <v>0</v>
      </c>
      <c r="I198" s="179">
        <f>ROUND(E198*H198,2)</f>
        <v>0</v>
      </c>
      <c r="J198" s="178">
        <v>220.5</v>
      </c>
      <c r="K198" s="179">
        <f>ROUND(E198*J198,2)</f>
        <v>441</v>
      </c>
      <c r="L198" s="179">
        <v>21</v>
      </c>
      <c r="M198" s="179">
        <f>G198*(1+L198/100)</f>
        <v>0</v>
      </c>
      <c r="N198" s="179">
        <v>0</v>
      </c>
      <c r="O198" s="179">
        <f>ROUND(E198*N198,2)</f>
        <v>0</v>
      </c>
      <c r="P198" s="179">
        <v>1.7600000000000001E-2</v>
      </c>
      <c r="Q198" s="179">
        <f>ROUND(E198*P198,2)</f>
        <v>0.04</v>
      </c>
      <c r="R198" s="179" t="s">
        <v>590</v>
      </c>
      <c r="S198" s="179" t="s">
        <v>318</v>
      </c>
      <c r="T198" s="180" t="s">
        <v>318</v>
      </c>
      <c r="U198" s="158">
        <v>0.56899999999999995</v>
      </c>
      <c r="V198" s="158">
        <f>ROUND(E198*U198,2)</f>
        <v>1.1399999999999999</v>
      </c>
      <c r="W198" s="158"/>
      <c r="X198" s="158" t="s">
        <v>362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363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4">
        <v>73</v>
      </c>
      <c r="B199" s="175" t="s">
        <v>1097</v>
      </c>
      <c r="C199" s="184" t="s">
        <v>1098</v>
      </c>
      <c r="D199" s="176" t="s">
        <v>353</v>
      </c>
      <c r="E199" s="177">
        <v>2</v>
      </c>
      <c r="F199" s="178"/>
      <c r="G199" s="179">
        <f>ROUND(E199*F199,2)</f>
        <v>0</v>
      </c>
      <c r="H199" s="178">
        <v>0</v>
      </c>
      <c r="I199" s="179">
        <f>ROUND(E199*H199,2)</f>
        <v>0</v>
      </c>
      <c r="J199" s="178">
        <v>1045</v>
      </c>
      <c r="K199" s="179">
        <f>ROUND(E199*J199,2)</f>
        <v>2090</v>
      </c>
      <c r="L199" s="179">
        <v>21</v>
      </c>
      <c r="M199" s="179">
        <f>G199*(1+L199/100)</f>
        <v>0</v>
      </c>
      <c r="N199" s="179">
        <v>0</v>
      </c>
      <c r="O199" s="179">
        <f>ROUND(E199*N199,2)</f>
        <v>0</v>
      </c>
      <c r="P199" s="179">
        <v>0.69347000000000003</v>
      </c>
      <c r="Q199" s="179">
        <f>ROUND(E199*P199,2)</f>
        <v>1.39</v>
      </c>
      <c r="R199" s="179" t="s">
        <v>590</v>
      </c>
      <c r="S199" s="179" t="s">
        <v>318</v>
      </c>
      <c r="T199" s="180" t="s">
        <v>318</v>
      </c>
      <c r="U199" s="158">
        <v>2.6989999999999998</v>
      </c>
      <c r="V199" s="158">
        <f>ROUND(E199*U199,2)</f>
        <v>5.4</v>
      </c>
      <c r="W199" s="158"/>
      <c r="X199" s="158" t="s">
        <v>362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363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66">
        <v>74</v>
      </c>
      <c r="B200" s="167" t="s">
        <v>1099</v>
      </c>
      <c r="C200" s="183" t="s">
        <v>1100</v>
      </c>
      <c r="D200" s="168" t="s">
        <v>353</v>
      </c>
      <c r="E200" s="169">
        <v>2</v>
      </c>
      <c r="F200" s="170"/>
      <c r="G200" s="171">
        <f>ROUND(E200*F200,2)</f>
        <v>0</v>
      </c>
      <c r="H200" s="170">
        <v>68.7</v>
      </c>
      <c r="I200" s="171">
        <f>ROUND(E200*H200,2)</f>
        <v>137.4</v>
      </c>
      <c r="J200" s="170">
        <v>1031.3</v>
      </c>
      <c r="K200" s="171">
        <f>ROUND(E200*J200,2)</f>
        <v>2062.6</v>
      </c>
      <c r="L200" s="171">
        <v>21</v>
      </c>
      <c r="M200" s="171">
        <f>G200*(1+L200/100)</f>
        <v>0</v>
      </c>
      <c r="N200" s="171">
        <v>3.0000000000000001E-5</v>
      </c>
      <c r="O200" s="171">
        <f>ROUND(E200*N200,2)</f>
        <v>0</v>
      </c>
      <c r="P200" s="171">
        <v>0</v>
      </c>
      <c r="Q200" s="171">
        <f>ROUND(E200*P200,2)</f>
        <v>0</v>
      </c>
      <c r="R200" s="171"/>
      <c r="S200" s="171" t="s">
        <v>340</v>
      </c>
      <c r="T200" s="172" t="s">
        <v>319</v>
      </c>
      <c r="U200" s="158">
        <v>0.33</v>
      </c>
      <c r="V200" s="158">
        <f>ROUND(E200*U200,2)</f>
        <v>0.66</v>
      </c>
      <c r="W200" s="158"/>
      <c r="X200" s="158" t="s">
        <v>362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363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1101</v>
      </c>
      <c r="D201" s="188"/>
      <c r="E201" s="189">
        <v>2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367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66">
        <v>75</v>
      </c>
      <c r="B202" s="167" t="s">
        <v>1102</v>
      </c>
      <c r="C202" s="183" t="s">
        <v>1103</v>
      </c>
      <c r="D202" s="168" t="s">
        <v>353</v>
      </c>
      <c r="E202" s="169">
        <v>2</v>
      </c>
      <c r="F202" s="170"/>
      <c r="G202" s="171">
        <f>ROUND(E202*F202,2)</f>
        <v>0</v>
      </c>
      <c r="H202" s="170">
        <v>0</v>
      </c>
      <c r="I202" s="171">
        <f>ROUND(E202*H202,2)</f>
        <v>0</v>
      </c>
      <c r="J202" s="170">
        <v>350.47</v>
      </c>
      <c r="K202" s="171">
        <f>ROUND(E202*J202,2)</f>
        <v>700.94</v>
      </c>
      <c r="L202" s="171">
        <v>21</v>
      </c>
      <c r="M202" s="171">
        <f>G202*(1+L202/100)</f>
        <v>0</v>
      </c>
      <c r="N202" s="171">
        <v>0</v>
      </c>
      <c r="O202" s="171">
        <f>ROUND(E202*N202,2)</f>
        <v>0</v>
      </c>
      <c r="P202" s="171">
        <v>3.8699999999999998E-2</v>
      </c>
      <c r="Q202" s="171">
        <f>ROUND(E202*P202,2)</f>
        <v>0.08</v>
      </c>
      <c r="R202" s="171"/>
      <c r="S202" s="171" t="s">
        <v>340</v>
      </c>
      <c r="T202" s="172" t="s">
        <v>1000</v>
      </c>
      <c r="U202" s="158">
        <v>0.86899999999999999</v>
      </c>
      <c r="V202" s="158">
        <f>ROUND(E202*U202,2)</f>
        <v>1.74</v>
      </c>
      <c r="W202" s="158"/>
      <c r="X202" s="158" t="s">
        <v>362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363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75" t="s">
        <v>1104</v>
      </c>
      <c r="D203" s="276"/>
      <c r="E203" s="276"/>
      <c r="F203" s="276"/>
      <c r="G203" s="276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322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66">
        <v>76</v>
      </c>
      <c r="B204" s="167" t="s">
        <v>2942</v>
      </c>
      <c r="C204" s="183" t="s">
        <v>1105</v>
      </c>
      <c r="D204" s="218" t="s">
        <v>706</v>
      </c>
      <c r="E204" s="169">
        <v>2.31</v>
      </c>
      <c r="F204" s="170"/>
      <c r="G204" s="171">
        <f>ROUND(E204*F204,2)</f>
        <v>0</v>
      </c>
      <c r="H204" s="170">
        <v>0</v>
      </c>
      <c r="I204" s="171">
        <f>ROUND(E204*H204,2)</f>
        <v>0</v>
      </c>
      <c r="J204" s="170">
        <v>0.31</v>
      </c>
      <c r="K204" s="171">
        <f>ROUND(E204*J204,2)</f>
        <v>0.72</v>
      </c>
      <c r="L204" s="171">
        <v>21</v>
      </c>
      <c r="M204" s="171">
        <f>G204*(1+L204/100)</f>
        <v>0</v>
      </c>
      <c r="N204" s="171">
        <v>0</v>
      </c>
      <c r="O204" s="171">
        <f>ROUND(E204*N204,2)</f>
        <v>0</v>
      </c>
      <c r="P204" s="171">
        <v>0</v>
      </c>
      <c r="Q204" s="171">
        <f>ROUND(E204*P204,2)</f>
        <v>0</v>
      </c>
      <c r="R204" s="171" t="s">
        <v>590</v>
      </c>
      <c r="S204" s="171" t="s">
        <v>318</v>
      </c>
      <c r="T204" s="172" t="s">
        <v>318</v>
      </c>
      <c r="U204" s="158">
        <v>0</v>
      </c>
      <c r="V204" s="158">
        <f>ROUND(E204*U204,2)</f>
        <v>0</v>
      </c>
      <c r="W204" s="158"/>
      <c r="X204" s="158" t="s">
        <v>707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708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86" t="s">
        <v>887</v>
      </c>
      <c r="D205" s="287"/>
      <c r="E205" s="287"/>
      <c r="F205" s="287"/>
      <c r="G205" s="287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365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x14ac:dyDescent="0.2">
      <c r="A206" s="160" t="s">
        <v>313</v>
      </c>
      <c r="B206" s="161" t="s">
        <v>176</v>
      </c>
      <c r="C206" s="182" t="s">
        <v>177</v>
      </c>
      <c r="D206" s="162"/>
      <c r="E206" s="163"/>
      <c r="F206" s="164"/>
      <c r="G206" s="164">
        <f>SUMIF(AG207:AG246,"&lt;&gt;NOR",G207:G246)</f>
        <v>0</v>
      </c>
      <c r="H206" s="164"/>
      <c r="I206" s="164">
        <f>SUM(I207:I246)</f>
        <v>309358.52</v>
      </c>
      <c r="J206" s="164"/>
      <c r="K206" s="164">
        <f>SUM(K207:K246)</f>
        <v>37848.520000000004</v>
      </c>
      <c r="L206" s="164"/>
      <c r="M206" s="164">
        <f>SUM(M207:M246)</f>
        <v>0</v>
      </c>
      <c r="N206" s="164"/>
      <c r="O206" s="164">
        <f>SUM(O207:O246)</f>
        <v>0.56000000000000005</v>
      </c>
      <c r="P206" s="164"/>
      <c r="Q206" s="164">
        <f>SUM(Q207:Q246)</f>
        <v>0.01</v>
      </c>
      <c r="R206" s="164"/>
      <c r="S206" s="164"/>
      <c r="T206" s="165"/>
      <c r="U206" s="159"/>
      <c r="V206" s="159">
        <f>SUM(V207:V246)</f>
        <v>39.159999999999997</v>
      </c>
      <c r="W206" s="159"/>
      <c r="X206" s="159"/>
      <c r="AG206" t="s">
        <v>314</v>
      </c>
    </row>
    <row r="207" spans="1:60" ht="22.5" outlineLevel="1" x14ac:dyDescent="0.2">
      <c r="A207" s="166">
        <v>77</v>
      </c>
      <c r="B207" s="167" t="s">
        <v>757</v>
      </c>
      <c r="C207" s="183" t="s">
        <v>758</v>
      </c>
      <c r="D207" s="168" t="s">
        <v>348</v>
      </c>
      <c r="E207" s="169">
        <v>14</v>
      </c>
      <c r="F207" s="170"/>
      <c r="G207" s="171">
        <f>ROUND(E207*F207,2)</f>
        <v>0</v>
      </c>
      <c r="H207" s="170">
        <v>0</v>
      </c>
      <c r="I207" s="171">
        <f>ROUND(E207*H207,2)</f>
        <v>0</v>
      </c>
      <c r="J207" s="170">
        <v>654</v>
      </c>
      <c r="K207" s="171">
        <f>ROUND(E207*J207,2)</f>
        <v>9156</v>
      </c>
      <c r="L207" s="171">
        <v>21</v>
      </c>
      <c r="M207" s="171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1" t="s">
        <v>750</v>
      </c>
      <c r="S207" s="171" t="s">
        <v>318</v>
      </c>
      <c r="T207" s="172" t="s">
        <v>318</v>
      </c>
      <c r="U207" s="158">
        <v>1.45</v>
      </c>
      <c r="V207" s="158">
        <f>ROUND(E207*U207,2)</f>
        <v>20.3</v>
      </c>
      <c r="W207" s="158"/>
      <c r="X207" s="158" t="s">
        <v>362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363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0" t="s">
        <v>1106</v>
      </c>
      <c r="D208" s="188"/>
      <c r="E208" s="189">
        <v>4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367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0" t="s">
        <v>1107</v>
      </c>
      <c r="D209" s="188"/>
      <c r="E209" s="189">
        <v>4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367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1108</v>
      </c>
      <c r="D210" s="188"/>
      <c r="E210" s="189">
        <v>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367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0" t="s">
        <v>1109</v>
      </c>
      <c r="D211" s="188"/>
      <c r="E211" s="189">
        <v>2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367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0" t="s">
        <v>1110</v>
      </c>
      <c r="D212" s="188"/>
      <c r="E212" s="189">
        <v>2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367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outlineLevel="1" x14ac:dyDescent="0.2">
      <c r="A213" s="166">
        <v>78</v>
      </c>
      <c r="B213" s="167" t="s">
        <v>759</v>
      </c>
      <c r="C213" s="183" t="s">
        <v>760</v>
      </c>
      <c r="D213" s="168" t="s">
        <v>348</v>
      </c>
      <c r="E213" s="169">
        <v>2</v>
      </c>
      <c r="F213" s="170"/>
      <c r="G213" s="171">
        <f>ROUND(E213*F213,2)</f>
        <v>0</v>
      </c>
      <c r="H213" s="170">
        <v>0</v>
      </c>
      <c r="I213" s="171">
        <f>ROUND(E213*H213,2)</f>
        <v>0</v>
      </c>
      <c r="J213" s="170">
        <v>676</v>
      </c>
      <c r="K213" s="171">
        <f>ROUND(E213*J213,2)</f>
        <v>1352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 t="s">
        <v>750</v>
      </c>
      <c r="S213" s="171" t="s">
        <v>318</v>
      </c>
      <c r="T213" s="172" t="s">
        <v>318</v>
      </c>
      <c r="U213" s="158">
        <v>1.5</v>
      </c>
      <c r="V213" s="158">
        <f>ROUND(E213*U213,2)</f>
        <v>3</v>
      </c>
      <c r="W213" s="158"/>
      <c r="X213" s="158" t="s">
        <v>362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363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0" t="s">
        <v>1111</v>
      </c>
      <c r="D214" s="188"/>
      <c r="E214" s="189">
        <v>2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367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74">
        <v>79</v>
      </c>
      <c r="B215" s="175" t="s">
        <v>1083</v>
      </c>
      <c r="C215" s="184" t="s">
        <v>1084</v>
      </c>
      <c r="D215" s="176" t="s">
        <v>348</v>
      </c>
      <c r="E215" s="177">
        <v>6</v>
      </c>
      <c r="F215" s="178"/>
      <c r="G215" s="179">
        <f>ROUND(E215*F215,2)</f>
        <v>0</v>
      </c>
      <c r="H215" s="178">
        <v>0</v>
      </c>
      <c r="I215" s="179">
        <f>ROUND(E215*H215,2)</f>
        <v>0</v>
      </c>
      <c r="J215" s="178">
        <v>49.6</v>
      </c>
      <c r="K215" s="179">
        <f>ROUND(E215*J215,2)</f>
        <v>297.60000000000002</v>
      </c>
      <c r="L215" s="179">
        <v>21</v>
      </c>
      <c r="M215" s="179">
        <f>G215*(1+L215/100)</f>
        <v>0</v>
      </c>
      <c r="N215" s="179">
        <v>0</v>
      </c>
      <c r="O215" s="179">
        <f>ROUND(E215*N215,2)</f>
        <v>0</v>
      </c>
      <c r="P215" s="179">
        <v>1.8E-3</v>
      </c>
      <c r="Q215" s="179">
        <f>ROUND(E215*P215,2)</f>
        <v>0.01</v>
      </c>
      <c r="R215" s="179" t="s">
        <v>750</v>
      </c>
      <c r="S215" s="179" t="s">
        <v>318</v>
      </c>
      <c r="T215" s="180" t="s">
        <v>318</v>
      </c>
      <c r="U215" s="158">
        <v>0.11</v>
      </c>
      <c r="V215" s="158">
        <f>ROUND(E215*U215,2)</f>
        <v>0.66</v>
      </c>
      <c r="W215" s="158"/>
      <c r="X215" s="158" t="s">
        <v>362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363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66">
        <v>80</v>
      </c>
      <c r="B216" s="167" t="s">
        <v>1112</v>
      </c>
      <c r="C216" s="183" t="s">
        <v>1113</v>
      </c>
      <c r="D216" s="168" t="s">
        <v>353</v>
      </c>
      <c r="E216" s="169">
        <v>2</v>
      </c>
      <c r="F216" s="170"/>
      <c r="G216" s="171">
        <f>ROUND(E216*F216,2)</f>
        <v>0</v>
      </c>
      <c r="H216" s="170">
        <v>58164.74</v>
      </c>
      <c r="I216" s="171">
        <f>ROUND(E216*H216,2)</f>
        <v>116329.48</v>
      </c>
      <c r="J216" s="170">
        <v>7250.26</v>
      </c>
      <c r="K216" s="171">
        <f>ROUND(E216*J216,2)</f>
        <v>14500.52</v>
      </c>
      <c r="L216" s="171">
        <v>21</v>
      </c>
      <c r="M216" s="171">
        <f>G216*(1+L216/100)</f>
        <v>0</v>
      </c>
      <c r="N216" s="171">
        <v>8.9999999999999993E-3</v>
      </c>
      <c r="O216" s="171">
        <f>ROUND(E216*N216,2)</f>
        <v>0.02</v>
      </c>
      <c r="P216" s="171">
        <v>0</v>
      </c>
      <c r="Q216" s="171">
        <f>ROUND(E216*P216,2)</f>
        <v>0</v>
      </c>
      <c r="R216" s="171"/>
      <c r="S216" s="171" t="s">
        <v>340</v>
      </c>
      <c r="T216" s="172" t="s">
        <v>319</v>
      </c>
      <c r="U216" s="158">
        <v>1.9</v>
      </c>
      <c r="V216" s="158">
        <f>ROUND(E216*U216,2)</f>
        <v>3.8</v>
      </c>
      <c r="W216" s="158"/>
      <c r="X216" s="158" t="s">
        <v>362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363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275" t="s">
        <v>1114</v>
      </c>
      <c r="D217" s="276"/>
      <c r="E217" s="276"/>
      <c r="F217" s="276"/>
      <c r="G217" s="276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322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77" t="s">
        <v>1115</v>
      </c>
      <c r="D218" s="278"/>
      <c r="E218" s="278"/>
      <c r="F218" s="278"/>
      <c r="G218" s="27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322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277" t="s">
        <v>1116</v>
      </c>
      <c r="D219" s="278"/>
      <c r="E219" s="278"/>
      <c r="F219" s="278"/>
      <c r="G219" s="27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322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66">
        <v>81</v>
      </c>
      <c r="B220" s="167" t="s">
        <v>1117</v>
      </c>
      <c r="C220" s="183" t="s">
        <v>1113</v>
      </c>
      <c r="D220" s="168" t="s">
        <v>353</v>
      </c>
      <c r="E220" s="169">
        <v>4</v>
      </c>
      <c r="F220" s="170"/>
      <c r="G220" s="171">
        <f>ROUND(E220*F220,2)</f>
        <v>0</v>
      </c>
      <c r="H220" s="170">
        <v>8904.99</v>
      </c>
      <c r="I220" s="171">
        <f>ROUND(E220*H220,2)</f>
        <v>35619.96</v>
      </c>
      <c r="J220" s="170">
        <v>1110.01</v>
      </c>
      <c r="K220" s="171">
        <f>ROUND(E220*J220,2)</f>
        <v>4440.04</v>
      </c>
      <c r="L220" s="171">
        <v>21</v>
      </c>
      <c r="M220" s="171">
        <f>G220*(1+L220/100)</f>
        <v>0</v>
      </c>
      <c r="N220" s="171">
        <v>8.9999999999999993E-3</v>
      </c>
      <c r="O220" s="171">
        <f>ROUND(E220*N220,2)</f>
        <v>0.04</v>
      </c>
      <c r="P220" s="171">
        <v>0</v>
      </c>
      <c r="Q220" s="171">
        <f>ROUND(E220*P220,2)</f>
        <v>0</v>
      </c>
      <c r="R220" s="171"/>
      <c r="S220" s="171" t="s">
        <v>340</v>
      </c>
      <c r="T220" s="172" t="s">
        <v>319</v>
      </c>
      <c r="U220" s="158">
        <v>1.9</v>
      </c>
      <c r="V220" s="158">
        <f>ROUND(E220*U220,2)</f>
        <v>7.6</v>
      </c>
      <c r="W220" s="158"/>
      <c r="X220" s="158" t="s">
        <v>362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363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275" t="s">
        <v>1114</v>
      </c>
      <c r="D221" s="276"/>
      <c r="E221" s="276"/>
      <c r="F221" s="276"/>
      <c r="G221" s="276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322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277" t="s">
        <v>1118</v>
      </c>
      <c r="D222" s="278"/>
      <c r="E222" s="278"/>
      <c r="F222" s="278"/>
      <c r="G222" s="27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322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6">
        <v>82</v>
      </c>
      <c r="B223" s="167" t="s">
        <v>1119</v>
      </c>
      <c r="C223" s="183" t="s">
        <v>1120</v>
      </c>
      <c r="D223" s="168" t="s">
        <v>353</v>
      </c>
      <c r="E223" s="169">
        <v>2</v>
      </c>
      <c r="F223" s="170"/>
      <c r="G223" s="171">
        <f>ROUND(E223*F223,2)</f>
        <v>0</v>
      </c>
      <c r="H223" s="170">
        <v>32494.54</v>
      </c>
      <c r="I223" s="171">
        <f>ROUND(E223*H223,2)</f>
        <v>64989.08</v>
      </c>
      <c r="J223" s="170">
        <v>4050.46</v>
      </c>
      <c r="K223" s="171">
        <f>ROUND(E223*J223,2)</f>
        <v>8100.92</v>
      </c>
      <c r="L223" s="171">
        <v>21</v>
      </c>
      <c r="M223" s="171">
        <f>G223*(1+L223/100)</f>
        <v>0</v>
      </c>
      <c r="N223" s="171">
        <v>8.9999999999999993E-3</v>
      </c>
      <c r="O223" s="171">
        <f>ROUND(E223*N223,2)</f>
        <v>0.02</v>
      </c>
      <c r="P223" s="171">
        <v>0</v>
      </c>
      <c r="Q223" s="171">
        <f>ROUND(E223*P223,2)</f>
        <v>0</v>
      </c>
      <c r="R223" s="171"/>
      <c r="S223" s="171" t="s">
        <v>340</v>
      </c>
      <c r="T223" s="172" t="s">
        <v>319</v>
      </c>
      <c r="U223" s="158">
        <v>1.9</v>
      </c>
      <c r="V223" s="158">
        <f>ROUND(E223*U223,2)</f>
        <v>3.8</v>
      </c>
      <c r="W223" s="158"/>
      <c r="X223" s="158" t="s">
        <v>362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363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275" t="s">
        <v>1114</v>
      </c>
      <c r="D224" s="276"/>
      <c r="E224" s="276"/>
      <c r="F224" s="276"/>
      <c r="G224" s="276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322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277" t="s">
        <v>1121</v>
      </c>
      <c r="D225" s="278"/>
      <c r="E225" s="278"/>
      <c r="F225" s="278"/>
      <c r="G225" s="27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322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277" t="s">
        <v>1122</v>
      </c>
      <c r="D226" s="278"/>
      <c r="E226" s="278"/>
      <c r="F226" s="278"/>
      <c r="G226" s="27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322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6">
        <v>83</v>
      </c>
      <c r="B227" s="167" t="s">
        <v>1123</v>
      </c>
      <c r="C227" s="183" t="s">
        <v>762</v>
      </c>
      <c r="D227" s="168" t="s">
        <v>348</v>
      </c>
      <c r="E227" s="169">
        <v>4</v>
      </c>
      <c r="F227" s="170"/>
      <c r="G227" s="171">
        <f>ROUND(E227*F227,2)</f>
        <v>0</v>
      </c>
      <c r="H227" s="170">
        <v>5280</v>
      </c>
      <c r="I227" s="171">
        <f>ROUND(E227*H227,2)</f>
        <v>21120</v>
      </c>
      <c r="J227" s="170">
        <v>0</v>
      </c>
      <c r="K227" s="171">
        <f>ROUND(E227*J227,2)</f>
        <v>0</v>
      </c>
      <c r="L227" s="171">
        <v>21</v>
      </c>
      <c r="M227" s="171">
        <f>G227*(1+L227/100)</f>
        <v>0</v>
      </c>
      <c r="N227" s="171">
        <v>2.955E-2</v>
      </c>
      <c r="O227" s="171">
        <f>ROUND(E227*N227,2)</f>
        <v>0.12</v>
      </c>
      <c r="P227" s="171">
        <v>0</v>
      </c>
      <c r="Q227" s="171">
        <f>ROUND(E227*P227,2)</f>
        <v>0</v>
      </c>
      <c r="R227" s="171"/>
      <c r="S227" s="171" t="s">
        <v>340</v>
      </c>
      <c r="T227" s="172" t="s">
        <v>319</v>
      </c>
      <c r="U227" s="158">
        <v>0</v>
      </c>
      <c r="V227" s="158">
        <f>ROUND(E227*U227,2)</f>
        <v>0</v>
      </c>
      <c r="W227" s="158"/>
      <c r="X227" s="158" t="s">
        <v>554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555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275" t="s">
        <v>535</v>
      </c>
      <c r="D228" s="276"/>
      <c r="E228" s="276"/>
      <c r="F228" s="276"/>
      <c r="G228" s="276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322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0" t="s">
        <v>801</v>
      </c>
      <c r="D229" s="188"/>
      <c r="E229" s="189">
        <v>4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367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66">
        <v>84</v>
      </c>
      <c r="B230" s="167" t="s">
        <v>1124</v>
      </c>
      <c r="C230" s="183" t="s">
        <v>1125</v>
      </c>
      <c r="D230" s="168" t="s">
        <v>348</v>
      </c>
      <c r="E230" s="169">
        <v>4</v>
      </c>
      <c r="F230" s="170"/>
      <c r="G230" s="171">
        <f>ROUND(E230*F230,2)</f>
        <v>0</v>
      </c>
      <c r="H230" s="170">
        <v>6060</v>
      </c>
      <c r="I230" s="171">
        <f>ROUND(E230*H230,2)</f>
        <v>24240</v>
      </c>
      <c r="J230" s="170">
        <v>0</v>
      </c>
      <c r="K230" s="171">
        <f>ROUND(E230*J230,2)</f>
        <v>0</v>
      </c>
      <c r="L230" s="171">
        <v>21</v>
      </c>
      <c r="M230" s="171">
        <f>G230*(1+L230/100)</f>
        <v>0</v>
      </c>
      <c r="N230" s="171">
        <v>2.955E-2</v>
      </c>
      <c r="O230" s="171">
        <f>ROUND(E230*N230,2)</f>
        <v>0.12</v>
      </c>
      <c r="P230" s="171">
        <v>0</v>
      </c>
      <c r="Q230" s="171">
        <f>ROUND(E230*P230,2)</f>
        <v>0</v>
      </c>
      <c r="R230" s="171"/>
      <c r="S230" s="171" t="s">
        <v>340</v>
      </c>
      <c r="T230" s="172" t="s">
        <v>319</v>
      </c>
      <c r="U230" s="158">
        <v>0</v>
      </c>
      <c r="V230" s="158">
        <f>ROUND(E230*U230,2)</f>
        <v>0</v>
      </c>
      <c r="W230" s="158"/>
      <c r="X230" s="158" t="s">
        <v>554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555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275" t="s">
        <v>535</v>
      </c>
      <c r="D231" s="276"/>
      <c r="E231" s="276"/>
      <c r="F231" s="276"/>
      <c r="G231" s="276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322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0" t="s">
        <v>801</v>
      </c>
      <c r="D232" s="188"/>
      <c r="E232" s="189">
        <v>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367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6">
        <v>85</v>
      </c>
      <c r="B233" s="167" t="s">
        <v>1126</v>
      </c>
      <c r="C233" s="183" t="s">
        <v>764</v>
      </c>
      <c r="D233" s="168" t="s">
        <v>348</v>
      </c>
      <c r="E233" s="169">
        <v>2</v>
      </c>
      <c r="F233" s="170"/>
      <c r="G233" s="171">
        <f>ROUND(E233*F233,2)</f>
        <v>0</v>
      </c>
      <c r="H233" s="170">
        <v>5350</v>
      </c>
      <c r="I233" s="171">
        <f>ROUND(E233*H233,2)</f>
        <v>10700</v>
      </c>
      <c r="J233" s="170">
        <v>0</v>
      </c>
      <c r="K233" s="171">
        <f>ROUND(E233*J233,2)</f>
        <v>0</v>
      </c>
      <c r="L233" s="171">
        <v>21</v>
      </c>
      <c r="M233" s="171">
        <f>G233*(1+L233/100)</f>
        <v>0</v>
      </c>
      <c r="N233" s="171">
        <v>2.955E-2</v>
      </c>
      <c r="O233" s="171">
        <f>ROUND(E233*N233,2)</f>
        <v>0.06</v>
      </c>
      <c r="P233" s="171">
        <v>0</v>
      </c>
      <c r="Q233" s="171">
        <f>ROUND(E233*P233,2)</f>
        <v>0</v>
      </c>
      <c r="R233" s="171"/>
      <c r="S233" s="171" t="s">
        <v>340</v>
      </c>
      <c r="T233" s="172" t="s">
        <v>319</v>
      </c>
      <c r="U233" s="158">
        <v>0</v>
      </c>
      <c r="V233" s="158">
        <f>ROUND(E233*U233,2)</f>
        <v>0</v>
      </c>
      <c r="W233" s="158"/>
      <c r="X233" s="158" t="s">
        <v>554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555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275" t="s">
        <v>535</v>
      </c>
      <c r="D234" s="276"/>
      <c r="E234" s="276"/>
      <c r="F234" s="276"/>
      <c r="G234" s="276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322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0" t="s">
        <v>1127</v>
      </c>
      <c r="D235" s="188"/>
      <c r="E235" s="189">
        <v>2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367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66">
        <v>86</v>
      </c>
      <c r="B236" s="167" t="s">
        <v>1128</v>
      </c>
      <c r="C236" s="183" t="s">
        <v>766</v>
      </c>
      <c r="D236" s="168" t="s">
        <v>348</v>
      </c>
      <c r="E236" s="169">
        <v>2</v>
      </c>
      <c r="F236" s="170"/>
      <c r="G236" s="171">
        <f>ROUND(E236*F236,2)</f>
        <v>0</v>
      </c>
      <c r="H236" s="170">
        <v>5280</v>
      </c>
      <c r="I236" s="171">
        <f>ROUND(E236*H236,2)</f>
        <v>10560</v>
      </c>
      <c r="J236" s="170">
        <v>0</v>
      </c>
      <c r="K236" s="171">
        <f>ROUND(E236*J236,2)</f>
        <v>0</v>
      </c>
      <c r="L236" s="171">
        <v>21</v>
      </c>
      <c r="M236" s="171">
        <f>G236*(1+L236/100)</f>
        <v>0</v>
      </c>
      <c r="N236" s="171">
        <v>2.955E-2</v>
      </c>
      <c r="O236" s="171">
        <f>ROUND(E236*N236,2)</f>
        <v>0.06</v>
      </c>
      <c r="P236" s="171">
        <v>0</v>
      </c>
      <c r="Q236" s="171">
        <f>ROUND(E236*P236,2)</f>
        <v>0</v>
      </c>
      <c r="R236" s="171"/>
      <c r="S236" s="171" t="s">
        <v>340</v>
      </c>
      <c r="T236" s="172" t="s">
        <v>319</v>
      </c>
      <c r="U236" s="158">
        <v>0</v>
      </c>
      <c r="V236" s="158">
        <f>ROUND(E236*U236,2)</f>
        <v>0</v>
      </c>
      <c r="W236" s="158"/>
      <c r="X236" s="158" t="s">
        <v>554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555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275" t="s">
        <v>535</v>
      </c>
      <c r="D237" s="276"/>
      <c r="E237" s="276"/>
      <c r="F237" s="276"/>
      <c r="G237" s="276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322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0" t="s">
        <v>1127</v>
      </c>
      <c r="D238" s="188"/>
      <c r="E238" s="189">
        <v>2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367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66">
        <v>87</v>
      </c>
      <c r="B239" s="167" t="s">
        <v>1129</v>
      </c>
      <c r="C239" s="183" t="s">
        <v>1130</v>
      </c>
      <c r="D239" s="168" t="s">
        <v>348</v>
      </c>
      <c r="E239" s="169">
        <v>2</v>
      </c>
      <c r="F239" s="170"/>
      <c r="G239" s="171">
        <f>ROUND(E239*F239,2)</f>
        <v>0</v>
      </c>
      <c r="H239" s="170">
        <v>6100</v>
      </c>
      <c r="I239" s="171">
        <f>ROUND(E239*H239,2)</f>
        <v>12200</v>
      </c>
      <c r="J239" s="170">
        <v>0</v>
      </c>
      <c r="K239" s="171">
        <f>ROUND(E239*J239,2)</f>
        <v>0</v>
      </c>
      <c r="L239" s="171">
        <v>21</v>
      </c>
      <c r="M239" s="171">
        <f>G239*(1+L239/100)</f>
        <v>0</v>
      </c>
      <c r="N239" s="171">
        <v>2.955E-2</v>
      </c>
      <c r="O239" s="171">
        <f>ROUND(E239*N239,2)</f>
        <v>0.06</v>
      </c>
      <c r="P239" s="171">
        <v>0</v>
      </c>
      <c r="Q239" s="171">
        <f>ROUND(E239*P239,2)</f>
        <v>0</v>
      </c>
      <c r="R239" s="171"/>
      <c r="S239" s="171" t="s">
        <v>340</v>
      </c>
      <c r="T239" s="172" t="s">
        <v>319</v>
      </c>
      <c r="U239" s="158">
        <v>0</v>
      </c>
      <c r="V239" s="158">
        <f>ROUND(E239*U239,2)</f>
        <v>0</v>
      </c>
      <c r="W239" s="158"/>
      <c r="X239" s="158" t="s">
        <v>554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555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275" t="s">
        <v>535</v>
      </c>
      <c r="D240" s="276"/>
      <c r="E240" s="276"/>
      <c r="F240" s="276"/>
      <c r="G240" s="276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322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0" t="s">
        <v>1127</v>
      </c>
      <c r="D241" s="188"/>
      <c r="E241" s="189">
        <v>2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367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2.5" outlineLevel="1" x14ac:dyDescent="0.2">
      <c r="A242" s="166">
        <v>88</v>
      </c>
      <c r="B242" s="167" t="s">
        <v>1131</v>
      </c>
      <c r="C242" s="183" t="s">
        <v>768</v>
      </c>
      <c r="D242" s="168" t="s">
        <v>348</v>
      </c>
      <c r="E242" s="169">
        <v>2</v>
      </c>
      <c r="F242" s="170"/>
      <c r="G242" s="171">
        <f>ROUND(E242*F242,2)</f>
        <v>0</v>
      </c>
      <c r="H242" s="170">
        <v>6800</v>
      </c>
      <c r="I242" s="171">
        <f>ROUND(E242*H242,2)</f>
        <v>13600</v>
      </c>
      <c r="J242" s="170">
        <v>0</v>
      </c>
      <c r="K242" s="171">
        <f>ROUND(E242*J242,2)</f>
        <v>0</v>
      </c>
      <c r="L242" s="171">
        <v>21</v>
      </c>
      <c r="M242" s="171">
        <f>G242*(1+L242/100)</f>
        <v>0</v>
      </c>
      <c r="N242" s="171">
        <v>2.955E-2</v>
      </c>
      <c r="O242" s="171">
        <f>ROUND(E242*N242,2)</f>
        <v>0.06</v>
      </c>
      <c r="P242" s="171">
        <v>0</v>
      </c>
      <c r="Q242" s="171">
        <f>ROUND(E242*P242,2)</f>
        <v>0</v>
      </c>
      <c r="R242" s="171"/>
      <c r="S242" s="171" t="s">
        <v>340</v>
      </c>
      <c r="T242" s="172" t="s">
        <v>319</v>
      </c>
      <c r="U242" s="158">
        <v>0</v>
      </c>
      <c r="V242" s="158">
        <f>ROUND(E242*U242,2)</f>
        <v>0</v>
      </c>
      <c r="W242" s="158"/>
      <c r="X242" s="158" t="s">
        <v>554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555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275" t="s">
        <v>535</v>
      </c>
      <c r="D243" s="276"/>
      <c r="E243" s="276"/>
      <c r="F243" s="276"/>
      <c r="G243" s="276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322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0" t="s">
        <v>1127</v>
      </c>
      <c r="D244" s="188"/>
      <c r="E244" s="189">
        <v>2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367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66">
        <v>89</v>
      </c>
      <c r="B245" s="167" t="s">
        <v>2935</v>
      </c>
      <c r="C245" s="183" t="s">
        <v>788</v>
      </c>
      <c r="D245" s="168" t="s">
        <v>706</v>
      </c>
      <c r="E245" s="169">
        <v>0.96</v>
      </c>
      <c r="F245" s="170"/>
      <c r="G245" s="171">
        <f>ROUND(E245*F245,2)</f>
        <v>0</v>
      </c>
      <c r="H245" s="170">
        <v>0</v>
      </c>
      <c r="I245" s="171">
        <f>ROUND(E245*H245,2)</f>
        <v>0</v>
      </c>
      <c r="J245" s="170">
        <v>1.5</v>
      </c>
      <c r="K245" s="171">
        <f>ROUND(E245*J245,2)</f>
        <v>1.44</v>
      </c>
      <c r="L245" s="171">
        <v>21</v>
      </c>
      <c r="M245" s="171">
        <f>G245*(1+L245/100)</f>
        <v>0</v>
      </c>
      <c r="N245" s="171">
        <v>0</v>
      </c>
      <c r="O245" s="171">
        <f>ROUND(E245*N245,2)</f>
        <v>0</v>
      </c>
      <c r="P245" s="171">
        <v>0</v>
      </c>
      <c r="Q245" s="171">
        <f>ROUND(E245*P245,2)</f>
        <v>0</v>
      </c>
      <c r="R245" s="171" t="s">
        <v>750</v>
      </c>
      <c r="S245" s="171" t="s">
        <v>318</v>
      </c>
      <c r="T245" s="172" t="s">
        <v>318</v>
      </c>
      <c r="U245" s="158">
        <v>0</v>
      </c>
      <c r="V245" s="158">
        <f>ROUND(E245*U245,2)</f>
        <v>0</v>
      </c>
      <c r="W245" s="158"/>
      <c r="X245" s="158" t="s">
        <v>707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708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286" t="s">
        <v>747</v>
      </c>
      <c r="D246" s="287"/>
      <c r="E246" s="287"/>
      <c r="F246" s="287"/>
      <c r="G246" s="287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365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">
      <c r="A247" s="160" t="s">
        <v>313</v>
      </c>
      <c r="B247" s="161" t="s">
        <v>184</v>
      </c>
      <c r="C247" s="182" t="s">
        <v>185</v>
      </c>
      <c r="D247" s="162"/>
      <c r="E247" s="163"/>
      <c r="F247" s="164"/>
      <c r="G247" s="164">
        <f>SUMIF(AG248:AG259,"&lt;&gt;NOR",G248:G259)</f>
        <v>0</v>
      </c>
      <c r="H247" s="164"/>
      <c r="I247" s="164">
        <f>SUM(I248:I259)</f>
        <v>44429.83</v>
      </c>
      <c r="J247" s="164"/>
      <c r="K247" s="164">
        <f>SUM(K248:K259)</f>
        <v>40165.75</v>
      </c>
      <c r="L247" s="164"/>
      <c r="M247" s="164">
        <f>SUM(M248:M259)</f>
        <v>0</v>
      </c>
      <c r="N247" s="164"/>
      <c r="O247" s="164">
        <f>SUM(O248:O259)</f>
        <v>2.13</v>
      </c>
      <c r="P247" s="164"/>
      <c r="Q247" s="164">
        <f>SUM(Q248:Q259)</f>
        <v>0</v>
      </c>
      <c r="R247" s="164"/>
      <c r="S247" s="164"/>
      <c r="T247" s="165"/>
      <c r="U247" s="159"/>
      <c r="V247" s="159">
        <f>SUM(V248:V259)</f>
        <v>80.470000000000013</v>
      </c>
      <c r="W247" s="159"/>
      <c r="X247" s="159"/>
      <c r="AG247" t="s">
        <v>314</v>
      </c>
    </row>
    <row r="248" spans="1:60" ht="22.5" outlineLevel="1" x14ac:dyDescent="0.2">
      <c r="A248" s="166">
        <v>90</v>
      </c>
      <c r="B248" s="167" t="s">
        <v>811</v>
      </c>
      <c r="C248" s="183" t="s">
        <v>812</v>
      </c>
      <c r="D248" s="168" t="s">
        <v>376</v>
      </c>
      <c r="E248" s="169">
        <v>81.11</v>
      </c>
      <c r="F248" s="170"/>
      <c r="G248" s="171">
        <f>ROUND(E248*F248,2)</f>
        <v>0</v>
      </c>
      <c r="H248" s="170">
        <v>81.94</v>
      </c>
      <c r="I248" s="171">
        <f>ROUND(E248*H248,2)</f>
        <v>6646.15</v>
      </c>
      <c r="J248" s="170">
        <v>484.06</v>
      </c>
      <c r="K248" s="171">
        <f>ROUND(E248*J248,2)</f>
        <v>39262.11</v>
      </c>
      <c r="L248" s="171">
        <v>21</v>
      </c>
      <c r="M248" s="171">
        <f>G248*(1+L248/100)</f>
        <v>0</v>
      </c>
      <c r="N248" s="171">
        <v>4.8300000000000001E-3</v>
      </c>
      <c r="O248" s="171">
        <f>ROUND(E248*N248,2)</f>
        <v>0.39</v>
      </c>
      <c r="P248" s="171">
        <v>0</v>
      </c>
      <c r="Q248" s="171">
        <f>ROUND(E248*P248,2)</f>
        <v>0</v>
      </c>
      <c r="R248" s="171" t="s">
        <v>813</v>
      </c>
      <c r="S248" s="171" t="s">
        <v>318</v>
      </c>
      <c r="T248" s="172" t="s">
        <v>318</v>
      </c>
      <c r="U248" s="158">
        <v>0.97</v>
      </c>
      <c r="V248" s="158">
        <f>ROUND(E248*U248,2)</f>
        <v>78.680000000000007</v>
      </c>
      <c r="W248" s="158"/>
      <c r="X248" s="158" t="s">
        <v>362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712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0" t="s">
        <v>1132</v>
      </c>
      <c r="D249" s="188"/>
      <c r="E249" s="189">
        <v>40.159999999999997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367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0" t="s">
        <v>1133</v>
      </c>
      <c r="D250" s="188"/>
      <c r="E250" s="189">
        <v>40.950000000000003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367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66">
        <v>91</v>
      </c>
      <c r="B251" s="167" t="s">
        <v>815</v>
      </c>
      <c r="C251" s="183" t="s">
        <v>816</v>
      </c>
      <c r="D251" s="168" t="s">
        <v>473</v>
      </c>
      <c r="E251" s="169">
        <v>11.8</v>
      </c>
      <c r="F251" s="170"/>
      <c r="G251" s="171">
        <f>ROUND(E251*F251,2)</f>
        <v>0</v>
      </c>
      <c r="H251" s="170">
        <v>0</v>
      </c>
      <c r="I251" s="171">
        <f>ROUND(E251*H251,2)</f>
        <v>0</v>
      </c>
      <c r="J251" s="170">
        <v>75.2</v>
      </c>
      <c r="K251" s="171">
        <f>ROUND(E251*J251,2)</f>
        <v>887.36</v>
      </c>
      <c r="L251" s="171">
        <v>21</v>
      </c>
      <c r="M251" s="171">
        <f>G251*(1+L251/100)</f>
        <v>0</v>
      </c>
      <c r="N251" s="171">
        <v>0</v>
      </c>
      <c r="O251" s="171">
        <f>ROUND(E251*N251,2)</f>
        <v>0</v>
      </c>
      <c r="P251" s="171">
        <v>0</v>
      </c>
      <c r="Q251" s="171">
        <f>ROUND(E251*P251,2)</f>
        <v>0</v>
      </c>
      <c r="R251" s="171" t="s">
        <v>817</v>
      </c>
      <c r="S251" s="171" t="s">
        <v>318</v>
      </c>
      <c r="T251" s="172" t="s">
        <v>318</v>
      </c>
      <c r="U251" s="158">
        <v>0.152</v>
      </c>
      <c r="V251" s="158">
        <f>ROUND(E251*U251,2)</f>
        <v>1.79</v>
      </c>
      <c r="W251" s="158"/>
      <c r="X251" s="158" t="s">
        <v>362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363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275" t="s">
        <v>818</v>
      </c>
      <c r="D252" s="276"/>
      <c r="E252" s="276"/>
      <c r="F252" s="276"/>
      <c r="G252" s="276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322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0" t="s">
        <v>1134</v>
      </c>
      <c r="D253" s="188"/>
      <c r="E253" s="189">
        <v>11.8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367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66">
        <v>92</v>
      </c>
      <c r="B254" s="167" t="s">
        <v>820</v>
      </c>
      <c r="C254" s="183" t="s">
        <v>821</v>
      </c>
      <c r="D254" s="168" t="s">
        <v>348</v>
      </c>
      <c r="E254" s="169">
        <v>16</v>
      </c>
      <c r="F254" s="170"/>
      <c r="G254" s="171">
        <f>ROUND(E254*F254,2)</f>
        <v>0</v>
      </c>
      <c r="H254" s="170">
        <v>90.4</v>
      </c>
      <c r="I254" s="171">
        <f>ROUND(E254*H254,2)</f>
        <v>1446.4</v>
      </c>
      <c r="J254" s="170">
        <v>0</v>
      </c>
      <c r="K254" s="171">
        <f>ROUND(E254*J254,2)</f>
        <v>0</v>
      </c>
      <c r="L254" s="171">
        <v>21</v>
      </c>
      <c r="M254" s="171">
        <f>G254*(1+L254/100)</f>
        <v>0</v>
      </c>
      <c r="N254" s="171">
        <v>1.2E-4</v>
      </c>
      <c r="O254" s="171">
        <f>ROUND(E254*N254,2)</f>
        <v>0</v>
      </c>
      <c r="P254" s="171">
        <v>0</v>
      </c>
      <c r="Q254" s="171">
        <f>ROUND(E254*P254,2)</f>
        <v>0</v>
      </c>
      <c r="R254" s="171" t="s">
        <v>558</v>
      </c>
      <c r="S254" s="171" t="s">
        <v>318</v>
      </c>
      <c r="T254" s="172" t="s">
        <v>318</v>
      </c>
      <c r="U254" s="158">
        <v>0</v>
      </c>
      <c r="V254" s="158">
        <f>ROUND(E254*U254,2)</f>
        <v>0</v>
      </c>
      <c r="W254" s="158"/>
      <c r="X254" s="158" t="s">
        <v>554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555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0" t="s">
        <v>1135</v>
      </c>
      <c r="D255" s="188"/>
      <c r="E255" s="189">
        <v>16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367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66">
        <v>93</v>
      </c>
      <c r="B256" s="167" t="s">
        <v>824</v>
      </c>
      <c r="C256" s="183" t="s">
        <v>825</v>
      </c>
      <c r="D256" s="168" t="s">
        <v>376</v>
      </c>
      <c r="E256" s="169">
        <v>90.843199999999996</v>
      </c>
      <c r="F256" s="170"/>
      <c r="G256" s="171">
        <f>ROUND(E256*F256,2)</f>
        <v>0</v>
      </c>
      <c r="H256" s="170">
        <v>400</v>
      </c>
      <c r="I256" s="171">
        <f>ROUND(E256*H256,2)</f>
        <v>36337.279999999999</v>
      </c>
      <c r="J256" s="170">
        <v>0</v>
      </c>
      <c r="K256" s="171">
        <f>ROUND(E256*J256,2)</f>
        <v>0</v>
      </c>
      <c r="L256" s="171">
        <v>21</v>
      </c>
      <c r="M256" s="171">
        <f>G256*(1+L256/100)</f>
        <v>0</v>
      </c>
      <c r="N256" s="171">
        <v>1.9199999999999998E-2</v>
      </c>
      <c r="O256" s="171">
        <f>ROUND(E256*N256,2)</f>
        <v>1.74</v>
      </c>
      <c r="P256" s="171">
        <v>0</v>
      </c>
      <c r="Q256" s="171">
        <f>ROUND(E256*P256,2)</f>
        <v>0</v>
      </c>
      <c r="R256" s="171"/>
      <c r="S256" s="171" t="s">
        <v>340</v>
      </c>
      <c r="T256" s="172" t="s">
        <v>319</v>
      </c>
      <c r="U256" s="158">
        <v>0</v>
      </c>
      <c r="V256" s="158">
        <f>ROUND(E256*U256,2)</f>
        <v>0</v>
      </c>
      <c r="W256" s="158"/>
      <c r="X256" s="158" t="s">
        <v>554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555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0" t="s">
        <v>1136</v>
      </c>
      <c r="D257" s="188"/>
      <c r="E257" s="189">
        <v>90.843199999999996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367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66">
        <v>94</v>
      </c>
      <c r="B258" s="167" t="s">
        <v>2937</v>
      </c>
      <c r="C258" s="183" t="s">
        <v>827</v>
      </c>
      <c r="D258" s="168" t="s">
        <v>706</v>
      </c>
      <c r="E258" s="169">
        <v>2.4300000000000002</v>
      </c>
      <c r="F258" s="170"/>
      <c r="G258" s="171">
        <f>ROUND(E258*F258,2)</f>
        <v>0</v>
      </c>
      <c r="H258" s="170">
        <v>0</v>
      </c>
      <c r="I258" s="171">
        <f>ROUND(E258*H258,2)</f>
        <v>0</v>
      </c>
      <c r="J258" s="170">
        <v>6.7</v>
      </c>
      <c r="K258" s="171">
        <f>ROUND(E258*J258,2)</f>
        <v>16.28</v>
      </c>
      <c r="L258" s="171">
        <v>21</v>
      </c>
      <c r="M258" s="171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1" t="s">
        <v>813</v>
      </c>
      <c r="S258" s="171" t="s">
        <v>318</v>
      </c>
      <c r="T258" s="172" t="s">
        <v>318</v>
      </c>
      <c r="U258" s="158">
        <v>0</v>
      </c>
      <c r="V258" s="158">
        <f>ROUND(E258*U258,2)</f>
        <v>0</v>
      </c>
      <c r="W258" s="158"/>
      <c r="X258" s="158" t="s">
        <v>707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708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286" t="s">
        <v>747</v>
      </c>
      <c r="D259" s="287"/>
      <c r="E259" s="287"/>
      <c r="F259" s="287"/>
      <c r="G259" s="287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365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x14ac:dyDescent="0.2">
      <c r="A260" s="160" t="s">
        <v>313</v>
      </c>
      <c r="B260" s="161" t="s">
        <v>192</v>
      </c>
      <c r="C260" s="182" t="s">
        <v>193</v>
      </c>
      <c r="D260" s="162"/>
      <c r="E260" s="163"/>
      <c r="F260" s="164"/>
      <c r="G260" s="164">
        <f>SUMIF(AG261:AG266,"&lt;&gt;NOR",G261:G266)</f>
        <v>0</v>
      </c>
      <c r="H260" s="164"/>
      <c r="I260" s="164">
        <f>SUM(I261:I266)</f>
        <v>156991.73000000001</v>
      </c>
      <c r="J260" s="164"/>
      <c r="K260" s="164">
        <f>SUM(K261:K266)</f>
        <v>156325.01</v>
      </c>
      <c r="L260" s="164"/>
      <c r="M260" s="164">
        <f>SUM(M261:M266)</f>
        <v>0</v>
      </c>
      <c r="N260" s="164"/>
      <c r="O260" s="164">
        <f>SUM(O261:O266)</f>
        <v>5.67</v>
      </c>
      <c r="P260" s="164"/>
      <c r="Q260" s="164">
        <f>SUM(Q261:Q266)</f>
        <v>0</v>
      </c>
      <c r="R260" s="164"/>
      <c r="S260" s="164"/>
      <c r="T260" s="165"/>
      <c r="U260" s="159"/>
      <c r="V260" s="159">
        <f>SUM(V261:V266)</f>
        <v>311.95</v>
      </c>
      <c r="W260" s="159"/>
      <c r="X260" s="159"/>
      <c r="AG260" t="s">
        <v>314</v>
      </c>
    </row>
    <row r="261" spans="1:60" ht="22.5" outlineLevel="1" x14ac:dyDescent="0.2">
      <c r="A261" s="166">
        <v>95</v>
      </c>
      <c r="B261" s="167" t="s">
        <v>895</v>
      </c>
      <c r="C261" s="183" t="s">
        <v>896</v>
      </c>
      <c r="D261" s="168" t="s">
        <v>376</v>
      </c>
      <c r="E261" s="169">
        <v>290.29000000000002</v>
      </c>
      <c r="F261" s="170"/>
      <c r="G261" s="171">
        <f>ROUND(E261*F261,2)</f>
        <v>0</v>
      </c>
      <c r="H261" s="170">
        <v>86.56</v>
      </c>
      <c r="I261" s="171">
        <f>ROUND(E261*H261,2)</f>
        <v>25127.5</v>
      </c>
      <c r="J261" s="170">
        <v>538.44000000000005</v>
      </c>
      <c r="K261" s="171">
        <f>ROUND(E261*J261,2)</f>
        <v>156303.75</v>
      </c>
      <c r="L261" s="171">
        <v>21</v>
      </c>
      <c r="M261" s="171">
        <f>G261*(1+L261/100)</f>
        <v>0</v>
      </c>
      <c r="N261" s="171">
        <v>5.0299999999999997E-3</v>
      </c>
      <c r="O261" s="171">
        <f>ROUND(E261*N261,2)</f>
        <v>1.46</v>
      </c>
      <c r="P261" s="171">
        <v>0</v>
      </c>
      <c r="Q261" s="171">
        <f>ROUND(E261*P261,2)</f>
        <v>0</v>
      </c>
      <c r="R261" s="171" t="s">
        <v>813</v>
      </c>
      <c r="S261" s="171" t="s">
        <v>318</v>
      </c>
      <c r="T261" s="172" t="s">
        <v>318</v>
      </c>
      <c r="U261" s="158">
        <v>1.0746</v>
      </c>
      <c r="V261" s="158">
        <f>ROUND(E261*U261,2)</f>
        <v>311.95</v>
      </c>
      <c r="W261" s="158"/>
      <c r="X261" s="158" t="s">
        <v>362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363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2577</v>
      </c>
      <c r="D262" s="188"/>
      <c r="E262" s="189">
        <v>143.11000000000001</v>
      </c>
      <c r="F262" s="158"/>
      <c r="G262" s="190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367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0" t="s">
        <v>2578</v>
      </c>
      <c r="D263" s="188"/>
      <c r="E263" s="189">
        <v>147.18</v>
      </c>
      <c r="F263" s="158"/>
      <c r="G263" s="190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367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66">
        <v>96</v>
      </c>
      <c r="B264" s="167" t="s">
        <v>897</v>
      </c>
      <c r="C264" s="183" t="s">
        <v>898</v>
      </c>
      <c r="D264" s="168" t="s">
        <v>376</v>
      </c>
      <c r="E264" s="169">
        <v>333.83350000000002</v>
      </c>
      <c r="F264" s="170"/>
      <c r="G264" s="171">
        <f>ROUND(E264*F264,2)</f>
        <v>0</v>
      </c>
      <c r="H264" s="170">
        <v>395</v>
      </c>
      <c r="I264" s="171">
        <f>ROUND(E264*H264,2)</f>
        <v>131864.23000000001</v>
      </c>
      <c r="J264" s="170">
        <v>0</v>
      </c>
      <c r="K264" s="171">
        <f>ROUND(E264*J264,2)</f>
        <v>0</v>
      </c>
      <c r="L264" s="171">
        <v>21</v>
      </c>
      <c r="M264" s="171">
        <f>G264*(1+L264/100)</f>
        <v>0</v>
      </c>
      <c r="N264" s="171">
        <v>1.26E-2</v>
      </c>
      <c r="O264" s="171">
        <f>ROUND(E264*N264,2)</f>
        <v>4.21</v>
      </c>
      <c r="P264" s="171">
        <v>0</v>
      </c>
      <c r="Q264" s="171">
        <f>ROUND(E264*P264,2)</f>
        <v>0</v>
      </c>
      <c r="R264" s="171"/>
      <c r="S264" s="171" t="s">
        <v>340</v>
      </c>
      <c r="T264" s="172" t="s">
        <v>319</v>
      </c>
      <c r="U264" s="158">
        <v>0</v>
      </c>
      <c r="V264" s="158">
        <f>ROUND(E264*U264,2)</f>
        <v>0</v>
      </c>
      <c r="W264" s="158"/>
      <c r="X264" s="158" t="s">
        <v>554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555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0" t="s">
        <v>2579</v>
      </c>
      <c r="D265" s="188"/>
      <c r="E265" s="189">
        <v>333.83350000000002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90"/>
      <c r="AB265" s="149"/>
      <c r="AC265" s="149"/>
      <c r="AD265" s="149"/>
      <c r="AE265" s="149"/>
      <c r="AF265" s="149"/>
      <c r="AG265" s="149" t="s">
        <v>367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4">
        <v>97</v>
      </c>
      <c r="B266" s="175" t="s">
        <v>2941</v>
      </c>
      <c r="C266" s="184" t="s">
        <v>899</v>
      </c>
      <c r="D266" s="176" t="s">
        <v>706</v>
      </c>
      <c r="E266" s="177">
        <v>5.67</v>
      </c>
      <c r="F266" s="178"/>
      <c r="G266" s="179">
        <f>ROUND(E266*F266,2)</f>
        <v>0</v>
      </c>
      <c r="H266" s="178">
        <v>0</v>
      </c>
      <c r="I266" s="179">
        <f>ROUND(E266*H266,2)</f>
        <v>0</v>
      </c>
      <c r="J266" s="178">
        <v>3.75</v>
      </c>
      <c r="K266" s="179">
        <f>ROUND(E266*J266,2)</f>
        <v>21.26</v>
      </c>
      <c r="L266" s="179">
        <v>21</v>
      </c>
      <c r="M266" s="179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79" t="s">
        <v>813</v>
      </c>
      <c r="S266" s="179" t="s">
        <v>318</v>
      </c>
      <c r="T266" s="180" t="s">
        <v>318</v>
      </c>
      <c r="U266" s="158">
        <v>0</v>
      </c>
      <c r="V266" s="158">
        <f>ROUND(E266*U266,2)</f>
        <v>0</v>
      </c>
      <c r="W266" s="158"/>
      <c r="X266" s="158" t="s">
        <v>707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708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">
      <c r="A267" s="160" t="s">
        <v>313</v>
      </c>
      <c r="B267" s="161" t="s">
        <v>196</v>
      </c>
      <c r="C267" s="182" t="s">
        <v>197</v>
      </c>
      <c r="D267" s="162"/>
      <c r="E267" s="163"/>
      <c r="F267" s="164"/>
      <c r="G267" s="164">
        <f>SUMIF(AG268:AG277,"&lt;&gt;NOR",G268:G277)</f>
        <v>0</v>
      </c>
      <c r="H267" s="164"/>
      <c r="I267" s="164">
        <f>SUM(I268:I277)</f>
        <v>6500.9500000000007</v>
      </c>
      <c r="J267" s="164"/>
      <c r="K267" s="164">
        <f>SUM(K268:K277)</f>
        <v>25695.14</v>
      </c>
      <c r="L267" s="164"/>
      <c r="M267" s="164">
        <f>SUM(M268:M277)</f>
        <v>0</v>
      </c>
      <c r="N267" s="164"/>
      <c r="O267" s="164">
        <f>SUM(O268:O277)</f>
        <v>0.19</v>
      </c>
      <c r="P267" s="164"/>
      <c r="Q267" s="164">
        <f>SUM(Q268:Q277)</f>
        <v>0</v>
      </c>
      <c r="R267" s="164"/>
      <c r="S267" s="164"/>
      <c r="T267" s="165"/>
      <c r="U267" s="159"/>
      <c r="V267" s="159">
        <f>SUM(V268:V277)</f>
        <v>52.379999999999995</v>
      </c>
      <c r="W267" s="159"/>
      <c r="X267" s="159"/>
      <c r="AG267" t="s">
        <v>314</v>
      </c>
    </row>
    <row r="268" spans="1:60" outlineLevel="1" x14ac:dyDescent="0.2">
      <c r="A268" s="166">
        <v>98</v>
      </c>
      <c r="B268" s="167" t="s">
        <v>911</v>
      </c>
      <c r="C268" s="183" t="s">
        <v>912</v>
      </c>
      <c r="D268" s="168" t="s">
        <v>376</v>
      </c>
      <c r="E268" s="169">
        <v>173.81800000000001</v>
      </c>
      <c r="F268" s="170"/>
      <c r="G268" s="171">
        <f>ROUND(E268*F268,2)</f>
        <v>0</v>
      </c>
      <c r="H268" s="170">
        <v>0.09</v>
      </c>
      <c r="I268" s="171">
        <f>ROUND(E268*H268,2)</f>
        <v>15.64</v>
      </c>
      <c r="J268" s="170">
        <v>33.31</v>
      </c>
      <c r="K268" s="171">
        <f>ROUND(E268*J268,2)</f>
        <v>5789.88</v>
      </c>
      <c r="L268" s="171">
        <v>21</v>
      </c>
      <c r="M268" s="171">
        <f>G268*(1+L268/100)</f>
        <v>0</v>
      </c>
      <c r="N268" s="171">
        <v>0</v>
      </c>
      <c r="O268" s="171">
        <f>ROUND(E268*N268,2)</f>
        <v>0</v>
      </c>
      <c r="P268" s="171">
        <v>0</v>
      </c>
      <c r="Q268" s="171">
        <f>ROUND(E268*P268,2)</f>
        <v>0</v>
      </c>
      <c r="R268" s="171" t="s">
        <v>913</v>
      </c>
      <c r="S268" s="171" t="s">
        <v>318</v>
      </c>
      <c r="T268" s="172" t="s">
        <v>318</v>
      </c>
      <c r="U268" s="158">
        <v>6.9709999999999994E-2</v>
      </c>
      <c r="V268" s="158">
        <f>ROUND(E268*U268,2)</f>
        <v>12.12</v>
      </c>
      <c r="W268" s="158"/>
      <c r="X268" s="158" t="s">
        <v>362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363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90" t="s">
        <v>992</v>
      </c>
      <c r="D269" s="188"/>
      <c r="E269" s="189">
        <v>33.76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367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0" t="s">
        <v>993</v>
      </c>
      <c r="D270" s="188"/>
      <c r="E270" s="189">
        <v>40.950000000000003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367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0" t="s">
        <v>1137</v>
      </c>
      <c r="D271" s="188"/>
      <c r="E271" s="189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367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56"/>
      <c r="B272" s="157"/>
      <c r="C272" s="190" t="s">
        <v>1138</v>
      </c>
      <c r="D272" s="188"/>
      <c r="E272" s="189">
        <v>48.707999999999998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367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56"/>
      <c r="B273" s="157"/>
      <c r="C273" s="190" t="s">
        <v>1139</v>
      </c>
      <c r="D273" s="188"/>
      <c r="E273" s="189">
        <v>50.4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367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66">
        <v>99</v>
      </c>
      <c r="B274" s="167" t="s">
        <v>914</v>
      </c>
      <c r="C274" s="183" t="s">
        <v>915</v>
      </c>
      <c r="D274" s="168" t="s">
        <v>376</v>
      </c>
      <c r="E274" s="169">
        <v>299.55250000000001</v>
      </c>
      <c r="F274" s="170"/>
      <c r="G274" s="171">
        <f>ROUND(E274*F274,2)</f>
        <v>0</v>
      </c>
      <c r="H274" s="170">
        <v>21.65</v>
      </c>
      <c r="I274" s="171">
        <f>ROUND(E274*H274,2)</f>
        <v>6485.31</v>
      </c>
      <c r="J274" s="170">
        <v>66.45</v>
      </c>
      <c r="K274" s="171">
        <f>ROUND(E274*J274,2)</f>
        <v>19905.259999999998</v>
      </c>
      <c r="L274" s="171">
        <v>21</v>
      </c>
      <c r="M274" s="171">
        <f>G274*(1+L274/100)</f>
        <v>0</v>
      </c>
      <c r="N274" s="171">
        <v>6.4000000000000005E-4</v>
      </c>
      <c r="O274" s="171">
        <f>ROUND(E274*N274,2)</f>
        <v>0.19</v>
      </c>
      <c r="P274" s="171">
        <v>0</v>
      </c>
      <c r="Q274" s="171">
        <f>ROUND(E274*P274,2)</f>
        <v>0</v>
      </c>
      <c r="R274" s="171" t="s">
        <v>913</v>
      </c>
      <c r="S274" s="171" t="s">
        <v>318</v>
      </c>
      <c r="T274" s="172" t="s">
        <v>318</v>
      </c>
      <c r="U274" s="158">
        <v>0.13439999999999999</v>
      </c>
      <c r="V274" s="158">
        <f>ROUND(E274*U274,2)</f>
        <v>40.26</v>
      </c>
      <c r="W274" s="158"/>
      <c r="X274" s="158" t="s">
        <v>362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363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1140</v>
      </c>
      <c r="D275" s="188"/>
      <c r="E275" s="189">
        <v>12.65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367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0" t="s">
        <v>2580</v>
      </c>
      <c r="D276" s="188"/>
      <c r="E276" s="189">
        <v>83.54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367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2582</v>
      </c>
      <c r="D277" s="188"/>
      <c r="E277" s="196">
        <v>203.36250000000001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367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x14ac:dyDescent="0.2">
      <c r="A278" s="160" t="s">
        <v>313</v>
      </c>
      <c r="B278" s="161" t="s">
        <v>200</v>
      </c>
      <c r="C278" s="182" t="s">
        <v>201</v>
      </c>
      <c r="D278" s="162"/>
      <c r="E278" s="163"/>
      <c r="F278" s="164"/>
      <c r="G278" s="164">
        <f>SUMIF(AG279:AG288,"&lt;&gt;NOR",G279:G288)</f>
        <v>0</v>
      </c>
      <c r="H278" s="164"/>
      <c r="I278" s="164">
        <f>SUM(I279:I288)</f>
        <v>0</v>
      </c>
      <c r="J278" s="164"/>
      <c r="K278" s="164">
        <f>SUM(K279:K288)</f>
        <v>339607.86</v>
      </c>
      <c r="L278" s="164"/>
      <c r="M278" s="164">
        <f>SUM(M279:M288)</f>
        <v>0</v>
      </c>
      <c r="N278" s="164"/>
      <c r="O278" s="164">
        <f>SUM(O279:O288)</f>
        <v>0</v>
      </c>
      <c r="P278" s="164"/>
      <c r="Q278" s="164">
        <f>SUM(Q279:Q288)</f>
        <v>0</v>
      </c>
      <c r="R278" s="164"/>
      <c r="S278" s="164"/>
      <c r="T278" s="165"/>
      <c r="U278" s="159"/>
      <c r="V278" s="159">
        <f>SUM(V279:V288)</f>
        <v>428.89</v>
      </c>
      <c r="W278" s="159"/>
      <c r="X278" s="159"/>
      <c r="AG278" t="s">
        <v>314</v>
      </c>
    </row>
    <row r="279" spans="1:60" outlineLevel="1" x14ac:dyDescent="0.2">
      <c r="A279" s="174">
        <v>100</v>
      </c>
      <c r="B279" s="175" t="s">
        <v>952</v>
      </c>
      <c r="C279" s="184" t="s">
        <v>953</v>
      </c>
      <c r="D279" s="176" t="s">
        <v>706</v>
      </c>
      <c r="E279" s="177">
        <v>128.63281000000001</v>
      </c>
      <c r="F279" s="178"/>
      <c r="G279" s="179">
        <f>ROUND(E279*F279,2)</f>
        <v>0</v>
      </c>
      <c r="H279" s="178">
        <v>0</v>
      </c>
      <c r="I279" s="179">
        <f>ROUND(E279*H279,2)</f>
        <v>0</v>
      </c>
      <c r="J279" s="178">
        <v>384.5</v>
      </c>
      <c r="K279" s="179">
        <f>ROUND(E279*J279,2)</f>
        <v>49459.32</v>
      </c>
      <c r="L279" s="179">
        <v>21</v>
      </c>
      <c r="M279" s="179">
        <f>G279*(1+L279/100)</f>
        <v>0</v>
      </c>
      <c r="N279" s="179">
        <v>0</v>
      </c>
      <c r="O279" s="179">
        <f>ROUND(E279*N279,2)</f>
        <v>0</v>
      </c>
      <c r="P279" s="179">
        <v>0</v>
      </c>
      <c r="Q279" s="179">
        <f>ROUND(E279*P279,2)</f>
        <v>0</v>
      </c>
      <c r="R279" s="179"/>
      <c r="S279" s="179" t="s">
        <v>318</v>
      </c>
      <c r="T279" s="180" t="s">
        <v>318</v>
      </c>
      <c r="U279" s="158">
        <v>0.749</v>
      </c>
      <c r="V279" s="158">
        <f>ROUND(E279*U279,2)</f>
        <v>96.35</v>
      </c>
      <c r="W279" s="158"/>
      <c r="X279" s="158" t="s">
        <v>954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955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4">
        <v>101</v>
      </c>
      <c r="B280" s="175" t="s">
        <v>956</v>
      </c>
      <c r="C280" s="184" t="s">
        <v>957</v>
      </c>
      <c r="D280" s="176" t="s">
        <v>706</v>
      </c>
      <c r="E280" s="177">
        <v>69.316410000000005</v>
      </c>
      <c r="F280" s="178"/>
      <c r="G280" s="179">
        <f>ROUND(E280*F280,2)</f>
        <v>0</v>
      </c>
      <c r="H280" s="178">
        <v>0</v>
      </c>
      <c r="I280" s="179">
        <f>ROUND(E280*H280,2)</f>
        <v>0</v>
      </c>
      <c r="J280" s="178">
        <v>26.6</v>
      </c>
      <c r="K280" s="179">
        <f>ROUND(E280*J280,2)</f>
        <v>1843.82</v>
      </c>
      <c r="L280" s="179">
        <v>21</v>
      </c>
      <c r="M280" s="179">
        <f>G280*(1+L280/100)</f>
        <v>0</v>
      </c>
      <c r="N280" s="179">
        <v>0</v>
      </c>
      <c r="O280" s="179">
        <f>ROUND(E280*N280,2)</f>
        <v>0</v>
      </c>
      <c r="P280" s="179">
        <v>0</v>
      </c>
      <c r="Q280" s="179">
        <f>ROUND(E280*P280,2)</f>
        <v>0</v>
      </c>
      <c r="R280" s="179"/>
      <c r="S280" s="179" t="s">
        <v>318</v>
      </c>
      <c r="T280" s="180" t="s">
        <v>318</v>
      </c>
      <c r="U280" s="158">
        <v>0.03</v>
      </c>
      <c r="V280" s="158">
        <f>ROUND(E280*U280,2)</f>
        <v>2.08</v>
      </c>
      <c r="W280" s="158"/>
      <c r="X280" s="158" t="s">
        <v>954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955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33.75" outlineLevel="1" x14ac:dyDescent="0.2">
      <c r="A281" s="166">
        <v>102</v>
      </c>
      <c r="B281" s="167" t="s">
        <v>958</v>
      </c>
      <c r="C281" s="183" t="s">
        <v>959</v>
      </c>
      <c r="D281" s="168" t="s">
        <v>706</v>
      </c>
      <c r="E281" s="169">
        <v>128.63281000000001</v>
      </c>
      <c r="F281" s="170"/>
      <c r="G281" s="171">
        <f>ROUND(E281*F281,2)</f>
        <v>0</v>
      </c>
      <c r="H281" s="170">
        <v>0</v>
      </c>
      <c r="I281" s="171">
        <f>ROUND(E281*H281,2)</f>
        <v>0</v>
      </c>
      <c r="J281" s="170">
        <v>136.5</v>
      </c>
      <c r="K281" s="171">
        <f>ROUND(E281*J281,2)</f>
        <v>17558.38</v>
      </c>
      <c r="L281" s="171">
        <v>21</v>
      </c>
      <c r="M281" s="171">
        <f>G281*(1+L281/100)</f>
        <v>0</v>
      </c>
      <c r="N281" s="171">
        <v>0</v>
      </c>
      <c r="O281" s="171">
        <f>ROUND(E281*N281,2)</f>
        <v>0</v>
      </c>
      <c r="P281" s="171">
        <v>0</v>
      </c>
      <c r="Q281" s="171">
        <f>ROUND(E281*P281,2)</f>
        <v>0</v>
      </c>
      <c r="R281" s="171" t="s">
        <v>627</v>
      </c>
      <c r="S281" s="171" t="s">
        <v>318</v>
      </c>
      <c r="T281" s="172" t="s">
        <v>318</v>
      </c>
      <c r="U281" s="158">
        <v>0</v>
      </c>
      <c r="V281" s="158">
        <f>ROUND(E281*U281,2)</f>
        <v>0</v>
      </c>
      <c r="W281" s="158"/>
      <c r="X281" s="158" t="s">
        <v>954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960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286" t="s">
        <v>961</v>
      </c>
      <c r="D282" s="287"/>
      <c r="E282" s="287"/>
      <c r="F282" s="287"/>
      <c r="G282" s="287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365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33.75" outlineLevel="1" x14ac:dyDescent="0.2">
      <c r="A283" s="166">
        <v>103</v>
      </c>
      <c r="B283" s="167" t="s">
        <v>962</v>
      </c>
      <c r="C283" s="183" t="s">
        <v>963</v>
      </c>
      <c r="D283" s="168" t="s">
        <v>706</v>
      </c>
      <c r="E283" s="169">
        <v>1543.5937200000001</v>
      </c>
      <c r="F283" s="170"/>
      <c r="G283" s="171">
        <f>ROUND(E283*F283,2)</f>
        <v>0</v>
      </c>
      <c r="H283" s="170">
        <v>0</v>
      </c>
      <c r="I283" s="171">
        <f>ROUND(E283*H283,2)</f>
        <v>0</v>
      </c>
      <c r="J283" s="170">
        <v>93</v>
      </c>
      <c r="K283" s="171">
        <f>ROUND(E283*J283,2)</f>
        <v>143554.22</v>
      </c>
      <c r="L283" s="171">
        <v>21</v>
      </c>
      <c r="M283" s="171">
        <f>G283*(1+L283/100)</f>
        <v>0</v>
      </c>
      <c r="N283" s="171">
        <v>0</v>
      </c>
      <c r="O283" s="171">
        <f>ROUND(E283*N283,2)</f>
        <v>0</v>
      </c>
      <c r="P283" s="171">
        <v>0</v>
      </c>
      <c r="Q283" s="171">
        <f>ROUND(E283*P283,2)</f>
        <v>0</v>
      </c>
      <c r="R283" s="171" t="s">
        <v>627</v>
      </c>
      <c r="S283" s="171" t="s">
        <v>318</v>
      </c>
      <c r="T283" s="172" t="s">
        <v>318</v>
      </c>
      <c r="U283" s="158">
        <v>0</v>
      </c>
      <c r="V283" s="158">
        <f>ROUND(E283*U283,2)</f>
        <v>0</v>
      </c>
      <c r="W283" s="158"/>
      <c r="X283" s="158" t="s">
        <v>954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955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286" t="s">
        <v>961</v>
      </c>
      <c r="D284" s="287"/>
      <c r="E284" s="287"/>
      <c r="F284" s="287"/>
      <c r="G284" s="287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365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74">
        <v>104</v>
      </c>
      <c r="B285" s="175" t="s">
        <v>964</v>
      </c>
      <c r="C285" s="184" t="s">
        <v>965</v>
      </c>
      <c r="D285" s="176" t="s">
        <v>706</v>
      </c>
      <c r="E285" s="177">
        <v>128.63281000000001</v>
      </c>
      <c r="F285" s="178"/>
      <c r="G285" s="179">
        <f>ROUND(E285*F285,2)</f>
        <v>0</v>
      </c>
      <c r="H285" s="178">
        <v>0</v>
      </c>
      <c r="I285" s="179">
        <f>ROUND(E285*H285,2)</f>
        <v>0</v>
      </c>
      <c r="J285" s="178">
        <v>300.5</v>
      </c>
      <c r="K285" s="179">
        <f>ROUND(E285*J285,2)</f>
        <v>38654.160000000003</v>
      </c>
      <c r="L285" s="179">
        <v>21</v>
      </c>
      <c r="M285" s="179">
        <f>G285*(1+L285/100)</f>
        <v>0</v>
      </c>
      <c r="N285" s="179">
        <v>0</v>
      </c>
      <c r="O285" s="179">
        <f>ROUND(E285*N285,2)</f>
        <v>0</v>
      </c>
      <c r="P285" s="179">
        <v>0</v>
      </c>
      <c r="Q285" s="179">
        <f>ROUND(E285*P285,2)</f>
        <v>0</v>
      </c>
      <c r="R285" s="179"/>
      <c r="S285" s="179" t="s">
        <v>318</v>
      </c>
      <c r="T285" s="180" t="s">
        <v>318</v>
      </c>
      <c r="U285" s="158">
        <v>0.26500000000000001</v>
      </c>
      <c r="V285" s="158">
        <f>ROUND(E285*U285,2)</f>
        <v>34.090000000000003</v>
      </c>
      <c r="W285" s="158"/>
      <c r="X285" s="158" t="s">
        <v>954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966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2.5" outlineLevel="1" x14ac:dyDescent="0.2">
      <c r="A286" s="174">
        <v>105</v>
      </c>
      <c r="B286" s="175" t="s">
        <v>967</v>
      </c>
      <c r="C286" s="184" t="s">
        <v>968</v>
      </c>
      <c r="D286" s="176" t="s">
        <v>706</v>
      </c>
      <c r="E286" s="177">
        <v>128.63281000000001</v>
      </c>
      <c r="F286" s="178"/>
      <c r="G286" s="179">
        <f>ROUND(E286*F286,2)</f>
        <v>0</v>
      </c>
      <c r="H286" s="178">
        <v>0</v>
      </c>
      <c r="I286" s="179">
        <f>ROUND(E286*H286,2)</f>
        <v>0</v>
      </c>
      <c r="J286" s="178">
        <v>317.5</v>
      </c>
      <c r="K286" s="179">
        <f>ROUND(E286*J286,2)</f>
        <v>40840.92</v>
      </c>
      <c r="L286" s="179">
        <v>21</v>
      </c>
      <c r="M286" s="179">
        <f>G286*(1+L286/100)</f>
        <v>0</v>
      </c>
      <c r="N286" s="179">
        <v>0</v>
      </c>
      <c r="O286" s="179">
        <f>ROUND(E286*N286,2)</f>
        <v>0</v>
      </c>
      <c r="P286" s="179">
        <v>0</v>
      </c>
      <c r="Q286" s="179">
        <f>ROUND(E286*P286,2)</f>
        <v>0</v>
      </c>
      <c r="R286" s="179" t="s">
        <v>398</v>
      </c>
      <c r="S286" s="179" t="s">
        <v>318</v>
      </c>
      <c r="T286" s="180" t="s">
        <v>318</v>
      </c>
      <c r="U286" s="158">
        <v>1.8839999999999999</v>
      </c>
      <c r="V286" s="158">
        <f>ROUND(E286*U286,2)</f>
        <v>242.34</v>
      </c>
      <c r="W286" s="158"/>
      <c r="X286" s="158" t="s">
        <v>954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966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2.5" outlineLevel="1" x14ac:dyDescent="0.2">
      <c r="A287" s="174">
        <v>106</v>
      </c>
      <c r="B287" s="175" t="s">
        <v>969</v>
      </c>
      <c r="C287" s="184" t="s">
        <v>970</v>
      </c>
      <c r="D287" s="176" t="s">
        <v>706</v>
      </c>
      <c r="E287" s="177">
        <v>257.26562000000001</v>
      </c>
      <c r="F287" s="178"/>
      <c r="G287" s="179">
        <f>ROUND(E287*F287,2)</f>
        <v>0</v>
      </c>
      <c r="H287" s="178">
        <v>0</v>
      </c>
      <c r="I287" s="179">
        <f>ROUND(E287*H287,2)</f>
        <v>0</v>
      </c>
      <c r="J287" s="178">
        <v>35.4</v>
      </c>
      <c r="K287" s="179">
        <f>ROUND(E287*J287,2)</f>
        <v>9107.2000000000007</v>
      </c>
      <c r="L287" s="179">
        <v>21</v>
      </c>
      <c r="M287" s="179">
        <f>G287*(1+L287/100)</f>
        <v>0</v>
      </c>
      <c r="N287" s="179">
        <v>0</v>
      </c>
      <c r="O287" s="179">
        <f>ROUND(E287*N287,2)</f>
        <v>0</v>
      </c>
      <c r="P287" s="179">
        <v>0</v>
      </c>
      <c r="Q287" s="179">
        <f>ROUND(E287*P287,2)</f>
        <v>0</v>
      </c>
      <c r="R287" s="179" t="s">
        <v>398</v>
      </c>
      <c r="S287" s="179" t="s">
        <v>318</v>
      </c>
      <c r="T287" s="180" t="s">
        <v>318</v>
      </c>
      <c r="U287" s="158">
        <v>0.21</v>
      </c>
      <c r="V287" s="158">
        <f>ROUND(E287*U287,2)</f>
        <v>54.03</v>
      </c>
      <c r="W287" s="158"/>
      <c r="X287" s="158" t="s">
        <v>954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960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66">
        <v>107</v>
      </c>
      <c r="B288" s="167" t="s">
        <v>971</v>
      </c>
      <c r="C288" s="183" t="s">
        <v>972</v>
      </c>
      <c r="D288" s="168" t="s">
        <v>706</v>
      </c>
      <c r="E288" s="169">
        <v>128.63281000000001</v>
      </c>
      <c r="F288" s="170"/>
      <c r="G288" s="171">
        <f>ROUND(E288*F288,2)</f>
        <v>0</v>
      </c>
      <c r="H288" s="170">
        <v>0</v>
      </c>
      <c r="I288" s="171">
        <f>ROUND(E288*H288,2)</f>
        <v>0</v>
      </c>
      <c r="J288" s="170">
        <v>300</v>
      </c>
      <c r="K288" s="171">
        <f>ROUND(E288*J288,2)</f>
        <v>38589.839999999997</v>
      </c>
      <c r="L288" s="171">
        <v>21</v>
      </c>
      <c r="M288" s="171">
        <f>G288*(1+L288/100)</f>
        <v>0</v>
      </c>
      <c r="N288" s="171">
        <v>0</v>
      </c>
      <c r="O288" s="171">
        <f>ROUND(E288*N288,2)</f>
        <v>0</v>
      </c>
      <c r="P288" s="171">
        <v>0</v>
      </c>
      <c r="Q288" s="171">
        <f>ROUND(E288*P288,2)</f>
        <v>0</v>
      </c>
      <c r="R288" s="171" t="s">
        <v>398</v>
      </c>
      <c r="S288" s="171" t="s">
        <v>318</v>
      </c>
      <c r="T288" s="172" t="s">
        <v>318</v>
      </c>
      <c r="U288" s="158">
        <v>0</v>
      </c>
      <c r="V288" s="158">
        <f>ROUND(E288*U288,2)</f>
        <v>0</v>
      </c>
      <c r="W288" s="158"/>
      <c r="X288" s="158" t="s">
        <v>954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955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33" x14ac:dyDescent="0.2">
      <c r="A289" s="3"/>
      <c r="B289" s="4"/>
      <c r="C289" s="185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E289">
        <v>15</v>
      </c>
      <c r="AF289">
        <v>21</v>
      </c>
      <c r="AG289" t="s">
        <v>300</v>
      </c>
    </row>
    <row r="290" spans="1:33" x14ac:dyDescent="0.2">
      <c r="A290" s="152"/>
      <c r="B290" s="153" t="s">
        <v>29</v>
      </c>
      <c r="C290" s="186"/>
      <c r="D290" s="154"/>
      <c r="E290" s="155"/>
      <c r="F290" s="155"/>
      <c r="G290" s="181">
        <f>G8+G23+G26+G46+G56+G61+G76+G109+G118+G173+G176+G191+G206+G247+G260+G267+G278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AE290">
        <f>SUMIF(L7:L288,AE289,G7:G288)</f>
        <v>0</v>
      </c>
      <c r="AF290">
        <f>SUMIF(L7:L288,AF289,G7:G288)</f>
        <v>0</v>
      </c>
      <c r="AG290" t="s">
        <v>355</v>
      </c>
    </row>
    <row r="291" spans="1:33" x14ac:dyDescent="0.2">
      <c r="C291" s="187"/>
      <c r="D291" s="10"/>
      <c r="AG291" t="s">
        <v>356</v>
      </c>
    </row>
    <row r="292" spans="1:33" x14ac:dyDescent="0.2">
      <c r="D292" s="10"/>
    </row>
    <row r="293" spans="1:33" x14ac:dyDescent="0.2">
      <c r="D293" s="10"/>
    </row>
    <row r="294" spans="1:33" x14ac:dyDescent="0.2">
      <c r="D294" s="10"/>
    </row>
    <row r="295" spans="1:33" x14ac:dyDescent="0.2">
      <c r="D295" s="10"/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5asDtq/jXTfHWeJwSbH6eESiBq2xrFyxiZqfnMUM7ABbxEA+pj0+4hGT09BOh8Wy1X9mvK5eSYoqWa/xMjHbQ==" saltValue="A0erikhxLxvVZ6DXNeGujQ==" spinCount="100000" sheet="1" objects="1" scenarios="1"/>
  <mergeCells count="60">
    <mergeCell ref="C49:G49"/>
    <mergeCell ref="A1:G1"/>
    <mergeCell ref="C2:G2"/>
    <mergeCell ref="C3:G3"/>
    <mergeCell ref="C4:G4"/>
    <mergeCell ref="C10:G10"/>
    <mergeCell ref="C15:G15"/>
    <mergeCell ref="C17:G17"/>
    <mergeCell ref="C19:G19"/>
    <mergeCell ref="C28:G28"/>
    <mergeCell ref="C40:G40"/>
    <mergeCell ref="C48:G48"/>
    <mergeCell ref="C75:G75"/>
    <mergeCell ref="C50:G50"/>
    <mergeCell ref="C53:G53"/>
    <mergeCell ref="C54:G54"/>
    <mergeCell ref="C58:G58"/>
    <mergeCell ref="C63:G63"/>
    <mergeCell ref="C64:G64"/>
    <mergeCell ref="C66:G66"/>
    <mergeCell ref="C67:G67"/>
    <mergeCell ref="C70:G70"/>
    <mergeCell ref="C71:G71"/>
    <mergeCell ref="C74:G74"/>
    <mergeCell ref="C170:G170"/>
    <mergeCell ref="C86:G86"/>
    <mergeCell ref="C100:G100"/>
    <mergeCell ref="C120:G120"/>
    <mergeCell ref="C124:G124"/>
    <mergeCell ref="C130:G130"/>
    <mergeCell ref="C135:G135"/>
    <mergeCell ref="C137:G137"/>
    <mergeCell ref="C140:G140"/>
    <mergeCell ref="C156:G156"/>
    <mergeCell ref="C158:G158"/>
    <mergeCell ref="C160:G160"/>
    <mergeCell ref="C225:G225"/>
    <mergeCell ref="C175:G175"/>
    <mergeCell ref="C183:G183"/>
    <mergeCell ref="C190:G190"/>
    <mergeCell ref="C203:G203"/>
    <mergeCell ref="C205:G205"/>
    <mergeCell ref="C217:G217"/>
    <mergeCell ref="C218:G218"/>
    <mergeCell ref="C219:G219"/>
    <mergeCell ref="C221:G221"/>
    <mergeCell ref="C222:G222"/>
    <mergeCell ref="C224:G224"/>
    <mergeCell ref="C284:G284"/>
    <mergeCell ref="C226:G226"/>
    <mergeCell ref="C228:G228"/>
    <mergeCell ref="C231:G231"/>
    <mergeCell ref="C234:G234"/>
    <mergeCell ref="C237:G237"/>
    <mergeCell ref="C240:G240"/>
    <mergeCell ref="C243:G243"/>
    <mergeCell ref="C246:G246"/>
    <mergeCell ref="C252:G252"/>
    <mergeCell ref="C259:G259"/>
    <mergeCell ref="C282:G2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G4921"/>
  <sheetViews>
    <sheetView workbookViewId="0">
      <pane ySplit="7" topLeftCell="A8" activePane="bottomLeft" state="frozen"/>
      <selection activeCell="C17" sqref="C17:G17"/>
      <selection pane="bottomLeft" activeCell="AA2" sqref="AA2"/>
    </sheetView>
  </sheetViews>
  <sheetFormatPr defaultRowHeight="12.75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42578125" customWidth="1"/>
    <col min="8" max="9" width="9.85546875" hidden="1" customWidth="1"/>
    <col min="10" max="13" width="4.28515625" hidden="1" customWidth="1"/>
    <col min="14" max="17" width="9.85546875" hidden="1" customWidth="1"/>
    <col min="18" max="18" width="2.28515625" hidden="1" customWidth="1"/>
    <col min="19" max="24" width="9.85546875" hidden="1" customWidth="1"/>
    <col min="25" max="25" width="9.85546875" customWidth="1"/>
    <col min="29" max="29" width="0" hidden="1" customWidth="1"/>
    <col min="31" max="41" width="0" hidden="1" customWidth="1"/>
  </cols>
  <sheetData>
    <row r="1" spans="1:33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33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33" ht="24.95" customHeight="1" x14ac:dyDescent="0.2">
      <c r="A3" s="141" t="s">
        <v>8</v>
      </c>
      <c r="B3" s="48" t="s">
        <v>65</v>
      </c>
      <c r="C3" s="280" t="s">
        <v>66</v>
      </c>
      <c r="D3" s="281"/>
      <c r="E3" s="281"/>
      <c r="F3" s="281"/>
      <c r="G3" s="282"/>
      <c r="AC3" s="123" t="s">
        <v>287</v>
      </c>
      <c r="AG3" t="s">
        <v>290</v>
      </c>
    </row>
    <row r="4" spans="1:33" ht="24.95" customHeight="1" x14ac:dyDescent="0.2">
      <c r="A4" s="142" t="s">
        <v>9</v>
      </c>
      <c r="B4" s="143" t="s">
        <v>57</v>
      </c>
      <c r="C4" s="283" t="s">
        <v>67</v>
      </c>
      <c r="D4" s="284"/>
      <c r="E4" s="284"/>
      <c r="F4" s="284"/>
      <c r="G4" s="285"/>
      <c r="AG4" t="s">
        <v>291</v>
      </c>
    </row>
    <row r="5" spans="1:33" x14ac:dyDescent="0.2">
      <c r="D5" s="10"/>
    </row>
    <row r="6" spans="1:33" ht="63.7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33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33" x14ac:dyDescent="0.2">
      <c r="C8" s="187"/>
      <c r="D8" s="10"/>
      <c r="AG8" t="s">
        <v>356</v>
      </c>
    </row>
    <row r="9" spans="1:33" x14ac:dyDescent="0.2">
      <c r="A9" s="160"/>
      <c r="B9" s="161" t="s">
        <v>57</v>
      </c>
      <c r="C9" s="182" t="s">
        <v>2901</v>
      </c>
      <c r="D9" s="162"/>
      <c r="E9" s="163"/>
      <c r="F9" s="164"/>
      <c r="G9" s="164">
        <f>G10+G13+G16+G19+G22+G24+G27+G29+G32+G34+G37+G40+G43</f>
        <v>0</v>
      </c>
    </row>
    <row r="10" spans="1:33" ht="22.5" x14ac:dyDescent="0.2">
      <c r="A10" s="166"/>
      <c r="B10" s="167" t="s">
        <v>2650</v>
      </c>
      <c r="C10" s="183" t="s">
        <v>2651</v>
      </c>
      <c r="D10" s="168" t="s">
        <v>360</v>
      </c>
      <c r="E10" s="169">
        <v>1.2993000000000001</v>
      </c>
      <c r="F10" s="170"/>
      <c r="G10" s="171">
        <f>F10*E10</f>
        <v>0</v>
      </c>
      <c r="H10" s="201">
        <v>2609.0990992000006</v>
      </c>
      <c r="I10" s="201">
        <f>G10*H10</f>
        <v>0</v>
      </c>
    </row>
    <row r="11" spans="1:33" ht="46.5" customHeight="1" x14ac:dyDescent="0.2">
      <c r="B11" s="202"/>
      <c r="C11" s="275" t="s">
        <v>2652</v>
      </c>
      <c r="D11" s="276"/>
      <c r="E11" s="276"/>
      <c r="F11" s="276"/>
      <c r="G11" s="276"/>
      <c r="H11" s="216"/>
      <c r="I11" s="216"/>
    </row>
    <row r="12" spans="1:33" x14ac:dyDescent="0.2">
      <c r="B12" s="205"/>
      <c r="C12" s="190" t="s">
        <v>2653</v>
      </c>
      <c r="D12" s="206"/>
      <c r="E12" s="189">
        <v>1.2993000000000001</v>
      </c>
      <c r="F12" s="207"/>
      <c r="G12" s="208"/>
      <c r="H12" s="209"/>
      <c r="I12" s="210"/>
    </row>
    <row r="13" spans="1:33" x14ac:dyDescent="0.2">
      <c r="A13" s="166"/>
      <c r="B13" s="167" t="s">
        <v>2654</v>
      </c>
      <c r="C13" s="183" t="s">
        <v>2655</v>
      </c>
      <c r="D13" s="168" t="s">
        <v>360</v>
      </c>
      <c r="E13" s="169">
        <v>1.2993000000000001</v>
      </c>
      <c r="F13" s="170"/>
      <c r="G13" s="171">
        <f>F13*E13</f>
        <v>0</v>
      </c>
      <c r="H13" s="201">
        <v>2246.6750275199997</v>
      </c>
      <c r="I13" s="201">
        <f>G13*H13</f>
        <v>0</v>
      </c>
    </row>
    <row r="14" spans="1:33" ht="25.5" customHeight="1" x14ac:dyDescent="0.2">
      <c r="B14" s="202"/>
      <c r="C14" s="275" t="s">
        <v>2656</v>
      </c>
      <c r="D14" s="276"/>
      <c r="E14" s="276"/>
      <c r="F14" s="276"/>
      <c r="G14" s="276"/>
      <c r="H14" s="216"/>
      <c r="I14" s="216"/>
    </row>
    <row r="15" spans="1:33" x14ac:dyDescent="0.2">
      <c r="B15" s="205"/>
      <c r="C15" s="190" t="s">
        <v>2653</v>
      </c>
      <c r="D15" s="206"/>
      <c r="E15" s="189">
        <v>1.2993000000000001</v>
      </c>
      <c r="F15" s="207"/>
      <c r="G15" s="208"/>
      <c r="H15" s="209"/>
      <c r="I15" s="210"/>
    </row>
    <row r="16" spans="1:33" x14ac:dyDescent="0.2">
      <c r="A16" s="166"/>
      <c r="B16" s="167" t="s">
        <v>2657</v>
      </c>
      <c r="C16" s="183" t="s">
        <v>2658</v>
      </c>
      <c r="D16" s="168" t="s">
        <v>360</v>
      </c>
      <c r="E16" s="169">
        <v>20.788800000000002</v>
      </c>
      <c r="F16" s="170"/>
      <c r="G16" s="171">
        <f>F16*E16</f>
        <v>0</v>
      </c>
      <c r="H16" s="201">
        <v>782.65593170983857</v>
      </c>
      <c r="I16" s="201">
        <f>G16*H16</f>
        <v>0</v>
      </c>
    </row>
    <row r="17" spans="1:9" ht="48.75" customHeight="1" x14ac:dyDescent="0.2">
      <c r="B17" s="202"/>
      <c r="C17" s="275" t="s">
        <v>2659</v>
      </c>
      <c r="D17" s="276"/>
      <c r="E17" s="276"/>
      <c r="F17" s="276"/>
      <c r="G17" s="276"/>
      <c r="H17" s="216"/>
      <c r="I17" s="216"/>
    </row>
    <row r="18" spans="1:9" x14ac:dyDescent="0.2">
      <c r="B18" s="205"/>
      <c r="C18" s="190" t="s">
        <v>2660</v>
      </c>
      <c r="D18" s="206"/>
      <c r="E18" s="189">
        <v>20.788800000000002</v>
      </c>
      <c r="F18" s="207"/>
      <c r="G18" s="208"/>
      <c r="H18" s="209"/>
      <c r="I18" s="210"/>
    </row>
    <row r="19" spans="1:9" x14ac:dyDescent="0.2">
      <c r="A19" s="166"/>
      <c r="B19" s="167" t="s">
        <v>2661</v>
      </c>
      <c r="C19" s="183" t="s">
        <v>1472</v>
      </c>
      <c r="D19" s="168" t="s">
        <v>706</v>
      </c>
      <c r="E19" s="169">
        <v>26.065600000000003</v>
      </c>
      <c r="F19" s="170"/>
      <c r="G19" s="171">
        <f>F19*E19</f>
        <v>0</v>
      </c>
      <c r="H19" s="201">
        <v>449.99999999999994</v>
      </c>
      <c r="I19" s="201">
        <f>G19*H19</f>
        <v>0</v>
      </c>
    </row>
    <row r="20" spans="1:9" ht="26.25" customHeight="1" x14ac:dyDescent="0.2">
      <c r="B20" s="202"/>
      <c r="C20" s="275" t="s">
        <v>2662</v>
      </c>
      <c r="D20" s="276"/>
      <c r="E20" s="276"/>
      <c r="F20" s="276"/>
      <c r="G20" s="276"/>
      <c r="H20" s="216"/>
      <c r="I20" s="216"/>
    </row>
    <row r="21" spans="1:9" x14ac:dyDescent="0.2">
      <c r="B21" s="205"/>
      <c r="C21" s="190" t="s">
        <v>2663</v>
      </c>
      <c r="D21" s="206"/>
      <c r="E21" s="189">
        <v>26.065600000000003</v>
      </c>
      <c r="F21" s="207"/>
      <c r="G21" s="208"/>
      <c r="H21" s="209"/>
      <c r="I21" s="210"/>
    </row>
    <row r="22" spans="1:9" x14ac:dyDescent="0.2">
      <c r="A22" s="166"/>
      <c r="B22" s="167" t="s">
        <v>2664</v>
      </c>
      <c r="C22" s="183" t="s">
        <v>2665</v>
      </c>
      <c r="D22" s="168" t="s">
        <v>706</v>
      </c>
      <c r="E22" s="169">
        <v>26.065999999999999</v>
      </c>
      <c r="F22" s="170"/>
      <c r="G22" s="171">
        <f>F22*E22</f>
        <v>0</v>
      </c>
      <c r="H22" s="201">
        <v>250.00000000000003</v>
      </c>
      <c r="I22" s="201">
        <f>G22*H22</f>
        <v>0</v>
      </c>
    </row>
    <row r="23" spans="1:9" ht="57.75" customHeight="1" x14ac:dyDescent="0.2">
      <c r="B23" s="202"/>
      <c r="C23" s="275" t="s">
        <v>2666</v>
      </c>
      <c r="D23" s="276"/>
      <c r="E23" s="276"/>
      <c r="F23" s="276"/>
      <c r="G23" s="276"/>
      <c r="H23" s="216"/>
      <c r="I23" s="216"/>
    </row>
    <row r="24" spans="1:9" ht="22.5" x14ac:dyDescent="0.2">
      <c r="A24" s="166"/>
      <c r="B24" s="167" t="s">
        <v>2667</v>
      </c>
      <c r="C24" s="183" t="s">
        <v>2668</v>
      </c>
      <c r="D24" s="168" t="s">
        <v>706</v>
      </c>
      <c r="E24" s="169">
        <v>104.264</v>
      </c>
      <c r="F24" s="170"/>
      <c r="G24" s="171">
        <f>F24*E24</f>
        <v>0</v>
      </c>
      <c r="H24" s="201">
        <v>143.52000000000001</v>
      </c>
      <c r="I24" s="201">
        <f>G24*H24</f>
        <v>0</v>
      </c>
    </row>
    <row r="25" spans="1:9" ht="58.5" customHeight="1" x14ac:dyDescent="0.2">
      <c r="B25" s="202"/>
      <c r="C25" s="275" t="s">
        <v>2669</v>
      </c>
      <c r="D25" s="276"/>
      <c r="E25" s="276"/>
      <c r="F25" s="276"/>
      <c r="G25" s="276"/>
      <c r="H25" s="216"/>
      <c r="I25" s="216"/>
    </row>
    <row r="26" spans="1:9" x14ac:dyDescent="0.2">
      <c r="B26" s="205"/>
      <c r="C26" s="190" t="s">
        <v>2670</v>
      </c>
      <c r="D26" s="206"/>
      <c r="E26" s="189">
        <v>104.264</v>
      </c>
      <c r="F26" s="207"/>
      <c r="G26" s="208"/>
      <c r="H26" s="209"/>
      <c r="I26" s="210"/>
    </row>
    <row r="27" spans="1:9" x14ac:dyDescent="0.2">
      <c r="A27" s="166"/>
      <c r="B27" s="167" t="s">
        <v>2671</v>
      </c>
      <c r="C27" s="183" t="s">
        <v>2672</v>
      </c>
      <c r="D27" s="168" t="s">
        <v>706</v>
      </c>
      <c r="E27" s="169">
        <v>26.065999999999999</v>
      </c>
      <c r="F27" s="170"/>
      <c r="G27" s="171">
        <f>F27*E27</f>
        <v>0</v>
      </c>
      <c r="H27" s="201">
        <v>225.59726749999999</v>
      </c>
      <c r="I27" s="201">
        <f>G27*H27</f>
        <v>0</v>
      </c>
    </row>
    <row r="28" spans="1:9" ht="37.5" customHeight="1" x14ac:dyDescent="0.2">
      <c r="B28" s="202"/>
      <c r="C28" s="275" t="s">
        <v>2673</v>
      </c>
      <c r="D28" s="276"/>
      <c r="E28" s="276"/>
      <c r="F28" s="276"/>
      <c r="G28" s="276"/>
      <c r="H28" s="216"/>
      <c r="I28" s="216"/>
    </row>
    <row r="29" spans="1:9" x14ac:dyDescent="0.2">
      <c r="A29" s="166"/>
      <c r="B29" s="167" t="s">
        <v>2674</v>
      </c>
      <c r="C29" s="183" t="s">
        <v>2675</v>
      </c>
      <c r="D29" s="168" t="s">
        <v>706</v>
      </c>
      <c r="E29" s="169">
        <v>260.65999999999997</v>
      </c>
      <c r="F29" s="170"/>
      <c r="G29" s="171">
        <f>F29*E29</f>
        <v>0</v>
      </c>
      <c r="H29" s="201">
        <v>14.5</v>
      </c>
      <c r="I29" s="201">
        <f>G29*H29</f>
        <v>0</v>
      </c>
    </row>
    <row r="30" spans="1:9" ht="50.25" customHeight="1" x14ac:dyDescent="0.2">
      <c r="B30" s="202"/>
      <c r="C30" s="275" t="s">
        <v>2676</v>
      </c>
      <c r="D30" s="276"/>
      <c r="E30" s="276"/>
      <c r="F30" s="276"/>
      <c r="G30" s="276"/>
      <c r="H30" s="216"/>
      <c r="I30" s="216"/>
    </row>
    <row r="31" spans="1:9" x14ac:dyDescent="0.2">
      <c r="B31" s="205"/>
      <c r="C31" s="190" t="s">
        <v>2677</v>
      </c>
      <c r="D31" s="206"/>
      <c r="E31" s="189">
        <v>260.65999999999997</v>
      </c>
      <c r="F31" s="207"/>
      <c r="G31" s="208"/>
      <c r="H31" s="209"/>
      <c r="I31" s="210"/>
    </row>
    <row r="32" spans="1:9" x14ac:dyDescent="0.2">
      <c r="A32" s="166"/>
      <c r="B32" s="167" t="s">
        <v>2678</v>
      </c>
      <c r="C32" s="183" t="s">
        <v>2679</v>
      </c>
      <c r="D32" s="168" t="s">
        <v>706</v>
      </c>
      <c r="E32" s="169">
        <v>26.065999999999999</v>
      </c>
      <c r="F32" s="170"/>
      <c r="G32" s="171">
        <f>F32*E32</f>
        <v>0</v>
      </c>
      <c r="H32" s="201">
        <v>850</v>
      </c>
      <c r="I32" s="201">
        <f>G32*H32</f>
        <v>0</v>
      </c>
    </row>
    <row r="33" spans="1:9" ht="26.25" customHeight="1" x14ac:dyDescent="0.2">
      <c r="B33" s="202"/>
      <c r="C33" s="275" t="s">
        <v>2680</v>
      </c>
      <c r="D33" s="276"/>
      <c r="E33" s="276"/>
      <c r="F33" s="276"/>
      <c r="G33" s="276"/>
      <c r="H33" s="216"/>
      <c r="I33" s="216"/>
    </row>
    <row r="34" spans="1:9" ht="22.5" x14ac:dyDescent="0.2">
      <c r="A34" s="166"/>
      <c r="B34" s="167" t="s">
        <v>2681</v>
      </c>
      <c r="C34" s="183" t="s">
        <v>2682</v>
      </c>
      <c r="D34" s="168" t="s">
        <v>376</v>
      </c>
      <c r="E34" s="169">
        <v>5.7809999999999997</v>
      </c>
      <c r="F34" s="170"/>
      <c r="G34" s="171">
        <f>F34*E34</f>
        <v>0</v>
      </c>
      <c r="H34" s="201">
        <v>88</v>
      </c>
      <c r="I34" s="201">
        <f>G34*H34</f>
        <v>0</v>
      </c>
    </row>
    <row r="35" spans="1:9" ht="27" customHeight="1" x14ac:dyDescent="0.2">
      <c r="B35" s="202"/>
      <c r="C35" s="275" t="s">
        <v>2683</v>
      </c>
      <c r="D35" s="276"/>
      <c r="E35" s="276"/>
      <c r="F35" s="276"/>
      <c r="G35" s="276"/>
      <c r="H35" s="216"/>
      <c r="I35" s="216"/>
    </row>
    <row r="36" spans="1:9" x14ac:dyDescent="0.2">
      <c r="B36" s="205"/>
      <c r="C36" s="190" t="s">
        <v>2684</v>
      </c>
      <c r="D36" s="206"/>
      <c r="E36" s="189">
        <v>5.7809999999999997</v>
      </c>
      <c r="F36" s="207"/>
      <c r="G36" s="208"/>
      <c r="H36" s="209"/>
      <c r="I36" s="210"/>
    </row>
    <row r="37" spans="1:9" x14ac:dyDescent="0.2">
      <c r="A37" s="166"/>
      <c r="B37" s="167" t="s">
        <v>2685</v>
      </c>
      <c r="C37" s="183" t="s">
        <v>2686</v>
      </c>
      <c r="D37" s="168" t="s">
        <v>360</v>
      </c>
      <c r="E37" s="169">
        <v>1.1561999999999999</v>
      </c>
      <c r="F37" s="170"/>
      <c r="G37" s="171">
        <f>F37*E37</f>
        <v>0</v>
      </c>
      <c r="H37" s="201">
        <v>799.60464489999993</v>
      </c>
      <c r="I37" s="201">
        <f>G37*H37</f>
        <v>0</v>
      </c>
    </row>
    <row r="38" spans="1:9" ht="37.5" customHeight="1" x14ac:dyDescent="0.2">
      <c r="B38" s="202"/>
      <c r="C38" s="275" t="s">
        <v>2687</v>
      </c>
      <c r="D38" s="276"/>
      <c r="E38" s="276"/>
      <c r="F38" s="276"/>
      <c r="G38" s="276"/>
      <c r="H38" s="216"/>
      <c r="I38" s="216"/>
    </row>
    <row r="39" spans="1:9" x14ac:dyDescent="0.2">
      <c r="B39" s="205"/>
      <c r="C39" s="190" t="s">
        <v>2688</v>
      </c>
      <c r="D39" s="206"/>
      <c r="E39" s="189">
        <v>1.1561999999999999</v>
      </c>
      <c r="F39" s="207"/>
      <c r="G39" s="208"/>
      <c r="H39" s="209"/>
      <c r="I39" s="210"/>
    </row>
    <row r="40" spans="1:9" ht="22.5" x14ac:dyDescent="0.2">
      <c r="A40" s="166"/>
      <c r="B40" s="167" t="s">
        <v>2689</v>
      </c>
      <c r="C40" s="183" t="s">
        <v>2690</v>
      </c>
      <c r="D40" s="168" t="s">
        <v>360</v>
      </c>
      <c r="E40" s="169">
        <v>11.539200000000001</v>
      </c>
      <c r="F40" s="170"/>
      <c r="G40" s="171">
        <f>F40*E40</f>
        <v>0</v>
      </c>
      <c r="H40" s="201">
        <v>550</v>
      </c>
      <c r="I40" s="201">
        <f>G40*H40</f>
        <v>0</v>
      </c>
    </row>
    <row r="41" spans="1:9" ht="60" customHeight="1" x14ac:dyDescent="0.2">
      <c r="B41" s="202"/>
      <c r="C41" s="275" t="s">
        <v>2691</v>
      </c>
      <c r="D41" s="276"/>
      <c r="E41" s="276"/>
      <c r="F41" s="276"/>
      <c r="G41" s="276"/>
      <c r="H41" s="216"/>
      <c r="I41" s="216"/>
    </row>
    <row r="42" spans="1:9" x14ac:dyDescent="0.2">
      <c r="B42" s="205"/>
      <c r="C42" s="190" t="s">
        <v>2692</v>
      </c>
      <c r="D42" s="206"/>
      <c r="E42" s="189">
        <v>11.539200000000001</v>
      </c>
      <c r="F42" s="207"/>
      <c r="G42" s="208"/>
      <c r="H42" s="209"/>
      <c r="I42" s="210"/>
    </row>
    <row r="43" spans="1:9" x14ac:dyDescent="0.2">
      <c r="A43" s="166"/>
      <c r="B43" s="167" t="s">
        <v>2693</v>
      </c>
      <c r="C43" s="183" t="s">
        <v>2694</v>
      </c>
      <c r="D43" s="168" t="s">
        <v>376</v>
      </c>
      <c r="E43" s="169">
        <v>43.271999999999998</v>
      </c>
      <c r="F43" s="170"/>
      <c r="G43" s="171">
        <f>F43*E43</f>
        <v>0</v>
      </c>
      <c r="H43" s="201">
        <v>88</v>
      </c>
      <c r="I43" s="201">
        <f>G43*H43</f>
        <v>0</v>
      </c>
    </row>
    <row r="44" spans="1:9" x14ac:dyDescent="0.2">
      <c r="B44" s="205"/>
      <c r="C44" s="190" t="s">
        <v>2695</v>
      </c>
      <c r="D44" s="206"/>
      <c r="E44" s="189">
        <v>43.271999999999998</v>
      </c>
      <c r="F44" s="207"/>
      <c r="G44" s="208"/>
      <c r="H44" s="209"/>
      <c r="I44" s="210"/>
    </row>
    <row r="45" spans="1:9" x14ac:dyDescent="0.2">
      <c r="A45" s="160"/>
      <c r="B45" s="161" t="s">
        <v>74</v>
      </c>
      <c r="C45" s="182" t="s">
        <v>2902</v>
      </c>
      <c r="D45" s="162"/>
      <c r="E45" s="163"/>
      <c r="F45" s="164"/>
      <c r="G45" s="164">
        <f>G46+G49+G51+G54+G56+G59+G61+G64+G66</f>
        <v>0</v>
      </c>
      <c r="H45" s="199"/>
      <c r="I45" s="200">
        <f>SUBTOTAL(9,I46:I68)</f>
        <v>0</v>
      </c>
    </row>
    <row r="46" spans="1:9" x14ac:dyDescent="0.2">
      <c r="A46" s="166"/>
      <c r="B46" s="167" t="s">
        <v>2696</v>
      </c>
      <c r="C46" s="183" t="s">
        <v>2697</v>
      </c>
      <c r="D46" s="168" t="s">
        <v>360</v>
      </c>
      <c r="E46" s="169">
        <v>0.86714999999999998</v>
      </c>
      <c r="F46" s="170"/>
      <c r="G46" s="171">
        <f>F46*E46</f>
        <v>0</v>
      </c>
      <c r="H46" s="201">
        <v>3600</v>
      </c>
      <c r="I46" s="201">
        <f>G46*H46</f>
        <v>0</v>
      </c>
    </row>
    <row r="47" spans="1:9" ht="34.5" customHeight="1" x14ac:dyDescent="0.2">
      <c r="B47" s="202"/>
      <c r="C47" s="275" t="s">
        <v>2698</v>
      </c>
      <c r="D47" s="276"/>
      <c r="E47" s="276"/>
      <c r="F47" s="276"/>
      <c r="G47" s="276"/>
      <c r="H47" s="216"/>
      <c r="I47" s="216"/>
    </row>
    <row r="48" spans="1:9" x14ac:dyDescent="0.2">
      <c r="B48" s="205"/>
      <c r="C48" s="190" t="s">
        <v>2699</v>
      </c>
      <c r="D48" s="206"/>
      <c r="E48" s="189">
        <v>0.86714999999999998</v>
      </c>
      <c r="F48" s="207"/>
      <c r="G48" s="208"/>
      <c r="H48" s="209"/>
      <c r="I48" s="210"/>
    </row>
    <row r="49" spans="1:9" x14ac:dyDescent="0.2">
      <c r="A49" s="166"/>
      <c r="B49" s="167" t="s">
        <v>2700</v>
      </c>
      <c r="C49" s="183" t="s">
        <v>2701</v>
      </c>
      <c r="D49" s="168" t="s">
        <v>706</v>
      </c>
      <c r="E49" s="169">
        <v>1.7999999999999999E-2</v>
      </c>
      <c r="F49" s="170"/>
      <c r="G49" s="171">
        <f>F49*E49</f>
        <v>0</v>
      </c>
      <c r="H49" s="201">
        <v>32499.999999999996</v>
      </c>
      <c r="I49" s="201">
        <f>G49*H49</f>
        <v>0</v>
      </c>
    </row>
    <row r="50" spans="1:9" ht="46.5" customHeight="1" x14ac:dyDescent="0.2">
      <c r="B50" s="202"/>
      <c r="C50" s="275" t="s">
        <v>2702</v>
      </c>
      <c r="D50" s="276"/>
      <c r="E50" s="276"/>
      <c r="F50" s="276"/>
      <c r="G50" s="276"/>
      <c r="H50" s="216"/>
      <c r="I50" s="216"/>
    </row>
    <row r="51" spans="1:9" x14ac:dyDescent="0.2">
      <c r="A51" s="166"/>
      <c r="B51" s="167" t="s">
        <v>2703</v>
      </c>
      <c r="C51" s="183" t="s">
        <v>2704</v>
      </c>
      <c r="D51" s="168" t="s">
        <v>376</v>
      </c>
      <c r="E51" s="169">
        <v>22.612000000000002</v>
      </c>
      <c r="F51" s="170"/>
      <c r="G51" s="171">
        <f>F51*E51</f>
        <v>0</v>
      </c>
      <c r="H51" s="201">
        <v>685</v>
      </c>
      <c r="I51" s="201">
        <f>G51*H51</f>
        <v>0</v>
      </c>
    </row>
    <row r="52" spans="1:9" ht="69" customHeight="1" x14ac:dyDescent="0.2">
      <c r="B52" s="202"/>
      <c r="C52" s="275" t="s">
        <v>2705</v>
      </c>
      <c r="D52" s="276"/>
      <c r="E52" s="276"/>
      <c r="F52" s="276"/>
      <c r="G52" s="276"/>
      <c r="H52" s="216"/>
      <c r="I52" s="216"/>
    </row>
    <row r="53" spans="1:9" x14ac:dyDescent="0.2">
      <c r="B53" s="205"/>
      <c r="C53" s="190" t="s">
        <v>2706</v>
      </c>
      <c r="D53" s="206"/>
      <c r="E53" s="189">
        <v>22.612000000000002</v>
      </c>
      <c r="F53" s="207"/>
      <c r="G53" s="208"/>
      <c r="H53" s="209"/>
      <c r="I53" s="210"/>
    </row>
    <row r="54" spans="1:9" x14ac:dyDescent="0.2">
      <c r="A54" s="166"/>
      <c r="B54" s="167" t="s">
        <v>2707</v>
      </c>
      <c r="C54" s="183" t="s">
        <v>2708</v>
      </c>
      <c r="D54" s="168" t="s">
        <v>376</v>
      </c>
      <c r="E54" s="169">
        <v>22.611999999999998</v>
      </c>
      <c r="F54" s="170"/>
      <c r="G54" s="171">
        <f>F54*E54</f>
        <v>0</v>
      </c>
      <c r="H54" s="201">
        <v>265</v>
      </c>
      <c r="I54" s="201">
        <f>G54*H54</f>
        <v>0</v>
      </c>
    </row>
    <row r="55" spans="1:9" ht="70.5" customHeight="1" x14ac:dyDescent="0.2">
      <c r="B55" s="202"/>
      <c r="C55" s="275" t="s">
        <v>2709</v>
      </c>
      <c r="D55" s="276"/>
      <c r="E55" s="276"/>
      <c r="F55" s="276"/>
      <c r="G55" s="276"/>
      <c r="H55" s="216"/>
      <c r="I55" s="216"/>
    </row>
    <row r="56" spans="1:9" x14ac:dyDescent="0.2">
      <c r="A56" s="166"/>
      <c r="B56" s="167" t="s">
        <v>2710</v>
      </c>
      <c r="C56" s="183" t="s">
        <v>2711</v>
      </c>
      <c r="D56" s="168" t="s">
        <v>360</v>
      </c>
      <c r="E56" s="169">
        <v>4.0911999999999997</v>
      </c>
      <c r="F56" s="170"/>
      <c r="G56" s="171">
        <f>F56*E56</f>
        <v>0</v>
      </c>
      <c r="H56" s="201">
        <v>4330</v>
      </c>
      <c r="I56" s="201">
        <f>G56*H56</f>
        <v>0</v>
      </c>
    </row>
    <row r="57" spans="1:9" ht="47.25" customHeight="1" x14ac:dyDescent="0.2">
      <c r="B57" s="202"/>
      <c r="C57" s="275" t="s">
        <v>2712</v>
      </c>
      <c r="D57" s="276"/>
      <c r="E57" s="276"/>
      <c r="F57" s="276"/>
      <c r="G57" s="276"/>
      <c r="H57" s="216"/>
      <c r="I57" s="216"/>
    </row>
    <row r="58" spans="1:9" x14ac:dyDescent="0.2">
      <c r="B58" s="205"/>
      <c r="C58" s="190" t="s">
        <v>2713</v>
      </c>
      <c r="D58" s="206"/>
      <c r="E58" s="189">
        <v>4.0911999999999997</v>
      </c>
      <c r="F58" s="207"/>
      <c r="G58" s="208"/>
      <c r="H58" s="209"/>
      <c r="I58" s="210"/>
    </row>
    <row r="59" spans="1:9" x14ac:dyDescent="0.2">
      <c r="A59" s="166"/>
      <c r="B59" s="167" t="s">
        <v>2714</v>
      </c>
      <c r="C59" s="183" t="s">
        <v>2715</v>
      </c>
      <c r="D59" s="168" t="s">
        <v>706</v>
      </c>
      <c r="E59" s="169">
        <v>0.36699999999999999</v>
      </c>
      <c r="F59" s="170"/>
      <c r="G59" s="171">
        <f>F59*E59</f>
        <v>0</v>
      </c>
      <c r="H59" s="201">
        <v>42500</v>
      </c>
      <c r="I59" s="201">
        <f>G59*H59</f>
        <v>0</v>
      </c>
    </row>
    <row r="60" spans="1:9" ht="59.25" customHeight="1" x14ac:dyDescent="0.2">
      <c r="B60" s="202"/>
      <c r="C60" s="275" t="s">
        <v>2716</v>
      </c>
      <c r="D60" s="276"/>
      <c r="E60" s="276"/>
      <c r="F60" s="276"/>
      <c r="G60" s="276"/>
      <c r="H60" s="216"/>
      <c r="I60" s="216"/>
    </row>
    <row r="61" spans="1:9" ht="22.5" x14ac:dyDescent="0.2">
      <c r="A61" s="166"/>
      <c r="B61" s="167" t="s">
        <v>2717</v>
      </c>
      <c r="C61" s="183" t="s">
        <v>2718</v>
      </c>
      <c r="D61" s="168" t="s">
        <v>376</v>
      </c>
      <c r="E61" s="169">
        <v>10.818</v>
      </c>
      <c r="F61" s="170"/>
      <c r="G61" s="171">
        <f>F61*E61</f>
        <v>0</v>
      </c>
      <c r="H61" s="201">
        <v>297.44892451200002</v>
      </c>
      <c r="I61" s="201">
        <f>G61*H61</f>
        <v>0</v>
      </c>
    </row>
    <row r="62" spans="1:9" ht="36" customHeight="1" x14ac:dyDescent="0.2">
      <c r="B62" s="202"/>
      <c r="C62" s="275" t="s">
        <v>2719</v>
      </c>
      <c r="D62" s="276"/>
      <c r="E62" s="276"/>
      <c r="F62" s="276"/>
      <c r="G62" s="276"/>
      <c r="H62" s="216"/>
      <c r="I62" s="216"/>
    </row>
    <row r="63" spans="1:9" x14ac:dyDescent="0.2">
      <c r="B63" s="205"/>
      <c r="C63" s="190" t="s">
        <v>2720</v>
      </c>
      <c r="D63" s="206"/>
      <c r="E63" s="189">
        <v>10.818</v>
      </c>
      <c r="F63" s="207"/>
      <c r="G63" s="208"/>
      <c r="H63" s="209"/>
      <c r="I63" s="210"/>
    </row>
    <row r="64" spans="1:9" x14ac:dyDescent="0.2">
      <c r="A64" s="166"/>
      <c r="B64" s="167" t="s">
        <v>2721</v>
      </c>
      <c r="C64" s="183" t="s">
        <v>2722</v>
      </c>
      <c r="D64" s="168" t="s">
        <v>376</v>
      </c>
      <c r="E64" s="169">
        <v>22.4</v>
      </c>
      <c r="F64" s="170"/>
      <c r="G64" s="171">
        <f>F64*E64</f>
        <v>0</v>
      </c>
      <c r="H64" s="201">
        <v>280</v>
      </c>
      <c r="I64" s="201">
        <f>G64*H64</f>
        <v>0</v>
      </c>
    </row>
    <row r="65" spans="1:9" ht="35.25" customHeight="1" x14ac:dyDescent="0.2">
      <c r="B65" s="202"/>
      <c r="C65" s="275" t="s">
        <v>2723</v>
      </c>
      <c r="D65" s="276"/>
      <c r="E65" s="276"/>
      <c r="F65" s="276"/>
      <c r="G65" s="276"/>
      <c r="H65" s="216"/>
      <c r="I65" s="216"/>
    </row>
    <row r="66" spans="1:9" x14ac:dyDescent="0.2">
      <c r="A66" s="166"/>
      <c r="B66" s="167" t="s">
        <v>2724</v>
      </c>
      <c r="C66" s="183" t="s">
        <v>2725</v>
      </c>
      <c r="D66" s="168" t="s">
        <v>376</v>
      </c>
      <c r="E66" s="169">
        <v>22.4</v>
      </c>
      <c r="F66" s="170"/>
      <c r="G66" s="171">
        <f>F66*E66</f>
        <v>0</v>
      </c>
      <c r="H66" s="201">
        <v>120</v>
      </c>
      <c r="I66" s="201">
        <f>G66*H66</f>
        <v>0</v>
      </c>
    </row>
    <row r="67" spans="1:9" ht="47.25" customHeight="1" x14ac:dyDescent="0.2">
      <c r="B67" s="202"/>
      <c r="C67" s="275" t="s">
        <v>2726</v>
      </c>
      <c r="D67" s="276"/>
      <c r="E67" s="276"/>
      <c r="F67" s="276"/>
      <c r="G67" s="276"/>
      <c r="H67" s="216"/>
      <c r="I67" s="216"/>
    </row>
    <row r="68" spans="1:9" x14ac:dyDescent="0.2">
      <c r="B68" s="211"/>
      <c r="C68" s="212"/>
      <c r="D68" s="211"/>
      <c r="E68" s="213"/>
      <c r="F68" s="214"/>
      <c r="G68" s="213"/>
      <c r="H68" s="214"/>
      <c r="I68" s="215"/>
    </row>
    <row r="69" spans="1:9" x14ac:dyDescent="0.2">
      <c r="A69" s="160"/>
      <c r="B69" s="161" t="s">
        <v>2897</v>
      </c>
      <c r="C69" s="182" t="s">
        <v>121</v>
      </c>
      <c r="D69" s="162"/>
      <c r="E69" s="163"/>
      <c r="F69" s="164"/>
      <c r="G69" s="164">
        <f>G70+G72+G75+G77+G81+G83</f>
        <v>0</v>
      </c>
      <c r="H69" s="199"/>
      <c r="I69" s="200">
        <f>SUBTOTAL(9,I70:I85)</f>
        <v>0</v>
      </c>
    </row>
    <row r="70" spans="1:9" ht="22.5" x14ac:dyDescent="0.2">
      <c r="A70" s="166"/>
      <c r="B70" s="167" t="s">
        <v>2727</v>
      </c>
      <c r="C70" s="183" t="s">
        <v>2728</v>
      </c>
      <c r="D70" s="168" t="s">
        <v>706</v>
      </c>
      <c r="E70" s="169">
        <v>0.38</v>
      </c>
      <c r="F70" s="170"/>
      <c r="G70" s="171">
        <f>F70*E70</f>
        <v>0</v>
      </c>
      <c r="H70" s="201">
        <v>78000</v>
      </c>
      <c r="I70" s="201">
        <f>G70*H70</f>
        <v>0</v>
      </c>
    </row>
    <row r="71" spans="1:9" ht="36" customHeight="1" x14ac:dyDescent="0.2">
      <c r="B71" s="202"/>
      <c r="C71" s="275" t="s">
        <v>2729</v>
      </c>
      <c r="D71" s="276"/>
      <c r="E71" s="276"/>
      <c r="F71" s="276"/>
      <c r="G71" s="276"/>
      <c r="H71" s="216"/>
      <c r="I71" s="216"/>
    </row>
    <row r="72" spans="1:9" ht="22.5" x14ac:dyDescent="0.2">
      <c r="A72" s="166"/>
      <c r="B72" s="167" t="s">
        <v>2730</v>
      </c>
      <c r="C72" s="183" t="s">
        <v>2731</v>
      </c>
      <c r="D72" s="168" t="s">
        <v>376</v>
      </c>
      <c r="E72" s="169">
        <v>7.07</v>
      </c>
      <c r="F72" s="170"/>
      <c r="G72" s="171">
        <f>F72*E72</f>
        <v>0</v>
      </c>
      <c r="H72" s="201">
        <v>723</v>
      </c>
      <c r="I72" s="201">
        <f>G72*H72</f>
        <v>0</v>
      </c>
    </row>
    <row r="73" spans="1:9" ht="81.75" customHeight="1" x14ac:dyDescent="0.2">
      <c r="B73" s="202"/>
      <c r="C73" s="275" t="s">
        <v>2732</v>
      </c>
      <c r="D73" s="276"/>
      <c r="E73" s="276"/>
      <c r="F73" s="276"/>
      <c r="G73" s="276"/>
      <c r="H73" s="216"/>
      <c r="I73" s="216"/>
    </row>
    <row r="74" spans="1:9" x14ac:dyDescent="0.2">
      <c r="B74" s="205"/>
      <c r="C74" s="190" t="s">
        <v>2733</v>
      </c>
      <c r="D74" s="206"/>
      <c r="E74" s="189">
        <v>7.07</v>
      </c>
      <c r="F74" s="207"/>
      <c r="G74" s="208"/>
      <c r="H74" s="209"/>
      <c r="I74" s="210"/>
    </row>
    <row r="75" spans="1:9" x14ac:dyDescent="0.2">
      <c r="A75" s="166"/>
      <c r="B75" s="167" t="s">
        <v>2734</v>
      </c>
      <c r="C75" s="183" t="s">
        <v>2735</v>
      </c>
      <c r="D75" s="168" t="s">
        <v>706</v>
      </c>
      <c r="E75" s="169">
        <v>0.32</v>
      </c>
      <c r="F75" s="170"/>
      <c r="G75" s="171">
        <f>F75*E75</f>
        <v>0</v>
      </c>
      <c r="H75" s="201">
        <v>32500</v>
      </c>
      <c r="I75" s="201">
        <f>G75*H75</f>
        <v>0</v>
      </c>
    </row>
    <row r="76" spans="1:9" ht="70.5" customHeight="1" x14ac:dyDescent="0.2">
      <c r="B76" s="202"/>
      <c r="C76" s="275" t="s">
        <v>2736</v>
      </c>
      <c r="D76" s="276"/>
      <c r="E76" s="276"/>
      <c r="F76" s="276"/>
      <c r="G76" s="276"/>
      <c r="H76" s="216"/>
      <c r="I76" s="216"/>
    </row>
    <row r="77" spans="1:9" x14ac:dyDescent="0.2">
      <c r="A77" s="166"/>
      <c r="B77" s="167" t="s">
        <v>2737</v>
      </c>
      <c r="C77" s="183" t="s">
        <v>2738</v>
      </c>
      <c r="D77" s="168" t="s">
        <v>360</v>
      </c>
      <c r="E77" s="169">
        <v>1.388592</v>
      </c>
      <c r="F77" s="170"/>
      <c r="G77" s="171">
        <f>F77*E77</f>
        <v>0</v>
      </c>
      <c r="H77" s="201">
        <v>5900</v>
      </c>
      <c r="I77" s="201">
        <f>G77*H77</f>
        <v>0</v>
      </c>
    </row>
    <row r="78" spans="1:9" ht="46.5" customHeight="1" x14ac:dyDescent="0.2">
      <c r="B78" s="202"/>
      <c r="C78" s="275" t="s">
        <v>2739</v>
      </c>
      <c r="D78" s="276"/>
      <c r="E78" s="276"/>
      <c r="F78" s="276"/>
      <c r="G78" s="276"/>
      <c r="H78" s="216"/>
      <c r="I78" s="216"/>
    </row>
    <row r="79" spans="1:9" x14ac:dyDescent="0.2">
      <c r="B79" s="205"/>
      <c r="C79" s="190" t="s">
        <v>2740</v>
      </c>
      <c r="D79" s="206"/>
      <c r="E79" s="189">
        <v>0.38779200000000003</v>
      </c>
      <c r="F79" s="207"/>
      <c r="G79" s="208"/>
      <c r="H79" s="209"/>
      <c r="I79" s="210"/>
    </row>
    <row r="80" spans="1:9" x14ac:dyDescent="0.2">
      <c r="B80" s="205" t="str">
        <f>IF(AND(B79&lt;&gt;"Výkaz výměr:",C79=""),"Výkaz výměr:","")</f>
        <v/>
      </c>
      <c r="C80" s="190" t="s">
        <v>2741</v>
      </c>
      <c r="D80" s="206"/>
      <c r="E80" s="189">
        <v>1.0007999999999999</v>
      </c>
      <c r="F80" s="207"/>
      <c r="G80" s="208"/>
      <c r="H80" s="209"/>
      <c r="I80" s="210"/>
    </row>
    <row r="81" spans="1:9" ht="22.5" x14ac:dyDescent="0.2">
      <c r="A81" s="166"/>
      <c r="B81" s="167" t="s">
        <v>2742</v>
      </c>
      <c r="C81" s="183" t="s">
        <v>2743</v>
      </c>
      <c r="D81" s="168" t="s">
        <v>1835</v>
      </c>
      <c r="E81" s="169">
        <v>12</v>
      </c>
      <c r="F81" s="170"/>
      <c r="G81" s="171">
        <f>F81*E81</f>
        <v>0</v>
      </c>
      <c r="H81" s="201">
        <v>245.99999999999997</v>
      </c>
      <c r="I81" s="201">
        <f>G81*H81</f>
        <v>0</v>
      </c>
    </row>
    <row r="82" spans="1:9" ht="48.75" customHeight="1" x14ac:dyDescent="0.2">
      <c r="B82" s="202"/>
      <c r="C82" s="275" t="s">
        <v>2744</v>
      </c>
      <c r="D82" s="276"/>
      <c r="E82" s="276"/>
      <c r="F82" s="276"/>
      <c r="G82" s="276"/>
      <c r="H82" s="216"/>
      <c r="I82" s="216"/>
    </row>
    <row r="83" spans="1:9" ht="22.5" x14ac:dyDescent="0.2">
      <c r="A83" s="166"/>
      <c r="B83" s="167" t="s">
        <v>2745</v>
      </c>
      <c r="C83" s="183" t="s">
        <v>2746</v>
      </c>
      <c r="D83" s="168" t="s">
        <v>1692</v>
      </c>
      <c r="E83" s="169">
        <v>78</v>
      </c>
      <c r="F83" s="170"/>
      <c r="G83" s="171">
        <f>F83*E83</f>
        <v>0</v>
      </c>
      <c r="H83" s="201">
        <v>98</v>
      </c>
      <c r="I83" s="201">
        <f>G83*H83</f>
        <v>0</v>
      </c>
    </row>
    <row r="84" spans="1:9" ht="36.75" customHeight="1" x14ac:dyDescent="0.2">
      <c r="B84" s="202"/>
      <c r="C84" s="275" t="s">
        <v>2747</v>
      </c>
      <c r="D84" s="276"/>
      <c r="E84" s="276"/>
      <c r="F84" s="276"/>
      <c r="G84" s="276"/>
      <c r="H84" s="216"/>
      <c r="I84" s="216"/>
    </row>
    <row r="85" spans="1:9" x14ac:dyDescent="0.2">
      <c r="B85" s="211"/>
      <c r="C85" s="212"/>
      <c r="D85" s="211"/>
      <c r="E85" s="213"/>
      <c r="F85" s="214"/>
      <c r="G85" s="213"/>
      <c r="H85" s="214"/>
      <c r="I85" s="215"/>
    </row>
    <row r="86" spans="1:9" x14ac:dyDescent="0.2">
      <c r="A86" s="160"/>
      <c r="B86" s="161" t="s">
        <v>2903</v>
      </c>
      <c r="C86" s="182" t="s">
        <v>2904</v>
      </c>
      <c r="D86" s="162"/>
      <c r="E86" s="163"/>
      <c r="F86" s="164"/>
      <c r="G86" s="164">
        <f>G87+G88+G91+G93</f>
        <v>0</v>
      </c>
      <c r="H86" s="199"/>
      <c r="I86" s="200">
        <f>SUBTOTAL(9,I87:I113)</f>
        <v>0</v>
      </c>
    </row>
    <row r="87" spans="1:9" x14ac:dyDescent="0.2">
      <c r="A87" s="166"/>
      <c r="B87" s="167" t="s">
        <v>2748</v>
      </c>
      <c r="C87" s="183" t="s">
        <v>2749</v>
      </c>
      <c r="D87" s="168" t="s">
        <v>348</v>
      </c>
      <c r="E87" s="169">
        <v>1</v>
      </c>
      <c r="F87" s="170"/>
      <c r="G87" s="171">
        <f>F87*E87</f>
        <v>0</v>
      </c>
      <c r="H87" s="201">
        <v>801450</v>
      </c>
      <c r="I87" s="201">
        <f>G87*H87</f>
        <v>0</v>
      </c>
    </row>
    <row r="88" spans="1:9" x14ac:dyDescent="0.2">
      <c r="A88" s="166"/>
      <c r="B88" s="167" t="s">
        <v>2750</v>
      </c>
      <c r="C88" s="183" t="s">
        <v>2751</v>
      </c>
      <c r="D88" s="168" t="s">
        <v>473</v>
      </c>
      <c r="E88" s="169">
        <v>39.76</v>
      </c>
      <c r="F88" s="170"/>
      <c r="G88" s="171">
        <f>F88*E88</f>
        <v>0</v>
      </c>
      <c r="H88" s="201">
        <v>114.25195100000002</v>
      </c>
      <c r="I88" s="201">
        <f>G88*H88</f>
        <v>0</v>
      </c>
    </row>
    <row r="89" spans="1:9" ht="24.75" customHeight="1" x14ac:dyDescent="0.2">
      <c r="B89" s="202"/>
      <c r="C89" s="275" t="s">
        <v>2752</v>
      </c>
      <c r="D89" s="276"/>
      <c r="E89" s="276"/>
      <c r="F89" s="276"/>
      <c r="G89" s="276"/>
      <c r="H89" s="216"/>
      <c r="I89" s="216"/>
    </row>
    <row r="90" spans="1:9" x14ac:dyDescent="0.2">
      <c r="B90" s="205"/>
      <c r="C90" s="190" t="s">
        <v>2753</v>
      </c>
      <c r="D90" s="206"/>
      <c r="E90" s="189">
        <v>39.76</v>
      </c>
      <c r="F90" s="207"/>
      <c r="G90" s="208"/>
      <c r="H90" s="209"/>
      <c r="I90" s="210"/>
    </row>
    <row r="91" spans="1:9" ht="22.5" x14ac:dyDescent="0.2">
      <c r="A91" s="166"/>
      <c r="B91" s="167" t="s">
        <v>2754</v>
      </c>
      <c r="C91" s="183" t="s">
        <v>2755</v>
      </c>
      <c r="D91" s="168" t="s">
        <v>376</v>
      </c>
      <c r="E91" s="169">
        <v>80</v>
      </c>
      <c r="F91" s="170"/>
      <c r="G91" s="171">
        <f>F91*E91</f>
        <v>0</v>
      </c>
      <c r="H91" s="201">
        <v>150</v>
      </c>
      <c r="I91" s="201">
        <f>G91*H91</f>
        <v>0</v>
      </c>
    </row>
    <row r="92" spans="1:9" ht="38.25" customHeight="1" x14ac:dyDescent="0.2">
      <c r="B92" s="202"/>
      <c r="C92" s="275" t="s">
        <v>2756</v>
      </c>
      <c r="D92" s="276"/>
      <c r="E92" s="276"/>
      <c r="F92" s="276"/>
      <c r="G92" s="276"/>
      <c r="H92" s="216"/>
      <c r="I92" s="216"/>
    </row>
    <row r="93" spans="1:9" x14ac:dyDescent="0.2">
      <c r="A93" s="166"/>
      <c r="B93" s="167" t="s">
        <v>2757</v>
      </c>
      <c r="C93" s="183" t="s">
        <v>2758</v>
      </c>
      <c r="D93" s="168" t="s">
        <v>376</v>
      </c>
      <c r="E93" s="169">
        <v>200</v>
      </c>
      <c r="F93" s="170"/>
      <c r="G93" s="171">
        <f>F93*E93</f>
        <v>0</v>
      </c>
      <c r="H93" s="201">
        <v>65.062892560000009</v>
      </c>
      <c r="I93" s="201">
        <f>G93*H93</f>
        <v>0</v>
      </c>
    </row>
    <row r="94" spans="1:9" ht="60" customHeight="1" x14ac:dyDescent="0.2">
      <c r="B94" s="202"/>
      <c r="C94" s="275" t="s">
        <v>2759</v>
      </c>
      <c r="D94" s="276"/>
      <c r="E94" s="276"/>
      <c r="F94" s="276"/>
      <c r="G94" s="276"/>
      <c r="H94" s="216"/>
      <c r="I94" s="216"/>
    </row>
    <row r="95" spans="1:9" x14ac:dyDescent="0.2">
      <c r="A95" s="160"/>
      <c r="B95" s="161"/>
      <c r="C95" s="182" t="s">
        <v>2932</v>
      </c>
      <c r="D95" s="162"/>
      <c r="E95" s="163"/>
      <c r="F95" s="164"/>
      <c r="G95" s="164">
        <f>SUM(G96:G112)</f>
        <v>0</v>
      </c>
      <c r="H95" s="201">
        <f>'[2]EI - výtah'!B55</f>
        <v>0</v>
      </c>
      <c r="I95" s="201">
        <f>G95*H95</f>
        <v>0</v>
      </c>
    </row>
    <row r="96" spans="1:9" ht="22.5" x14ac:dyDescent="0.2">
      <c r="A96" s="166"/>
      <c r="B96" s="167" t="s">
        <v>2910</v>
      </c>
      <c r="C96" s="183" t="s">
        <v>2911</v>
      </c>
      <c r="D96" s="168" t="s">
        <v>791</v>
      </c>
      <c r="E96" s="169">
        <v>1</v>
      </c>
      <c r="F96" s="170"/>
      <c r="G96" s="171">
        <f>E96*F96</f>
        <v>0</v>
      </c>
      <c r="H96" s="217"/>
      <c r="I96" s="217"/>
    </row>
    <row r="97" spans="1:9" x14ac:dyDescent="0.2">
      <c r="A97" s="166"/>
      <c r="B97" s="167" t="s">
        <v>2912</v>
      </c>
      <c r="C97" s="183" t="s">
        <v>2913</v>
      </c>
      <c r="D97" s="168" t="s">
        <v>473</v>
      </c>
      <c r="E97" s="169">
        <v>58</v>
      </c>
      <c r="F97" s="170"/>
      <c r="G97" s="171">
        <f t="shared" ref="G97:G112" si="0">E97*F97</f>
        <v>0</v>
      </c>
      <c r="H97" s="217"/>
      <c r="I97" s="217"/>
    </row>
    <row r="98" spans="1:9" x14ac:dyDescent="0.2">
      <c r="A98" s="166"/>
      <c r="B98" s="167" t="s">
        <v>2914</v>
      </c>
      <c r="C98" s="183" t="s">
        <v>2915</v>
      </c>
      <c r="D98" s="168" t="s">
        <v>473</v>
      </c>
      <c r="E98" s="169">
        <v>80</v>
      </c>
      <c r="F98" s="170"/>
      <c r="G98" s="171">
        <f t="shared" si="0"/>
        <v>0</v>
      </c>
      <c r="H98" s="217"/>
      <c r="I98" s="217"/>
    </row>
    <row r="99" spans="1:9" x14ac:dyDescent="0.2">
      <c r="A99" s="166"/>
      <c r="B99" s="167" t="s">
        <v>2916</v>
      </c>
      <c r="C99" s="183" t="s">
        <v>2917</v>
      </c>
      <c r="D99" s="168" t="s">
        <v>473</v>
      </c>
      <c r="E99" s="169">
        <v>58</v>
      </c>
      <c r="F99" s="170"/>
      <c r="G99" s="171">
        <f t="shared" si="0"/>
        <v>0</v>
      </c>
      <c r="H99" s="217"/>
      <c r="I99" s="217"/>
    </row>
    <row r="100" spans="1:9" x14ac:dyDescent="0.2">
      <c r="A100" s="166"/>
      <c r="B100" s="167" t="s">
        <v>2918</v>
      </c>
      <c r="C100" s="183" t="s">
        <v>2919</v>
      </c>
      <c r="D100" s="168" t="s">
        <v>1835</v>
      </c>
      <c r="E100" s="169">
        <v>3</v>
      </c>
      <c r="F100" s="170"/>
      <c r="G100" s="171">
        <f t="shared" si="0"/>
        <v>0</v>
      </c>
      <c r="H100" s="217"/>
      <c r="I100" s="217"/>
    </row>
    <row r="101" spans="1:9" x14ac:dyDescent="0.2">
      <c r="A101" s="166"/>
      <c r="B101" s="167">
        <v>701</v>
      </c>
      <c r="C101" s="183" t="s">
        <v>2920</v>
      </c>
      <c r="D101" s="168" t="s">
        <v>473</v>
      </c>
      <c r="E101" s="169">
        <v>35</v>
      </c>
      <c r="F101" s="170"/>
      <c r="G101" s="171">
        <f t="shared" si="0"/>
        <v>0</v>
      </c>
      <c r="H101" s="217"/>
      <c r="I101" s="217"/>
    </row>
    <row r="102" spans="1:9" x14ac:dyDescent="0.2">
      <c r="A102" s="166"/>
      <c r="B102" s="167">
        <v>702</v>
      </c>
      <c r="C102" s="183" t="s">
        <v>2921</v>
      </c>
      <c r="D102" s="168" t="s">
        <v>473</v>
      </c>
      <c r="E102" s="169">
        <v>12</v>
      </c>
      <c r="F102" s="170"/>
      <c r="G102" s="171">
        <f t="shared" si="0"/>
        <v>0</v>
      </c>
      <c r="H102" s="217"/>
      <c r="I102" s="217"/>
    </row>
    <row r="103" spans="1:9" x14ac:dyDescent="0.2">
      <c r="A103" s="166"/>
      <c r="B103" s="167">
        <v>703</v>
      </c>
      <c r="C103" s="183" t="s">
        <v>2922</v>
      </c>
      <c r="D103" s="168" t="s">
        <v>1835</v>
      </c>
      <c r="E103" s="169">
        <v>3</v>
      </c>
      <c r="F103" s="170"/>
      <c r="G103" s="171">
        <f t="shared" si="0"/>
        <v>0</v>
      </c>
      <c r="H103" s="217"/>
      <c r="I103" s="217"/>
    </row>
    <row r="104" spans="1:9" x14ac:dyDescent="0.2">
      <c r="A104" s="166"/>
      <c r="B104" s="167">
        <v>704</v>
      </c>
      <c r="C104" s="183" t="s">
        <v>2923</v>
      </c>
      <c r="D104" s="168" t="s">
        <v>791</v>
      </c>
      <c r="E104" s="169">
        <v>1</v>
      </c>
      <c r="F104" s="170"/>
      <c r="G104" s="171">
        <f t="shared" si="0"/>
        <v>0</v>
      </c>
      <c r="H104" s="217"/>
      <c r="I104" s="217"/>
    </row>
    <row r="105" spans="1:9" x14ac:dyDescent="0.2">
      <c r="A105" s="166"/>
      <c r="B105" s="167">
        <v>201</v>
      </c>
      <c r="C105" s="183" t="s">
        <v>2924</v>
      </c>
      <c r="D105" s="168" t="s">
        <v>1835</v>
      </c>
      <c r="E105" s="169">
        <v>3</v>
      </c>
      <c r="F105" s="170"/>
      <c r="G105" s="171">
        <f t="shared" si="0"/>
        <v>0</v>
      </c>
      <c r="H105" s="217"/>
      <c r="I105" s="217"/>
    </row>
    <row r="106" spans="1:9" x14ac:dyDescent="0.2">
      <c r="A106" s="166"/>
      <c r="B106" s="167">
        <v>801</v>
      </c>
      <c r="C106" s="183" t="s">
        <v>2925</v>
      </c>
      <c r="D106" s="168" t="s">
        <v>791</v>
      </c>
      <c r="E106" s="169">
        <v>1</v>
      </c>
      <c r="F106" s="170"/>
      <c r="G106" s="171">
        <f t="shared" si="0"/>
        <v>0</v>
      </c>
      <c r="H106" s="217"/>
      <c r="I106" s="217"/>
    </row>
    <row r="107" spans="1:9" x14ac:dyDescent="0.2">
      <c r="A107" s="166"/>
      <c r="B107" s="167">
        <v>802</v>
      </c>
      <c r="C107" s="183" t="s">
        <v>2926</v>
      </c>
      <c r="D107" s="168" t="s">
        <v>791</v>
      </c>
      <c r="E107" s="169">
        <v>1</v>
      </c>
      <c r="F107" s="170"/>
      <c r="G107" s="171">
        <f t="shared" si="0"/>
        <v>0</v>
      </c>
      <c r="H107" s="217"/>
      <c r="I107" s="217"/>
    </row>
    <row r="108" spans="1:9" x14ac:dyDescent="0.2">
      <c r="A108" s="166"/>
      <c r="B108" s="167">
        <v>803</v>
      </c>
      <c r="C108" s="183" t="s">
        <v>2927</v>
      </c>
      <c r="D108" s="168" t="s">
        <v>791</v>
      </c>
      <c r="E108" s="169">
        <v>1</v>
      </c>
      <c r="F108" s="170"/>
      <c r="G108" s="171">
        <f t="shared" si="0"/>
        <v>0</v>
      </c>
      <c r="H108" s="217"/>
      <c r="I108" s="217"/>
    </row>
    <row r="109" spans="1:9" x14ac:dyDescent="0.2">
      <c r="A109" s="166"/>
      <c r="B109" s="167">
        <v>804</v>
      </c>
      <c r="C109" s="183" t="s">
        <v>2928</v>
      </c>
      <c r="D109" s="168" t="s">
        <v>791</v>
      </c>
      <c r="E109" s="169">
        <v>1</v>
      </c>
      <c r="F109" s="170"/>
      <c r="G109" s="171">
        <f t="shared" si="0"/>
        <v>0</v>
      </c>
      <c r="H109" s="217"/>
      <c r="I109" s="217"/>
    </row>
    <row r="110" spans="1:9" x14ac:dyDescent="0.2">
      <c r="A110" s="166"/>
      <c r="B110" s="167">
        <v>805</v>
      </c>
      <c r="C110" s="183" t="s">
        <v>2929</v>
      </c>
      <c r="D110" s="168" t="s">
        <v>791</v>
      </c>
      <c r="E110" s="169">
        <v>1</v>
      </c>
      <c r="F110" s="170"/>
      <c r="G110" s="171">
        <f t="shared" si="0"/>
        <v>0</v>
      </c>
      <c r="H110" s="217"/>
      <c r="I110" s="217"/>
    </row>
    <row r="111" spans="1:9" x14ac:dyDescent="0.2">
      <c r="A111" s="166"/>
      <c r="B111" s="167">
        <v>806</v>
      </c>
      <c r="C111" s="183" t="s">
        <v>2930</v>
      </c>
      <c r="D111" s="168" t="s">
        <v>791</v>
      </c>
      <c r="E111" s="169">
        <v>1</v>
      </c>
      <c r="F111" s="170"/>
      <c r="G111" s="171">
        <f t="shared" si="0"/>
        <v>0</v>
      </c>
      <c r="H111" s="217"/>
      <c r="I111" s="217"/>
    </row>
    <row r="112" spans="1:9" x14ac:dyDescent="0.2">
      <c r="A112" s="166"/>
      <c r="B112" s="167">
        <v>807</v>
      </c>
      <c r="C112" s="183" t="s">
        <v>2931</v>
      </c>
      <c r="D112" s="168" t="s">
        <v>791</v>
      </c>
      <c r="E112" s="169">
        <v>1</v>
      </c>
      <c r="F112" s="170"/>
      <c r="G112" s="171">
        <f t="shared" si="0"/>
        <v>0</v>
      </c>
      <c r="H112" s="217"/>
      <c r="I112" s="217"/>
    </row>
    <row r="113" spans="1:9" x14ac:dyDescent="0.2">
      <c r="B113" s="211"/>
      <c r="C113" s="212"/>
      <c r="D113" s="211"/>
      <c r="E113" s="213"/>
      <c r="F113" s="214"/>
      <c r="G113" s="213"/>
      <c r="H113" s="214"/>
      <c r="I113" s="215"/>
    </row>
    <row r="114" spans="1:9" x14ac:dyDescent="0.2">
      <c r="A114" s="160"/>
      <c r="B114" s="161" t="s">
        <v>140</v>
      </c>
      <c r="C114" s="182" t="s">
        <v>2905</v>
      </c>
      <c r="D114" s="162"/>
      <c r="E114" s="163"/>
      <c r="F114" s="164"/>
      <c r="G114" s="164">
        <f>G115</f>
        <v>0</v>
      </c>
      <c r="H114" s="199"/>
      <c r="I114" s="200">
        <f>SUBTOTAL(9,I115:I117)</f>
        <v>0</v>
      </c>
    </row>
    <row r="115" spans="1:9" x14ac:dyDescent="0.2">
      <c r="A115" s="166"/>
      <c r="B115" s="167" t="s">
        <v>2760</v>
      </c>
      <c r="C115" s="183" t="s">
        <v>2761</v>
      </c>
      <c r="D115" s="168" t="s">
        <v>706</v>
      </c>
      <c r="E115" s="169">
        <v>18.691978439999996</v>
      </c>
      <c r="F115" s="170"/>
      <c r="G115" s="171">
        <f>F115*E115</f>
        <v>0</v>
      </c>
      <c r="H115" s="201">
        <v>857.92828659999998</v>
      </c>
      <c r="I115" s="201">
        <f>G115*H115</f>
        <v>0</v>
      </c>
    </row>
    <row r="116" spans="1:9" ht="57.75" customHeight="1" x14ac:dyDescent="0.2">
      <c r="B116" s="202"/>
      <c r="C116" s="275" t="s">
        <v>2762</v>
      </c>
      <c r="D116" s="276"/>
      <c r="E116" s="276"/>
      <c r="F116" s="276"/>
      <c r="G116" s="276"/>
      <c r="H116" s="216"/>
      <c r="I116" s="216"/>
    </row>
    <row r="117" spans="1:9" x14ac:dyDescent="0.2">
      <c r="B117" s="211"/>
      <c r="C117" s="212"/>
      <c r="D117" s="211"/>
      <c r="E117" s="213"/>
      <c r="F117" s="214"/>
      <c r="G117" s="213"/>
      <c r="H117" s="214"/>
      <c r="I117" s="215"/>
    </row>
    <row r="118" spans="1:9" x14ac:dyDescent="0.2">
      <c r="A118" s="160"/>
      <c r="B118" s="161" t="s">
        <v>142</v>
      </c>
      <c r="C118" s="182" t="s">
        <v>143</v>
      </c>
      <c r="D118" s="162"/>
      <c r="E118" s="163"/>
      <c r="F118" s="164"/>
      <c r="G118" s="164">
        <f>G119+G122+G125+G127</f>
        <v>0</v>
      </c>
      <c r="H118" s="199"/>
      <c r="I118" s="200">
        <f>SUBTOTAL(9,I119:I129)</f>
        <v>0</v>
      </c>
    </row>
    <row r="119" spans="1:9" x14ac:dyDescent="0.2">
      <c r="A119" s="166"/>
      <c r="B119" s="167" t="s">
        <v>2763</v>
      </c>
      <c r="C119" s="183" t="s">
        <v>2764</v>
      </c>
      <c r="D119" s="168" t="s">
        <v>376</v>
      </c>
      <c r="E119" s="169">
        <v>3.6259999999999999</v>
      </c>
      <c r="F119" s="170"/>
      <c r="G119" s="171">
        <f>F119*E119</f>
        <v>0</v>
      </c>
      <c r="H119" s="201">
        <v>477.46477899999996</v>
      </c>
      <c r="I119" s="201">
        <f>G119*H119</f>
        <v>0</v>
      </c>
    </row>
    <row r="120" spans="1:9" ht="36" customHeight="1" x14ac:dyDescent="0.2">
      <c r="B120" s="202"/>
      <c r="C120" s="275" t="s">
        <v>2899</v>
      </c>
      <c r="D120" s="276"/>
      <c r="E120" s="276"/>
      <c r="F120" s="276"/>
      <c r="G120" s="276"/>
      <c r="H120" s="216"/>
      <c r="I120" s="216"/>
    </row>
    <row r="121" spans="1:9" x14ac:dyDescent="0.2">
      <c r="B121" s="205"/>
      <c r="C121" s="190" t="s">
        <v>2765</v>
      </c>
      <c r="D121" s="206"/>
      <c r="E121" s="189">
        <v>3.6259999999999999</v>
      </c>
      <c r="F121" s="207"/>
      <c r="G121" s="208"/>
      <c r="H121" s="209"/>
      <c r="I121" s="210"/>
    </row>
    <row r="122" spans="1:9" x14ac:dyDescent="0.2">
      <c r="A122" s="166"/>
      <c r="B122" s="167" t="s">
        <v>2766</v>
      </c>
      <c r="C122" s="183" t="s">
        <v>2767</v>
      </c>
      <c r="D122" s="168" t="s">
        <v>376</v>
      </c>
      <c r="E122" s="169">
        <v>8.3820000000000014</v>
      </c>
      <c r="F122" s="170"/>
      <c r="G122" s="171">
        <f>F122*E122</f>
        <v>0</v>
      </c>
      <c r="H122" s="201">
        <v>489.98972550000002</v>
      </c>
      <c r="I122" s="201">
        <f>G122*H122</f>
        <v>0</v>
      </c>
    </row>
    <row r="123" spans="1:9" ht="34.5" customHeight="1" x14ac:dyDescent="0.2">
      <c r="B123" s="202"/>
      <c r="C123" s="275" t="s">
        <v>2900</v>
      </c>
      <c r="D123" s="276"/>
      <c r="E123" s="276"/>
      <c r="F123" s="276"/>
      <c r="G123" s="276"/>
      <c r="H123" s="216"/>
      <c r="I123" s="216"/>
    </row>
    <row r="124" spans="1:9" x14ac:dyDescent="0.2">
      <c r="B124" s="205"/>
      <c r="C124" s="190" t="s">
        <v>2768</v>
      </c>
      <c r="D124" s="206"/>
      <c r="E124" s="189">
        <v>8.3820000000000014</v>
      </c>
      <c r="F124" s="207"/>
      <c r="G124" s="208"/>
      <c r="H124" s="209"/>
      <c r="I124" s="210"/>
    </row>
    <row r="125" spans="1:9" ht="22.5" x14ac:dyDescent="0.2">
      <c r="A125" s="166"/>
      <c r="B125" s="167" t="s">
        <v>2769</v>
      </c>
      <c r="C125" s="183" t="s">
        <v>2770</v>
      </c>
      <c r="D125" s="168" t="s">
        <v>376</v>
      </c>
      <c r="E125" s="169">
        <v>12.978</v>
      </c>
      <c r="F125" s="170"/>
      <c r="G125" s="171">
        <f>F125*E125</f>
        <v>0</v>
      </c>
      <c r="H125" s="201">
        <v>425.00000000000006</v>
      </c>
      <c r="I125" s="201">
        <f>G125*H125</f>
        <v>0</v>
      </c>
    </row>
    <row r="126" spans="1:9" x14ac:dyDescent="0.2">
      <c r="B126" s="205"/>
      <c r="C126" s="190" t="s">
        <v>2771</v>
      </c>
      <c r="D126" s="206"/>
      <c r="E126" s="189">
        <v>12.978</v>
      </c>
      <c r="F126" s="207"/>
      <c r="G126" s="208"/>
      <c r="H126" s="209"/>
      <c r="I126" s="210"/>
    </row>
    <row r="127" spans="1:9" x14ac:dyDescent="0.2">
      <c r="A127" s="166"/>
      <c r="B127" s="167" t="s">
        <v>2943</v>
      </c>
      <c r="C127" s="183" t="s">
        <v>2959</v>
      </c>
      <c r="D127" s="168" t="s">
        <v>706</v>
      </c>
      <c r="E127" s="169">
        <v>0.33</v>
      </c>
      <c r="F127" s="170"/>
      <c r="G127" s="171">
        <f>F127*E127</f>
        <v>0</v>
      </c>
      <c r="H127" s="201">
        <v>113.54031167795002</v>
      </c>
      <c r="I127" s="201">
        <f>G127*H127</f>
        <v>0</v>
      </c>
    </row>
    <row r="128" spans="1:9" ht="49.5" customHeight="1" x14ac:dyDescent="0.2">
      <c r="B128" s="202"/>
      <c r="C128" s="275" t="s">
        <v>2960</v>
      </c>
      <c r="D128" s="276"/>
      <c r="E128" s="276"/>
      <c r="F128" s="276"/>
      <c r="G128" s="276"/>
      <c r="H128" s="216"/>
      <c r="I128" s="216"/>
    </row>
    <row r="129" spans="1:9" x14ac:dyDescent="0.2">
      <c r="B129" s="211"/>
      <c r="C129" s="212"/>
      <c r="D129" s="211"/>
      <c r="E129" s="213"/>
      <c r="F129" s="214"/>
      <c r="G129" s="213"/>
      <c r="H129" s="214"/>
      <c r="I129" s="215"/>
    </row>
    <row r="130" spans="1:9" x14ac:dyDescent="0.2">
      <c r="A130" s="160"/>
      <c r="B130" s="161" t="s">
        <v>2906</v>
      </c>
      <c r="C130" s="182" t="s">
        <v>2907</v>
      </c>
      <c r="D130" s="162"/>
      <c r="E130" s="163"/>
      <c r="F130" s="164"/>
      <c r="G130" s="164">
        <f>G131+G137+G139</f>
        <v>0</v>
      </c>
      <c r="H130" s="199"/>
      <c r="I130" s="200">
        <f>SUBTOTAL(9,I131:I141)</f>
        <v>0</v>
      </c>
    </row>
    <row r="131" spans="1:9" x14ac:dyDescent="0.2">
      <c r="A131" s="166"/>
      <c r="B131" s="167" t="s">
        <v>2772</v>
      </c>
      <c r="C131" s="183" t="s">
        <v>2773</v>
      </c>
      <c r="D131" s="168" t="s">
        <v>376</v>
      </c>
      <c r="E131" s="169">
        <v>76.702699999999993</v>
      </c>
      <c r="F131" s="170"/>
      <c r="G131" s="171">
        <f>F131*E131</f>
        <v>0</v>
      </c>
      <c r="H131" s="201">
        <v>715.16543300171145</v>
      </c>
      <c r="I131" s="201">
        <f>G131*H131</f>
        <v>0</v>
      </c>
    </row>
    <row r="132" spans="1:9" ht="57" customHeight="1" x14ac:dyDescent="0.2">
      <c r="B132" s="202"/>
      <c r="C132" s="275" t="s">
        <v>2774</v>
      </c>
      <c r="D132" s="276"/>
      <c r="E132" s="276"/>
      <c r="F132" s="276"/>
      <c r="G132" s="276"/>
      <c r="H132" s="216"/>
      <c r="I132" s="216"/>
    </row>
    <row r="133" spans="1:9" x14ac:dyDescent="0.2">
      <c r="B133" s="205"/>
      <c r="C133" s="190" t="s">
        <v>2775</v>
      </c>
      <c r="D133" s="206"/>
      <c r="E133" s="189">
        <v>60.901600000000002</v>
      </c>
      <c r="F133" s="207"/>
      <c r="G133" s="208"/>
      <c r="H133" s="209"/>
      <c r="I133" s="210"/>
    </row>
    <row r="134" spans="1:9" x14ac:dyDescent="0.2">
      <c r="B134" s="205" t="str">
        <f>IF(AND(B133&lt;&gt;"Výkaz výměr:",C133=""),"Výkaz výměr:","")</f>
        <v/>
      </c>
      <c r="C134" s="190" t="s">
        <v>2776</v>
      </c>
      <c r="D134" s="206"/>
      <c r="E134" s="189">
        <v>5.2408999999999999</v>
      </c>
      <c r="F134" s="207"/>
      <c r="G134" s="208"/>
      <c r="H134" s="209"/>
      <c r="I134" s="210"/>
    </row>
    <row r="135" spans="1:9" x14ac:dyDescent="0.2">
      <c r="B135" s="205" t="str">
        <f>IF(AND(B134&lt;&gt;"Výkaz výměr:",C134=""),"Výkaz výměr:","")</f>
        <v/>
      </c>
      <c r="C135" s="190" t="s">
        <v>2777</v>
      </c>
      <c r="D135" s="206"/>
      <c r="E135" s="189">
        <v>5.4368999999999996</v>
      </c>
      <c r="F135" s="207"/>
      <c r="G135" s="208"/>
      <c r="H135" s="209"/>
      <c r="I135" s="210"/>
    </row>
    <row r="136" spans="1:9" x14ac:dyDescent="0.2">
      <c r="B136" s="205" t="str">
        <f>IF(AND(B135&lt;&gt;"Výkaz výměr:",C135=""),"Výkaz výměr:","")</f>
        <v/>
      </c>
      <c r="C136" s="190" t="s">
        <v>2778</v>
      </c>
      <c r="D136" s="206"/>
      <c r="E136" s="189">
        <v>5.1233000000000004</v>
      </c>
      <c r="F136" s="207"/>
      <c r="G136" s="208"/>
      <c r="H136" s="209"/>
      <c r="I136" s="210"/>
    </row>
    <row r="137" spans="1:9" x14ac:dyDescent="0.2">
      <c r="A137" s="166"/>
      <c r="B137" s="167" t="s">
        <v>2779</v>
      </c>
      <c r="C137" s="183" t="s">
        <v>2780</v>
      </c>
      <c r="D137" s="168" t="s">
        <v>376</v>
      </c>
      <c r="E137" s="169">
        <v>7.07</v>
      </c>
      <c r="F137" s="170"/>
      <c r="G137" s="171">
        <f>F137*E137</f>
        <v>0</v>
      </c>
      <c r="H137" s="201">
        <v>580</v>
      </c>
      <c r="I137" s="201">
        <f>G137*H137</f>
        <v>0</v>
      </c>
    </row>
    <row r="138" spans="1:9" ht="48.75" customHeight="1" x14ac:dyDescent="0.2">
      <c r="B138" s="202"/>
      <c r="C138" s="275" t="s">
        <v>2781</v>
      </c>
      <c r="D138" s="276"/>
      <c r="E138" s="276"/>
      <c r="F138" s="276"/>
      <c r="G138" s="276"/>
      <c r="H138" s="216"/>
      <c r="I138" s="216"/>
    </row>
    <row r="139" spans="1:9" x14ac:dyDescent="0.2">
      <c r="A139" s="166"/>
      <c r="B139" s="167" t="s">
        <v>2782</v>
      </c>
      <c r="C139" s="183" t="s">
        <v>2783</v>
      </c>
      <c r="D139" s="168" t="s">
        <v>376</v>
      </c>
      <c r="E139" s="169">
        <v>1.28</v>
      </c>
      <c r="F139" s="170"/>
      <c r="G139" s="171">
        <f>F139*E139</f>
        <v>0</v>
      </c>
      <c r="H139" s="201">
        <v>1200</v>
      </c>
      <c r="I139" s="201">
        <f>G139*H139</f>
        <v>0</v>
      </c>
    </row>
    <row r="140" spans="1:9" ht="70.5" customHeight="1" x14ac:dyDescent="0.2">
      <c r="B140" s="202"/>
      <c r="C140" s="275" t="s">
        <v>2784</v>
      </c>
      <c r="D140" s="276"/>
      <c r="E140" s="276"/>
      <c r="F140" s="276"/>
      <c r="G140" s="276"/>
      <c r="H140" s="216"/>
      <c r="I140" s="216"/>
    </row>
    <row r="141" spans="1:9" x14ac:dyDescent="0.2">
      <c r="B141" s="211"/>
      <c r="C141" s="212"/>
      <c r="D141" s="211"/>
      <c r="E141" s="213"/>
      <c r="F141" s="214"/>
      <c r="G141" s="213"/>
      <c r="H141" s="214"/>
      <c r="I141" s="215"/>
    </row>
    <row r="142" spans="1:9" x14ac:dyDescent="0.2">
      <c r="A142" s="160"/>
      <c r="B142" s="161" t="s">
        <v>176</v>
      </c>
      <c r="C142" s="182" t="s">
        <v>177</v>
      </c>
      <c r="D142" s="162"/>
      <c r="E142" s="163"/>
      <c r="F142" s="164"/>
      <c r="G142" s="164">
        <f>G143+G144+G146+G150+G148+G152+G153+G154+G155</f>
        <v>0</v>
      </c>
      <c r="H142" s="199"/>
      <c r="I142" s="200">
        <f>SUBTOTAL(9,I143:I156)</f>
        <v>0</v>
      </c>
    </row>
    <row r="143" spans="1:9" x14ac:dyDescent="0.2">
      <c r="A143" s="166"/>
      <c r="B143" s="167" t="s">
        <v>2785</v>
      </c>
      <c r="C143" s="183" t="s">
        <v>2786</v>
      </c>
      <c r="D143" s="168" t="s">
        <v>348</v>
      </c>
      <c r="E143" s="169">
        <v>12</v>
      </c>
      <c r="F143" s="170"/>
      <c r="G143" s="171">
        <f>F143*E143</f>
        <v>0</v>
      </c>
      <c r="H143" s="201">
        <v>1210</v>
      </c>
      <c r="I143" s="201">
        <f>G143*H143</f>
        <v>0</v>
      </c>
    </row>
    <row r="144" spans="1:9" x14ac:dyDescent="0.2">
      <c r="A144" s="166"/>
      <c r="B144" s="167" t="s">
        <v>2787</v>
      </c>
      <c r="C144" s="183" t="s">
        <v>2788</v>
      </c>
      <c r="D144" s="168" t="s">
        <v>1835</v>
      </c>
      <c r="E144" s="169">
        <v>8</v>
      </c>
      <c r="F144" s="170"/>
      <c r="G144" s="171">
        <f>F144*E144</f>
        <v>0</v>
      </c>
      <c r="H144" s="201">
        <v>45.000000000000007</v>
      </c>
      <c r="I144" s="201">
        <f>G144*H144</f>
        <v>0</v>
      </c>
    </row>
    <row r="145" spans="1:9" ht="68.25" customHeight="1" x14ac:dyDescent="0.2">
      <c r="B145" s="202"/>
      <c r="C145" s="275" t="s">
        <v>2789</v>
      </c>
      <c r="D145" s="276"/>
      <c r="E145" s="276"/>
      <c r="F145" s="276"/>
      <c r="G145" s="276"/>
      <c r="H145" s="216"/>
      <c r="I145" s="216"/>
    </row>
    <row r="146" spans="1:9" x14ac:dyDescent="0.2">
      <c r="A146" s="166"/>
      <c r="B146" s="167" t="s">
        <v>2790</v>
      </c>
      <c r="C146" s="183" t="s">
        <v>2791</v>
      </c>
      <c r="D146" s="168" t="s">
        <v>1835</v>
      </c>
      <c r="E146" s="169">
        <v>9</v>
      </c>
      <c r="F146" s="170"/>
      <c r="G146" s="171">
        <f>F146*E146</f>
        <v>0</v>
      </c>
      <c r="H146" s="201">
        <v>85</v>
      </c>
      <c r="I146" s="201">
        <f>G146*H146</f>
        <v>0</v>
      </c>
    </row>
    <row r="147" spans="1:9" ht="72" customHeight="1" x14ac:dyDescent="0.2">
      <c r="B147" s="202"/>
      <c r="C147" s="275" t="s">
        <v>2792</v>
      </c>
      <c r="D147" s="276"/>
      <c r="E147" s="276"/>
      <c r="F147" s="276"/>
      <c r="G147" s="276"/>
      <c r="H147" s="216"/>
      <c r="I147" s="216"/>
    </row>
    <row r="148" spans="1:9" x14ac:dyDescent="0.2">
      <c r="A148" s="166"/>
      <c r="B148" s="167" t="s">
        <v>2793</v>
      </c>
      <c r="C148" s="183" t="s">
        <v>2794</v>
      </c>
      <c r="D148" s="168" t="s">
        <v>1835</v>
      </c>
      <c r="E148" s="169">
        <v>8</v>
      </c>
      <c r="F148" s="170"/>
      <c r="G148" s="171">
        <f>F148*E148</f>
        <v>0</v>
      </c>
      <c r="H148" s="201">
        <v>650</v>
      </c>
      <c r="I148" s="201">
        <f>G148*H148</f>
        <v>0</v>
      </c>
    </row>
    <row r="149" spans="1:9" ht="81.75" customHeight="1" x14ac:dyDescent="0.2">
      <c r="B149" s="202"/>
      <c r="C149" s="275" t="s">
        <v>2795</v>
      </c>
      <c r="D149" s="276"/>
      <c r="E149" s="276"/>
      <c r="F149" s="276"/>
      <c r="G149" s="276"/>
      <c r="H149" s="216"/>
      <c r="I149" s="216"/>
    </row>
    <row r="150" spans="1:9" x14ac:dyDescent="0.2">
      <c r="A150" s="166"/>
      <c r="B150" s="167" t="s">
        <v>2796</v>
      </c>
      <c r="C150" s="183" t="s">
        <v>2797</v>
      </c>
      <c r="D150" s="168" t="s">
        <v>1835</v>
      </c>
      <c r="E150" s="169">
        <v>9</v>
      </c>
      <c r="F150" s="170"/>
      <c r="G150" s="171">
        <f>F150*E150</f>
        <v>0</v>
      </c>
      <c r="H150" s="201">
        <v>980</v>
      </c>
      <c r="I150" s="201">
        <f>G150*H150</f>
        <v>0</v>
      </c>
    </row>
    <row r="151" spans="1:9" ht="79.5" customHeight="1" x14ac:dyDescent="0.2">
      <c r="B151" s="202"/>
      <c r="C151" s="275" t="s">
        <v>2798</v>
      </c>
      <c r="D151" s="276"/>
      <c r="E151" s="276"/>
      <c r="F151" s="276"/>
      <c r="G151" s="276"/>
      <c r="H151" s="216"/>
      <c r="I151" s="216"/>
    </row>
    <row r="152" spans="1:9" x14ac:dyDescent="0.2">
      <c r="A152" s="166"/>
      <c r="B152" s="167" t="s">
        <v>2799</v>
      </c>
      <c r="C152" s="183" t="s">
        <v>2800</v>
      </c>
      <c r="D152" s="168" t="s">
        <v>348</v>
      </c>
      <c r="E152" s="169">
        <v>8</v>
      </c>
      <c r="F152" s="170"/>
      <c r="G152" s="171">
        <f t="shared" ref="G152:G155" si="1">F152*E152</f>
        <v>0</v>
      </c>
      <c r="H152" s="201">
        <v>1210</v>
      </c>
      <c r="I152" s="201">
        <f>G152*H152</f>
        <v>0</v>
      </c>
    </row>
    <row r="153" spans="1:9" x14ac:dyDescent="0.2">
      <c r="A153" s="166"/>
      <c r="B153" s="167" t="s">
        <v>2801</v>
      </c>
      <c r="C153" s="183" t="s">
        <v>2802</v>
      </c>
      <c r="D153" s="168" t="s">
        <v>348</v>
      </c>
      <c r="E153" s="169">
        <v>9</v>
      </c>
      <c r="F153" s="170"/>
      <c r="G153" s="171">
        <f t="shared" si="1"/>
        <v>0</v>
      </c>
      <c r="H153" s="201">
        <v>1890</v>
      </c>
      <c r="I153" s="201">
        <f>G153*H153</f>
        <v>0</v>
      </c>
    </row>
    <row r="154" spans="1:9" x14ac:dyDescent="0.2">
      <c r="A154" s="166"/>
      <c r="B154" s="167" t="s">
        <v>2803</v>
      </c>
      <c r="C154" s="183" t="s">
        <v>2804</v>
      </c>
      <c r="D154" s="168" t="s">
        <v>348</v>
      </c>
      <c r="E154" s="169">
        <v>17</v>
      </c>
      <c r="F154" s="170"/>
      <c r="G154" s="171">
        <f t="shared" si="1"/>
        <v>0</v>
      </c>
      <c r="H154" s="201">
        <v>120</v>
      </c>
      <c r="I154" s="201">
        <f>G154*H154</f>
        <v>0</v>
      </c>
    </row>
    <row r="155" spans="1:9" ht="22.5" x14ac:dyDescent="0.2">
      <c r="A155" s="166"/>
      <c r="B155" s="167" t="s">
        <v>2805</v>
      </c>
      <c r="C155" s="183" t="s">
        <v>2806</v>
      </c>
      <c r="D155" s="168" t="s">
        <v>473</v>
      </c>
      <c r="E155" s="169">
        <v>85.2</v>
      </c>
      <c r="F155" s="170"/>
      <c r="G155" s="171">
        <f t="shared" si="1"/>
        <v>0</v>
      </c>
      <c r="H155" s="201">
        <v>1250</v>
      </c>
      <c r="I155" s="201">
        <f>G155*H155</f>
        <v>0</v>
      </c>
    </row>
    <row r="156" spans="1:9" x14ac:dyDescent="0.2">
      <c r="B156" s="211"/>
      <c r="C156" s="212"/>
      <c r="D156" s="211"/>
      <c r="E156" s="213"/>
      <c r="F156" s="214"/>
      <c r="G156" s="213"/>
      <c r="H156" s="214"/>
      <c r="I156" s="215"/>
    </row>
    <row r="157" spans="1:9" x14ac:dyDescent="0.2">
      <c r="A157" s="160"/>
      <c r="B157" s="161" t="s">
        <v>180</v>
      </c>
      <c r="C157" s="182" t="s">
        <v>181</v>
      </c>
      <c r="D157" s="162"/>
      <c r="E157" s="163"/>
      <c r="F157" s="164"/>
      <c r="G157" s="164">
        <f>G158+G164+G165+G167+G169</f>
        <v>0</v>
      </c>
      <c r="H157" s="199"/>
      <c r="I157" s="200">
        <f>SUBTOTAL(9,I158:I171)</f>
        <v>0</v>
      </c>
    </row>
    <row r="158" spans="1:9" x14ac:dyDescent="0.2">
      <c r="A158" s="166"/>
      <c r="B158" s="167" t="s">
        <v>2807</v>
      </c>
      <c r="C158" s="183" t="s">
        <v>2808</v>
      </c>
      <c r="D158" s="168" t="s">
        <v>376</v>
      </c>
      <c r="E158" s="169">
        <v>76.702699999999993</v>
      </c>
      <c r="F158" s="170"/>
      <c r="G158" s="171">
        <f>F158*E158</f>
        <v>0</v>
      </c>
      <c r="H158" s="201">
        <v>320</v>
      </c>
      <c r="I158" s="201">
        <f>G158*H158</f>
        <v>0</v>
      </c>
    </row>
    <row r="159" spans="1:9" ht="36.75" customHeight="1" x14ac:dyDescent="0.2">
      <c r="B159" s="202"/>
      <c r="C159" s="275" t="s">
        <v>2809</v>
      </c>
      <c r="D159" s="276"/>
      <c r="E159" s="276"/>
      <c r="F159" s="276"/>
      <c r="G159" s="276"/>
      <c r="H159" s="216"/>
      <c r="I159" s="216"/>
    </row>
    <row r="160" spans="1:9" x14ac:dyDescent="0.2">
      <c r="B160" s="205"/>
      <c r="C160" s="190" t="s">
        <v>2775</v>
      </c>
      <c r="D160" s="206"/>
      <c r="E160" s="189">
        <v>60.901600000000002</v>
      </c>
      <c r="F160" s="207"/>
      <c r="G160" s="208"/>
      <c r="H160" s="209"/>
      <c r="I160" s="210"/>
    </row>
    <row r="161" spans="1:9" x14ac:dyDescent="0.2">
      <c r="B161" s="205" t="str">
        <f>IF(AND(B160&lt;&gt;"Výkaz výměr:",C160=""),"Výkaz výměr:","")</f>
        <v/>
      </c>
      <c r="C161" s="190" t="s">
        <v>2776</v>
      </c>
      <c r="D161" s="206"/>
      <c r="E161" s="189">
        <v>5.2408999999999999</v>
      </c>
      <c r="F161" s="207"/>
      <c r="G161" s="208"/>
      <c r="H161" s="209"/>
      <c r="I161" s="210"/>
    </row>
    <row r="162" spans="1:9" x14ac:dyDescent="0.2">
      <c r="B162" s="205" t="str">
        <f>IF(AND(B161&lt;&gt;"Výkaz výměr:",C161=""),"Výkaz výměr:","")</f>
        <v/>
      </c>
      <c r="C162" s="190" t="s">
        <v>2810</v>
      </c>
      <c r="D162" s="206"/>
      <c r="E162" s="189">
        <v>5.4368999999999996</v>
      </c>
      <c r="F162" s="207"/>
      <c r="G162" s="208"/>
      <c r="H162" s="209"/>
      <c r="I162" s="210"/>
    </row>
    <row r="163" spans="1:9" x14ac:dyDescent="0.2">
      <c r="B163" s="205" t="str">
        <f>IF(AND(B162&lt;&gt;"Výkaz výměr:",C162=""),"Výkaz výměr:","")</f>
        <v/>
      </c>
      <c r="C163" s="190" t="s">
        <v>2811</v>
      </c>
      <c r="D163" s="206"/>
      <c r="E163" s="189">
        <v>5.1233000000000004</v>
      </c>
      <c r="F163" s="207"/>
      <c r="G163" s="208"/>
      <c r="H163" s="209"/>
      <c r="I163" s="210"/>
    </row>
    <row r="164" spans="1:9" x14ac:dyDescent="0.2">
      <c r="A164" s="166"/>
      <c r="B164" s="167" t="s">
        <v>2812</v>
      </c>
      <c r="C164" s="183" t="s">
        <v>2813</v>
      </c>
      <c r="D164" s="168" t="s">
        <v>1692</v>
      </c>
      <c r="E164" s="169">
        <v>2725.5</v>
      </c>
      <c r="F164" s="170"/>
      <c r="G164" s="171">
        <f>F164*E164</f>
        <v>0</v>
      </c>
      <c r="H164" s="201">
        <v>68</v>
      </c>
      <c r="I164" s="201">
        <f>G164*H164</f>
        <v>0</v>
      </c>
    </row>
    <row r="165" spans="1:9" x14ac:dyDescent="0.2">
      <c r="A165" s="166"/>
      <c r="B165" s="167" t="s">
        <v>2814</v>
      </c>
      <c r="C165" s="183" t="s">
        <v>2815</v>
      </c>
      <c r="D165" s="168" t="s">
        <v>1692</v>
      </c>
      <c r="E165" s="169">
        <v>2725.5</v>
      </c>
      <c r="F165" s="170"/>
      <c r="G165" s="171">
        <f>F165*E165</f>
        <v>0</v>
      </c>
      <c r="H165" s="201">
        <v>18</v>
      </c>
      <c r="I165" s="201">
        <f>G165*H165</f>
        <v>0</v>
      </c>
    </row>
    <row r="166" spans="1:9" ht="37.5" customHeight="1" x14ac:dyDescent="0.2">
      <c r="B166" s="202"/>
      <c r="C166" s="275" t="s">
        <v>2816</v>
      </c>
      <c r="D166" s="276"/>
      <c r="E166" s="276"/>
      <c r="F166" s="276"/>
      <c r="G166" s="276"/>
      <c r="H166" s="216"/>
      <c r="I166" s="216"/>
    </row>
    <row r="167" spans="1:9" ht="22.5" x14ac:dyDescent="0.2">
      <c r="A167" s="166"/>
      <c r="B167" s="167" t="s">
        <v>2817</v>
      </c>
      <c r="C167" s="183" t="s">
        <v>2818</v>
      </c>
      <c r="D167" s="168" t="s">
        <v>1692</v>
      </c>
      <c r="E167" s="169">
        <v>1031.0999999999999</v>
      </c>
      <c r="F167" s="170"/>
      <c r="G167" s="171">
        <f>F167*E167</f>
        <v>0</v>
      </c>
      <c r="H167" s="201">
        <v>125</v>
      </c>
      <c r="I167" s="201">
        <f>G167*H167</f>
        <v>0</v>
      </c>
    </row>
    <row r="168" spans="1:9" ht="47.25" customHeight="1" x14ac:dyDescent="0.2">
      <c r="B168" s="202"/>
      <c r="C168" s="275" t="s">
        <v>2819</v>
      </c>
      <c r="D168" s="276"/>
      <c r="E168" s="276"/>
      <c r="F168" s="276"/>
      <c r="G168" s="276"/>
      <c r="H168" s="216"/>
      <c r="I168" s="216"/>
    </row>
    <row r="169" spans="1:9" x14ac:dyDescent="0.2">
      <c r="A169" s="166"/>
      <c r="B169" s="167" t="s">
        <v>2944</v>
      </c>
      <c r="C169" s="183" t="s">
        <v>2961</v>
      </c>
      <c r="D169" s="168" t="s">
        <v>706</v>
      </c>
      <c r="E169" s="169">
        <v>4.5</v>
      </c>
      <c r="F169" s="170"/>
      <c r="G169" s="171">
        <f>F169*E169</f>
        <v>0</v>
      </c>
      <c r="H169" s="201">
        <v>1372.6129359553172</v>
      </c>
      <c r="I169" s="201">
        <f>G169*H169</f>
        <v>0</v>
      </c>
    </row>
    <row r="170" spans="1:9" ht="49.5" customHeight="1" x14ac:dyDescent="0.2">
      <c r="B170" s="202"/>
      <c r="C170" s="275" t="s">
        <v>2962</v>
      </c>
      <c r="D170" s="276"/>
      <c r="E170" s="276"/>
      <c r="F170" s="276"/>
      <c r="G170" s="276"/>
      <c r="H170" s="216"/>
      <c r="I170" s="216"/>
    </row>
    <row r="171" spans="1:9" x14ac:dyDescent="0.2">
      <c r="B171" s="211"/>
      <c r="C171" s="212"/>
      <c r="D171" s="211"/>
      <c r="E171" s="213"/>
      <c r="F171" s="214"/>
      <c r="G171" s="213"/>
      <c r="H171" s="214"/>
      <c r="I171" s="215"/>
    </row>
    <row r="172" spans="1:9" x14ac:dyDescent="0.2">
      <c r="A172" s="160"/>
      <c r="B172" s="161" t="s">
        <v>184</v>
      </c>
      <c r="C172" s="182" t="s">
        <v>2908</v>
      </c>
      <c r="D172" s="162"/>
      <c r="E172" s="163"/>
      <c r="F172" s="164"/>
      <c r="G172" s="164">
        <f>G173+G176+G178+G179+G185+G191+G193+G195+G197+G201+G204</f>
        <v>0</v>
      </c>
      <c r="H172" s="199"/>
      <c r="I172" s="200">
        <f>SUBTOTAL(9,I173:I205)</f>
        <v>0</v>
      </c>
    </row>
    <row r="173" spans="1:9" x14ac:dyDescent="0.2">
      <c r="A173" s="166"/>
      <c r="B173" s="167" t="s">
        <v>2820</v>
      </c>
      <c r="C173" s="183" t="s">
        <v>2821</v>
      </c>
      <c r="D173" s="168" t="s">
        <v>376</v>
      </c>
      <c r="E173" s="169">
        <v>12.045</v>
      </c>
      <c r="F173" s="170"/>
      <c r="G173" s="171">
        <f>F173*E173</f>
        <v>0</v>
      </c>
      <c r="H173" s="201">
        <v>88</v>
      </c>
      <c r="I173" s="201">
        <f>G173*H173</f>
        <v>0</v>
      </c>
    </row>
    <row r="174" spans="1:9" ht="27" customHeight="1" x14ac:dyDescent="0.2">
      <c r="B174" s="202"/>
      <c r="C174" s="275" t="s">
        <v>2822</v>
      </c>
      <c r="D174" s="276"/>
      <c r="E174" s="276"/>
      <c r="F174" s="276"/>
      <c r="G174" s="276"/>
      <c r="H174" s="216"/>
      <c r="I174" s="216"/>
    </row>
    <row r="175" spans="1:9" x14ac:dyDescent="0.2">
      <c r="B175" s="205"/>
      <c r="C175" s="190" t="s">
        <v>2823</v>
      </c>
      <c r="D175" s="206"/>
      <c r="E175" s="189">
        <v>12.045</v>
      </c>
      <c r="F175" s="207"/>
      <c r="G175" s="208"/>
      <c r="H175" s="209"/>
      <c r="I175" s="210"/>
    </row>
    <row r="176" spans="1:9" x14ac:dyDescent="0.2">
      <c r="A176" s="166"/>
      <c r="B176" s="167" t="s">
        <v>2824</v>
      </c>
      <c r="C176" s="183" t="s">
        <v>2825</v>
      </c>
      <c r="D176" s="168" t="s">
        <v>376</v>
      </c>
      <c r="E176" s="169">
        <v>159.26400000000001</v>
      </c>
      <c r="F176" s="170"/>
      <c r="G176" s="171">
        <f>F176*E176</f>
        <v>0</v>
      </c>
      <c r="H176" s="201">
        <v>12</v>
      </c>
      <c r="I176" s="201">
        <f>G176*H176</f>
        <v>0</v>
      </c>
    </row>
    <row r="177" spans="1:9" ht="36" customHeight="1" x14ac:dyDescent="0.2">
      <c r="B177" s="202"/>
      <c r="C177" s="275" t="s">
        <v>2826</v>
      </c>
      <c r="D177" s="276"/>
      <c r="E177" s="276"/>
      <c r="F177" s="276"/>
      <c r="G177" s="276"/>
      <c r="H177" s="216"/>
      <c r="I177" s="216"/>
    </row>
    <row r="178" spans="1:9" x14ac:dyDescent="0.2">
      <c r="A178" s="166"/>
      <c r="B178" s="167" t="s">
        <v>2827</v>
      </c>
      <c r="C178" s="183" t="s">
        <v>2828</v>
      </c>
      <c r="D178" s="168" t="s">
        <v>376</v>
      </c>
      <c r="E178" s="169">
        <v>159.26400000000001</v>
      </c>
      <c r="F178" s="170"/>
      <c r="G178" s="171">
        <f>F178*E178</f>
        <v>0</v>
      </c>
      <c r="H178" s="201">
        <v>82</v>
      </c>
      <c r="I178" s="201">
        <f>G178*H178</f>
        <v>0</v>
      </c>
    </row>
    <row r="179" spans="1:9" x14ac:dyDescent="0.2">
      <c r="A179" s="166"/>
      <c r="B179" s="167" t="s">
        <v>811</v>
      </c>
      <c r="C179" s="183" t="s">
        <v>2829</v>
      </c>
      <c r="D179" s="168" t="s">
        <v>376</v>
      </c>
      <c r="E179" s="169">
        <v>159.26394999999999</v>
      </c>
      <c r="F179" s="170"/>
      <c r="G179" s="171">
        <f>F179*E179</f>
        <v>0</v>
      </c>
      <c r="H179" s="201">
        <v>365</v>
      </c>
      <c r="I179" s="201">
        <f>G179*H179</f>
        <v>0</v>
      </c>
    </row>
    <row r="180" spans="1:9" ht="72" customHeight="1" x14ac:dyDescent="0.2">
      <c r="B180" s="202"/>
      <c r="C180" s="275" t="s">
        <v>2830</v>
      </c>
      <c r="D180" s="276"/>
      <c r="E180" s="276"/>
      <c r="F180" s="276"/>
      <c r="G180" s="276"/>
      <c r="H180" s="216"/>
      <c r="I180" s="216"/>
    </row>
    <row r="181" spans="1:9" ht="22.5" x14ac:dyDescent="0.2">
      <c r="B181" s="205"/>
      <c r="C181" s="190" t="s">
        <v>2831</v>
      </c>
      <c r="D181" s="206"/>
      <c r="E181" s="189">
        <v>68.633700000000005</v>
      </c>
      <c r="F181" s="207"/>
      <c r="G181" s="208"/>
      <c r="H181" s="209"/>
      <c r="I181" s="210"/>
    </row>
    <row r="182" spans="1:9" x14ac:dyDescent="0.2">
      <c r="B182" s="205" t="str">
        <f>IF(AND(B181&lt;&gt;"Výkaz výměr:",C181=""),"Výkaz výměr:","")</f>
        <v/>
      </c>
      <c r="C182" s="190" t="s">
        <v>2832</v>
      </c>
      <c r="D182" s="206"/>
      <c r="E182" s="189">
        <v>36.346799999999995</v>
      </c>
      <c r="F182" s="207"/>
      <c r="G182" s="208"/>
      <c r="H182" s="209"/>
      <c r="I182" s="210"/>
    </row>
    <row r="183" spans="1:9" x14ac:dyDescent="0.2">
      <c r="B183" s="205" t="str">
        <f>IF(AND(B182&lt;&gt;"Výkaz výměr:",C182=""),"Výkaz výměr:","")</f>
        <v/>
      </c>
      <c r="C183" s="190" t="s">
        <v>2833</v>
      </c>
      <c r="D183" s="206"/>
      <c r="E183" s="189">
        <v>34.825450000000004</v>
      </c>
      <c r="F183" s="207"/>
      <c r="G183" s="208"/>
      <c r="H183" s="209"/>
      <c r="I183" s="210"/>
    </row>
    <row r="184" spans="1:9" x14ac:dyDescent="0.2">
      <c r="B184" s="205" t="str">
        <f>IF(AND(B183&lt;&gt;"Výkaz výměr:",C183=""),"Výkaz výměr:","")</f>
        <v/>
      </c>
      <c r="C184" s="190" t="s">
        <v>2834</v>
      </c>
      <c r="D184" s="206"/>
      <c r="E184" s="189">
        <v>19.457999999999998</v>
      </c>
      <c r="F184" s="207"/>
      <c r="G184" s="208"/>
      <c r="H184" s="209"/>
      <c r="I184" s="210"/>
    </row>
    <row r="185" spans="1:9" x14ac:dyDescent="0.2">
      <c r="A185" s="166"/>
      <c r="B185" s="167" t="s">
        <v>2835</v>
      </c>
      <c r="C185" s="183" t="s">
        <v>2836</v>
      </c>
      <c r="D185" s="168" t="s">
        <v>376</v>
      </c>
      <c r="E185" s="169">
        <v>240.55987500000001</v>
      </c>
      <c r="F185" s="170"/>
      <c r="G185" s="171">
        <f>F185*E185</f>
        <v>0</v>
      </c>
      <c r="H185" s="201">
        <v>350</v>
      </c>
      <c r="I185" s="201">
        <f>G185*H185</f>
        <v>0</v>
      </c>
    </row>
    <row r="186" spans="1:9" x14ac:dyDescent="0.2">
      <c r="B186" s="205"/>
      <c r="C186" s="190" t="s">
        <v>2837</v>
      </c>
      <c r="D186" s="206"/>
      <c r="E186" s="189">
        <v>183.15360000000001</v>
      </c>
      <c r="F186" s="207"/>
      <c r="G186" s="208"/>
      <c r="H186" s="209"/>
      <c r="I186" s="210"/>
    </row>
    <row r="187" spans="1:9" x14ac:dyDescent="0.2">
      <c r="B187" s="205"/>
      <c r="C187" s="190" t="s">
        <v>2838</v>
      </c>
      <c r="D187" s="206"/>
      <c r="E187" s="189">
        <v>12.502799999999999</v>
      </c>
      <c r="F187" s="207"/>
      <c r="G187" s="208"/>
      <c r="H187" s="209"/>
      <c r="I187" s="210"/>
    </row>
    <row r="188" spans="1:9" x14ac:dyDescent="0.2">
      <c r="B188" s="205"/>
      <c r="C188" s="190" t="s">
        <v>2839</v>
      </c>
      <c r="D188" s="206"/>
      <c r="E188" s="189">
        <v>22.921799999999998</v>
      </c>
      <c r="F188" s="207"/>
      <c r="G188" s="208"/>
      <c r="H188" s="209"/>
      <c r="I188" s="210"/>
    </row>
    <row r="189" spans="1:9" x14ac:dyDescent="0.2">
      <c r="B189" s="205"/>
      <c r="C189" s="190" t="s">
        <v>2840</v>
      </c>
      <c r="D189" s="206"/>
      <c r="E189" s="189">
        <v>7.2035999999999989</v>
      </c>
      <c r="F189" s="207"/>
      <c r="G189" s="208"/>
      <c r="H189" s="209"/>
      <c r="I189" s="210"/>
    </row>
    <row r="190" spans="1:9" x14ac:dyDescent="0.2">
      <c r="B190" s="205"/>
      <c r="C190" s="190" t="s">
        <v>2841</v>
      </c>
      <c r="D190" s="206"/>
      <c r="E190" s="189">
        <v>14.778074999999999</v>
      </c>
      <c r="F190" s="207"/>
      <c r="G190" s="208"/>
      <c r="H190" s="209"/>
      <c r="I190" s="210"/>
    </row>
    <row r="191" spans="1:9" x14ac:dyDescent="0.2">
      <c r="A191" s="166"/>
      <c r="B191" s="167" t="s">
        <v>2842</v>
      </c>
      <c r="C191" s="183" t="s">
        <v>2843</v>
      </c>
      <c r="D191" s="168" t="s">
        <v>473</v>
      </c>
      <c r="E191" s="169">
        <v>72.48</v>
      </c>
      <c r="F191" s="170"/>
      <c r="G191" s="171">
        <f>F191*E191</f>
        <v>0</v>
      </c>
      <c r="H191" s="201">
        <v>135</v>
      </c>
      <c r="I191" s="201">
        <f>G191*H191</f>
        <v>0</v>
      </c>
    </row>
    <row r="192" spans="1:9" ht="70.5" customHeight="1" x14ac:dyDescent="0.2">
      <c r="B192" s="202"/>
      <c r="C192" s="275" t="s">
        <v>2844</v>
      </c>
      <c r="D192" s="276"/>
      <c r="E192" s="276"/>
      <c r="F192" s="276"/>
      <c r="G192" s="276"/>
      <c r="H192" s="216"/>
      <c r="I192" s="216"/>
    </row>
    <row r="193" spans="1:9" x14ac:dyDescent="0.2">
      <c r="A193" s="166"/>
      <c r="B193" s="167" t="s">
        <v>2845</v>
      </c>
      <c r="C193" s="183" t="s">
        <v>2846</v>
      </c>
      <c r="D193" s="168" t="s">
        <v>473</v>
      </c>
      <c r="E193" s="169">
        <v>66.44</v>
      </c>
      <c r="F193" s="170"/>
      <c r="G193" s="171">
        <f>F193*E193</f>
        <v>0</v>
      </c>
      <c r="H193" s="201">
        <v>235</v>
      </c>
      <c r="I193" s="201">
        <f>G193*H193</f>
        <v>0</v>
      </c>
    </row>
    <row r="194" spans="1:9" ht="69" customHeight="1" x14ac:dyDescent="0.2">
      <c r="B194" s="202"/>
      <c r="C194" s="275" t="s">
        <v>2847</v>
      </c>
      <c r="D194" s="276"/>
      <c r="E194" s="276"/>
      <c r="F194" s="276"/>
      <c r="G194" s="276"/>
      <c r="H194" s="216"/>
      <c r="I194" s="216"/>
    </row>
    <row r="195" spans="1:9" x14ac:dyDescent="0.2">
      <c r="A195" s="166"/>
      <c r="B195" s="167" t="s">
        <v>2848</v>
      </c>
      <c r="C195" s="183" t="s">
        <v>2849</v>
      </c>
      <c r="D195" s="168" t="s">
        <v>473</v>
      </c>
      <c r="E195" s="169">
        <v>41.76</v>
      </c>
      <c r="F195" s="170"/>
      <c r="G195" s="171">
        <f>F195*E195</f>
        <v>0</v>
      </c>
      <c r="H195" s="201">
        <v>221</v>
      </c>
      <c r="I195" s="201">
        <f>G195*H195</f>
        <v>0</v>
      </c>
    </row>
    <row r="196" spans="1:9" ht="60" customHeight="1" x14ac:dyDescent="0.2">
      <c r="B196" s="202"/>
      <c r="C196" s="275" t="s">
        <v>2850</v>
      </c>
      <c r="D196" s="276"/>
      <c r="E196" s="276"/>
      <c r="F196" s="276"/>
      <c r="G196" s="276"/>
      <c r="H196" s="216"/>
      <c r="I196" s="216"/>
    </row>
    <row r="197" spans="1:9" x14ac:dyDescent="0.2">
      <c r="A197" s="166"/>
      <c r="B197" s="167" t="s">
        <v>2851</v>
      </c>
      <c r="C197" s="183" t="s">
        <v>2852</v>
      </c>
      <c r="D197" s="168" t="s">
        <v>473</v>
      </c>
      <c r="E197" s="169">
        <v>85.67</v>
      </c>
      <c r="F197" s="170"/>
      <c r="G197" s="171">
        <f>F197*E197</f>
        <v>0</v>
      </c>
      <c r="H197" s="201">
        <v>135</v>
      </c>
      <c r="I197" s="201">
        <f>G197*H197</f>
        <v>0</v>
      </c>
    </row>
    <row r="198" spans="1:9" ht="63.75" customHeight="1" x14ac:dyDescent="0.2">
      <c r="B198" s="202"/>
      <c r="C198" s="275" t="s">
        <v>2853</v>
      </c>
      <c r="D198" s="276"/>
      <c r="E198" s="276"/>
      <c r="F198" s="276"/>
      <c r="G198" s="276"/>
      <c r="H198" s="216"/>
      <c r="I198" s="216"/>
    </row>
    <row r="199" spans="1:9" x14ac:dyDescent="0.2">
      <c r="B199" s="205"/>
      <c r="C199" s="190" t="s">
        <v>2854</v>
      </c>
      <c r="D199" s="206"/>
      <c r="E199" s="189">
        <v>78.47</v>
      </c>
      <c r="F199" s="207"/>
      <c r="G199" s="208"/>
      <c r="H199" s="209"/>
      <c r="I199" s="210"/>
    </row>
    <row r="200" spans="1:9" x14ac:dyDescent="0.2">
      <c r="B200" s="205" t="str">
        <f>IF(AND(B199&lt;&gt;"Výkaz výměr:",C199=""),"Výkaz výměr:","")</f>
        <v/>
      </c>
      <c r="C200" s="190" t="s">
        <v>2855</v>
      </c>
      <c r="D200" s="206"/>
      <c r="E200" s="189">
        <v>7.1999999999999993</v>
      </c>
      <c r="F200" s="207"/>
      <c r="G200" s="208"/>
      <c r="H200" s="209"/>
      <c r="I200" s="210"/>
    </row>
    <row r="201" spans="1:9" x14ac:dyDescent="0.2">
      <c r="A201" s="166"/>
      <c r="B201" s="167" t="s">
        <v>2856</v>
      </c>
      <c r="C201" s="183" t="s">
        <v>2857</v>
      </c>
      <c r="D201" s="168" t="s">
        <v>473</v>
      </c>
      <c r="E201" s="169">
        <v>195.18</v>
      </c>
      <c r="F201" s="170"/>
      <c r="G201" s="171">
        <f>F201*E201</f>
        <v>0</v>
      </c>
      <c r="H201" s="201">
        <v>68</v>
      </c>
      <c r="I201" s="201">
        <f>G201*H201</f>
        <v>0</v>
      </c>
    </row>
    <row r="202" spans="1:9" ht="33.75" x14ac:dyDescent="0.2">
      <c r="B202" s="205"/>
      <c r="C202" s="190" t="s">
        <v>2858</v>
      </c>
      <c r="D202" s="206"/>
      <c r="E202" s="189">
        <v>109.05000000000001</v>
      </c>
      <c r="F202" s="207"/>
      <c r="G202" s="208"/>
      <c r="H202" s="209"/>
      <c r="I202" s="210"/>
    </row>
    <row r="203" spans="1:9" x14ac:dyDescent="0.2">
      <c r="B203" s="205" t="str">
        <f>IF(AND(B202&lt;&gt;"Výkaz výměr:",C202=""),"Výkaz výměr:","")</f>
        <v/>
      </c>
      <c r="C203" s="190" t="s">
        <v>2859</v>
      </c>
      <c r="D203" s="206"/>
      <c r="E203" s="189">
        <v>86.13</v>
      </c>
      <c r="F203" s="207"/>
      <c r="G203" s="208"/>
      <c r="H203" s="209"/>
      <c r="I203" s="210"/>
    </row>
    <row r="204" spans="1:9" x14ac:dyDescent="0.2">
      <c r="A204" s="166"/>
      <c r="B204" s="167" t="s">
        <v>2937</v>
      </c>
      <c r="C204" s="183" t="s">
        <v>2860</v>
      </c>
      <c r="D204" s="168" t="s">
        <v>706</v>
      </c>
      <c r="E204" s="169">
        <v>8.31</v>
      </c>
      <c r="F204" s="170"/>
      <c r="G204" s="171">
        <f>F204*E204</f>
        <v>0</v>
      </c>
      <c r="H204" s="201">
        <v>2178.2292400000001</v>
      </c>
      <c r="I204" s="201">
        <f>G204*H204</f>
        <v>0</v>
      </c>
    </row>
    <row r="205" spans="1:9" x14ac:dyDescent="0.2">
      <c r="B205" s="211"/>
      <c r="C205" s="212"/>
      <c r="D205" s="211"/>
      <c r="E205" s="213"/>
      <c r="F205" s="214"/>
      <c r="G205" s="213"/>
      <c r="H205" s="214"/>
      <c r="I205" s="215"/>
    </row>
    <row r="206" spans="1:9" x14ac:dyDescent="0.2">
      <c r="A206" s="160"/>
      <c r="B206" s="161" t="s">
        <v>188</v>
      </c>
      <c r="C206" s="182" t="s">
        <v>189</v>
      </c>
      <c r="D206" s="162"/>
      <c r="E206" s="163"/>
      <c r="F206" s="164"/>
      <c r="G206" s="164">
        <f>G207+G210+G211</f>
        <v>0</v>
      </c>
      <c r="H206" s="199"/>
      <c r="I206" s="200">
        <f>SUBTOTAL(9,I207:I214)</f>
        <v>0</v>
      </c>
    </row>
    <row r="207" spans="1:9" x14ac:dyDescent="0.2">
      <c r="A207" s="166"/>
      <c r="B207" s="167" t="s">
        <v>2861</v>
      </c>
      <c r="C207" s="183" t="s">
        <v>2862</v>
      </c>
      <c r="D207" s="168" t="s">
        <v>376</v>
      </c>
      <c r="E207" s="169">
        <v>31.5</v>
      </c>
      <c r="F207" s="170"/>
      <c r="G207" s="171">
        <f>F207*E207</f>
        <v>0</v>
      </c>
      <c r="H207" s="201">
        <v>105</v>
      </c>
      <c r="I207" s="201">
        <f>G207*H207</f>
        <v>0</v>
      </c>
    </row>
    <row r="208" spans="1:9" ht="24.75" customHeight="1" x14ac:dyDescent="0.2">
      <c r="B208" s="202"/>
      <c r="C208" s="275" t="s">
        <v>2863</v>
      </c>
      <c r="D208" s="276"/>
      <c r="E208" s="276"/>
      <c r="F208" s="276"/>
      <c r="G208" s="276"/>
      <c r="H208" s="216"/>
      <c r="I208" s="216"/>
    </row>
    <row r="209" spans="1:9" x14ac:dyDescent="0.2">
      <c r="B209" s="205"/>
      <c r="C209" s="190" t="s">
        <v>2864</v>
      </c>
      <c r="D209" s="206"/>
      <c r="E209" s="189">
        <v>31.5</v>
      </c>
      <c r="F209" s="207"/>
      <c r="G209" s="208"/>
      <c r="H209" s="209"/>
      <c r="I209" s="210"/>
    </row>
    <row r="210" spans="1:9" x14ac:dyDescent="0.2">
      <c r="A210" s="166"/>
      <c r="B210" s="167" t="s">
        <v>2865</v>
      </c>
      <c r="C210" s="183" t="s">
        <v>2866</v>
      </c>
      <c r="D210" s="168" t="s">
        <v>376</v>
      </c>
      <c r="E210" s="169">
        <v>31.5</v>
      </c>
      <c r="F210" s="170"/>
      <c r="G210" s="171">
        <f>F210*E210</f>
        <v>0</v>
      </c>
      <c r="H210" s="201">
        <v>96</v>
      </c>
      <c r="I210" s="201">
        <f>G210*H210</f>
        <v>0</v>
      </c>
    </row>
    <row r="211" spans="1:9" x14ac:dyDescent="0.2">
      <c r="A211" s="166"/>
      <c r="B211" s="167" t="s">
        <v>2867</v>
      </c>
      <c r="C211" s="183" t="s">
        <v>2868</v>
      </c>
      <c r="D211" s="168" t="s">
        <v>473</v>
      </c>
      <c r="E211" s="169">
        <v>20.100000000000001</v>
      </c>
      <c r="F211" s="170"/>
      <c r="G211" s="171">
        <f>F211*E211</f>
        <v>0</v>
      </c>
      <c r="H211" s="201">
        <v>80.300230200000001</v>
      </c>
      <c r="I211" s="201">
        <f>G211*H211</f>
        <v>0</v>
      </c>
    </row>
    <row r="212" spans="1:9" ht="36.75" customHeight="1" x14ac:dyDescent="0.2">
      <c r="B212" s="202"/>
      <c r="C212" s="275" t="s">
        <v>2869</v>
      </c>
      <c r="D212" s="276"/>
      <c r="E212" s="276"/>
      <c r="F212" s="276"/>
      <c r="G212" s="276"/>
      <c r="H212" s="216"/>
      <c r="I212" s="216"/>
    </row>
    <row r="213" spans="1:9" x14ac:dyDescent="0.2">
      <c r="B213" s="205"/>
      <c r="C213" s="190" t="s">
        <v>2870</v>
      </c>
      <c r="D213" s="206"/>
      <c r="E213" s="189">
        <v>20.100000000000001</v>
      </c>
      <c r="F213" s="207"/>
      <c r="G213" s="208"/>
      <c r="H213" s="209"/>
      <c r="I213" s="210"/>
    </row>
    <row r="214" spans="1:9" x14ac:dyDescent="0.2">
      <c r="B214" s="211"/>
      <c r="C214" s="212"/>
      <c r="D214" s="211"/>
      <c r="E214" s="213"/>
      <c r="F214" s="214"/>
      <c r="G214" s="213"/>
      <c r="H214" s="214"/>
      <c r="I214" s="215"/>
    </row>
    <row r="215" spans="1:9" x14ac:dyDescent="0.2">
      <c r="A215" s="160"/>
      <c r="B215" s="161" t="s">
        <v>196</v>
      </c>
      <c r="C215" s="182" t="s">
        <v>197</v>
      </c>
      <c r="D215" s="162"/>
      <c r="E215" s="163"/>
      <c r="F215" s="164"/>
      <c r="G215" s="164">
        <f>G216+G218+G220+G222+G225+G232+G238</f>
        <v>0</v>
      </c>
      <c r="H215" s="199"/>
      <c r="I215" s="200">
        <f>SUBTOTAL(9,I216:I240)</f>
        <v>0</v>
      </c>
    </row>
    <row r="216" spans="1:9" x14ac:dyDescent="0.2">
      <c r="A216" s="166"/>
      <c r="B216" s="167" t="s">
        <v>2871</v>
      </c>
      <c r="C216" s="183" t="s">
        <v>2872</v>
      </c>
      <c r="D216" s="168" t="s">
        <v>376</v>
      </c>
      <c r="E216" s="169">
        <v>524.05200000000002</v>
      </c>
      <c r="F216" s="170"/>
      <c r="G216" s="171">
        <f>F216*E216</f>
        <v>0</v>
      </c>
      <c r="H216" s="201">
        <v>8.1999999999999993</v>
      </c>
      <c r="I216" s="201">
        <f>G216*H216</f>
        <v>0</v>
      </c>
    </row>
    <row r="217" spans="1:9" ht="36" customHeight="1" x14ac:dyDescent="0.2">
      <c r="B217" s="202"/>
      <c r="C217" s="275" t="s">
        <v>2873</v>
      </c>
      <c r="D217" s="276"/>
      <c r="E217" s="276"/>
      <c r="F217" s="276"/>
      <c r="G217" s="276"/>
      <c r="H217" s="216"/>
      <c r="I217" s="216"/>
    </row>
    <row r="218" spans="1:9" x14ac:dyDescent="0.2">
      <c r="A218" s="166"/>
      <c r="B218" s="167" t="s">
        <v>2874</v>
      </c>
      <c r="C218" s="183" t="s">
        <v>2875</v>
      </c>
      <c r="D218" s="168" t="s">
        <v>376</v>
      </c>
      <c r="E218" s="169">
        <v>181.80099999999999</v>
      </c>
      <c r="F218" s="170"/>
      <c r="G218" s="171">
        <f>F218*E218</f>
        <v>0</v>
      </c>
      <c r="H218" s="201">
        <v>6</v>
      </c>
      <c r="I218" s="201">
        <f>G218*H218</f>
        <v>0</v>
      </c>
    </row>
    <row r="219" spans="1:9" ht="45.75" customHeight="1" x14ac:dyDescent="0.2">
      <c r="B219" s="202"/>
      <c r="C219" s="275" t="s">
        <v>2876</v>
      </c>
      <c r="D219" s="276"/>
      <c r="E219" s="276"/>
      <c r="F219" s="276"/>
      <c r="G219" s="276"/>
      <c r="H219" s="216"/>
      <c r="I219" s="216"/>
    </row>
    <row r="220" spans="1:9" x14ac:dyDescent="0.2">
      <c r="A220" s="166"/>
      <c r="B220" s="167" t="s">
        <v>2877</v>
      </c>
      <c r="C220" s="183" t="s">
        <v>2878</v>
      </c>
      <c r="D220" s="168" t="s">
        <v>376</v>
      </c>
      <c r="E220" s="169">
        <v>524.05200000000002</v>
      </c>
      <c r="F220" s="170"/>
      <c r="G220" s="171">
        <f>F220*E220</f>
        <v>0</v>
      </c>
      <c r="H220" s="201">
        <v>11.289609690000001</v>
      </c>
      <c r="I220" s="201">
        <f>G220*H220</f>
        <v>0</v>
      </c>
    </row>
    <row r="221" spans="1:9" ht="69.75" customHeight="1" x14ac:dyDescent="0.2">
      <c r="B221" s="202"/>
      <c r="C221" s="275" t="s">
        <v>2879</v>
      </c>
      <c r="D221" s="276"/>
      <c r="E221" s="276"/>
      <c r="F221" s="276"/>
      <c r="G221" s="276"/>
      <c r="H221" s="216"/>
      <c r="I221" s="216"/>
    </row>
    <row r="222" spans="1:9" x14ac:dyDescent="0.2">
      <c r="A222" s="166"/>
      <c r="B222" s="167" t="s">
        <v>2880</v>
      </c>
      <c r="C222" s="183" t="s">
        <v>2881</v>
      </c>
      <c r="D222" s="168" t="s">
        <v>376</v>
      </c>
      <c r="E222" s="169">
        <v>53.247500000000009</v>
      </c>
      <c r="F222" s="170"/>
      <c r="G222" s="171">
        <f>F222*E222</f>
        <v>0</v>
      </c>
      <c r="H222" s="201">
        <v>38</v>
      </c>
      <c r="I222" s="201">
        <f>G222*H222</f>
        <v>0</v>
      </c>
    </row>
    <row r="223" spans="1:9" ht="68.25" customHeight="1" x14ac:dyDescent="0.2">
      <c r="B223" s="202"/>
      <c r="C223" s="275" t="s">
        <v>2882</v>
      </c>
      <c r="D223" s="276"/>
      <c r="E223" s="276"/>
      <c r="F223" s="276"/>
      <c r="G223" s="276"/>
      <c r="H223" s="216"/>
      <c r="I223" s="216"/>
    </row>
    <row r="224" spans="1:9" ht="22.5" x14ac:dyDescent="0.2">
      <c r="B224" s="205"/>
      <c r="C224" s="190" t="s">
        <v>2883</v>
      </c>
      <c r="D224" s="206"/>
      <c r="E224" s="189">
        <v>53.247500000000009</v>
      </c>
      <c r="F224" s="207"/>
      <c r="G224" s="208"/>
      <c r="H224" s="209"/>
      <c r="I224" s="210"/>
    </row>
    <row r="225" spans="1:9" x14ac:dyDescent="0.2">
      <c r="A225" s="166"/>
      <c r="B225" s="167" t="s">
        <v>914</v>
      </c>
      <c r="C225" s="183" t="s">
        <v>2884</v>
      </c>
      <c r="D225" s="168" t="s">
        <v>376</v>
      </c>
      <c r="E225" s="169">
        <v>524.05179999999996</v>
      </c>
      <c r="F225" s="170"/>
      <c r="G225" s="171">
        <f>F225*E225</f>
        <v>0</v>
      </c>
      <c r="H225" s="201">
        <v>39</v>
      </c>
      <c r="I225" s="201">
        <f>G225*H225</f>
        <v>0</v>
      </c>
    </row>
    <row r="226" spans="1:9" ht="57.75" customHeight="1" x14ac:dyDescent="0.2">
      <c r="B226" s="202"/>
      <c r="C226" s="275" t="s">
        <v>2885</v>
      </c>
      <c r="D226" s="276"/>
      <c r="E226" s="276"/>
      <c r="F226" s="276"/>
      <c r="G226" s="276"/>
      <c r="H226" s="216"/>
      <c r="I226" s="216"/>
    </row>
    <row r="227" spans="1:9" ht="22.5" x14ac:dyDescent="0.2">
      <c r="B227" s="205"/>
      <c r="C227" s="190" t="s">
        <v>2886</v>
      </c>
      <c r="D227" s="206"/>
      <c r="E227" s="189">
        <v>86.642499999999998</v>
      </c>
      <c r="F227" s="207"/>
      <c r="G227" s="208"/>
      <c r="H227" s="209"/>
      <c r="I227" s="210"/>
    </row>
    <row r="228" spans="1:9" x14ac:dyDescent="0.2">
      <c r="B228" s="205" t="str">
        <f>IF(AND(B227&lt;&gt;"Výkaz výměr:",C227=""),"Výkaz výměr:","")</f>
        <v/>
      </c>
      <c r="C228" s="190" t="s">
        <v>2887</v>
      </c>
      <c r="D228" s="206"/>
      <c r="E228" s="189">
        <v>82.507000000000005</v>
      </c>
      <c r="F228" s="207"/>
      <c r="G228" s="208"/>
      <c r="H228" s="209"/>
      <c r="I228" s="210"/>
    </row>
    <row r="229" spans="1:9" x14ac:dyDescent="0.2">
      <c r="B229" s="205" t="str">
        <f>IF(AND(B228&lt;&gt;"Výkaz výměr:",C228=""),"Výkaz výměr:","")</f>
        <v/>
      </c>
      <c r="C229" s="190" t="s">
        <v>2888</v>
      </c>
      <c r="D229" s="206"/>
      <c r="E229" s="189">
        <v>69.786549999999991</v>
      </c>
      <c r="F229" s="207"/>
      <c r="G229" s="208"/>
      <c r="H229" s="209"/>
      <c r="I229" s="210"/>
    </row>
    <row r="230" spans="1:9" x14ac:dyDescent="0.2">
      <c r="B230" s="205" t="str">
        <f>IF(AND(B229&lt;&gt;"Výkaz výměr:",C229=""),"Výkaz výměr:","")</f>
        <v/>
      </c>
      <c r="C230" s="190" t="s">
        <v>2889</v>
      </c>
      <c r="D230" s="206"/>
      <c r="E230" s="189">
        <v>114.46795000000002</v>
      </c>
      <c r="F230" s="207"/>
      <c r="G230" s="208"/>
      <c r="H230" s="209"/>
      <c r="I230" s="210"/>
    </row>
    <row r="231" spans="1:9" ht="22.5" x14ac:dyDescent="0.2">
      <c r="B231" s="205" t="str">
        <f>IF(AND(B230&lt;&gt;"Výkaz výměr:",C230=""),"Výkaz výměr:","")</f>
        <v/>
      </c>
      <c r="C231" s="190" t="s">
        <v>2890</v>
      </c>
      <c r="D231" s="206"/>
      <c r="E231" s="189">
        <v>170.64779999999999</v>
      </c>
      <c r="F231" s="207"/>
      <c r="G231" s="208"/>
      <c r="H231" s="209"/>
      <c r="I231" s="210"/>
    </row>
    <row r="232" spans="1:9" x14ac:dyDescent="0.2">
      <c r="A232" s="166"/>
      <c r="B232" s="167" t="s">
        <v>2891</v>
      </c>
      <c r="C232" s="183" t="s">
        <v>2892</v>
      </c>
      <c r="D232" s="168" t="s">
        <v>376</v>
      </c>
      <c r="E232" s="169">
        <v>76.702699999999993</v>
      </c>
      <c r="F232" s="170"/>
      <c r="G232" s="171">
        <f>F232*E232</f>
        <v>0</v>
      </c>
      <c r="H232" s="201">
        <v>42</v>
      </c>
      <c r="I232" s="201">
        <f>G232*H232</f>
        <v>0</v>
      </c>
    </row>
    <row r="233" spans="1:9" ht="60" customHeight="1" x14ac:dyDescent="0.2">
      <c r="B233" s="202"/>
      <c r="C233" s="275" t="s">
        <v>2893</v>
      </c>
      <c r="D233" s="276"/>
      <c r="E233" s="276"/>
      <c r="F233" s="276"/>
      <c r="G233" s="276"/>
      <c r="H233" s="216"/>
      <c r="I233" s="216"/>
    </row>
    <row r="234" spans="1:9" x14ac:dyDescent="0.2">
      <c r="B234" s="205"/>
      <c r="C234" s="190" t="s">
        <v>2775</v>
      </c>
      <c r="D234" s="206"/>
      <c r="E234" s="189">
        <v>60.901600000000002</v>
      </c>
      <c r="F234" s="207"/>
      <c r="G234" s="208"/>
      <c r="H234" s="209"/>
      <c r="I234" s="210"/>
    </row>
    <row r="235" spans="1:9" x14ac:dyDescent="0.2">
      <c r="B235" s="205" t="str">
        <f>IF(AND(B234&lt;&gt;"Výkaz výměr:",C234=""),"Výkaz výměr:","")</f>
        <v/>
      </c>
      <c r="C235" s="190" t="s">
        <v>2776</v>
      </c>
      <c r="D235" s="206"/>
      <c r="E235" s="189">
        <v>5.2408999999999999</v>
      </c>
      <c r="F235" s="207"/>
      <c r="G235" s="208"/>
      <c r="H235" s="209"/>
      <c r="I235" s="210"/>
    </row>
    <row r="236" spans="1:9" x14ac:dyDescent="0.2">
      <c r="B236" s="205" t="str">
        <f>IF(AND(B235&lt;&gt;"Výkaz výměr:",C235=""),"Výkaz výměr:","")</f>
        <v/>
      </c>
      <c r="C236" s="190" t="s">
        <v>2777</v>
      </c>
      <c r="D236" s="206"/>
      <c r="E236" s="189">
        <v>5.4368999999999996</v>
      </c>
      <c r="F236" s="207"/>
      <c r="G236" s="208"/>
      <c r="H236" s="209"/>
      <c r="I236" s="210"/>
    </row>
    <row r="237" spans="1:9" x14ac:dyDescent="0.2">
      <c r="B237" s="205" t="str">
        <f>IF(AND(B236&lt;&gt;"Výkaz výměr:",C236=""),"Výkaz výměr:","")</f>
        <v/>
      </c>
      <c r="C237" s="190" t="s">
        <v>2778</v>
      </c>
      <c r="D237" s="206"/>
      <c r="E237" s="189">
        <v>5.1233000000000004</v>
      </c>
      <c r="F237" s="207"/>
      <c r="G237" s="208"/>
      <c r="H237" s="209"/>
      <c r="I237" s="210"/>
    </row>
    <row r="238" spans="1:9" ht="22.5" x14ac:dyDescent="0.2">
      <c r="A238" s="166"/>
      <c r="B238" s="167" t="s">
        <v>2894</v>
      </c>
      <c r="C238" s="183" t="s">
        <v>2895</v>
      </c>
      <c r="D238" s="168" t="s">
        <v>376</v>
      </c>
      <c r="E238" s="169">
        <v>104.8</v>
      </c>
      <c r="F238" s="170"/>
      <c r="G238" s="171">
        <f>F238*E238</f>
        <v>0</v>
      </c>
      <c r="H238" s="201">
        <v>132</v>
      </c>
      <c r="I238" s="201">
        <f>G238*H238</f>
        <v>0</v>
      </c>
    </row>
    <row r="239" spans="1:9" ht="57" customHeight="1" x14ac:dyDescent="0.2">
      <c r="B239" s="202"/>
      <c r="C239" s="275" t="s">
        <v>2896</v>
      </c>
      <c r="D239" s="276"/>
      <c r="E239" s="276"/>
      <c r="F239" s="276"/>
      <c r="G239" s="276"/>
      <c r="H239" s="216"/>
      <c r="I239" s="216"/>
    </row>
    <row r="240" spans="1:9" x14ac:dyDescent="0.2">
      <c r="B240" s="203"/>
      <c r="C240" s="204"/>
      <c r="D240" s="204"/>
      <c r="E240" s="204"/>
      <c r="F240" s="204"/>
      <c r="G240" s="204"/>
      <c r="H240" s="204"/>
      <c r="I240" s="204"/>
    </row>
    <row r="241" spans="1:9" x14ac:dyDescent="0.2">
      <c r="A241" s="160"/>
      <c r="B241" s="161" t="s">
        <v>58</v>
      </c>
      <c r="C241" s="182" t="s">
        <v>2909</v>
      </c>
      <c r="D241" s="162"/>
      <c r="E241" s="163"/>
      <c r="F241" s="164"/>
      <c r="G241" s="164">
        <f>G242</f>
        <v>0</v>
      </c>
      <c r="H241" s="199"/>
      <c r="I241" s="200">
        <f>SUBTOTAL(9,I242:I245)</f>
        <v>0</v>
      </c>
    </row>
    <row r="242" spans="1:9" x14ac:dyDescent="0.2">
      <c r="A242" s="166"/>
      <c r="B242" s="167" t="s">
        <v>2897</v>
      </c>
      <c r="C242" s="183" t="s">
        <v>2898</v>
      </c>
      <c r="D242" s="168" t="s">
        <v>791</v>
      </c>
      <c r="E242" s="169">
        <v>1</v>
      </c>
      <c r="F242" s="170"/>
      <c r="G242" s="171">
        <f>F242*E242</f>
        <v>0</v>
      </c>
      <c r="H242" s="201">
        <v>19738.605045893575</v>
      </c>
      <c r="I242" s="201">
        <f>G242*H242</f>
        <v>0</v>
      </c>
    </row>
    <row r="243" spans="1:9" x14ac:dyDescent="0.2">
      <c r="B243" s="202"/>
      <c r="C243" s="216"/>
      <c r="D243" s="216"/>
      <c r="E243" s="216"/>
      <c r="F243" s="216"/>
      <c r="G243" s="216"/>
      <c r="H243" s="216"/>
      <c r="I243" s="216"/>
    </row>
    <row r="244" spans="1:9" x14ac:dyDescent="0.2">
      <c r="A244" s="152"/>
      <c r="B244" s="153" t="s">
        <v>29</v>
      </c>
      <c r="C244" s="186"/>
      <c r="D244" s="154"/>
      <c r="E244" s="155"/>
      <c r="F244" s="155"/>
      <c r="G244" s="181">
        <f>G241+G215+G206+G172+G157+G142+G118+G130+G114+G86+G69+G45+G9+G95</f>
        <v>0</v>
      </c>
      <c r="H244" s="204"/>
      <c r="I244" s="204"/>
    </row>
    <row r="245" spans="1:9" x14ac:dyDescent="0.2">
      <c r="B245" s="211"/>
      <c r="C245" s="212"/>
      <c r="D245" s="211"/>
      <c r="E245" s="213"/>
      <c r="F245" s="214"/>
      <c r="G245" s="213"/>
      <c r="H245" s="214"/>
      <c r="I245" s="215"/>
    </row>
    <row r="246" spans="1:9" x14ac:dyDescent="0.2">
      <c r="B246" s="211"/>
      <c r="C246" s="212"/>
      <c r="D246" s="211"/>
      <c r="E246" s="213"/>
      <c r="F246" s="214"/>
      <c r="G246" s="213"/>
      <c r="H246" s="214"/>
      <c r="I246" s="215"/>
    </row>
    <row r="247" spans="1:9" x14ac:dyDescent="0.2">
      <c r="D247" s="10"/>
    </row>
    <row r="248" spans="1:9" x14ac:dyDescent="0.2">
      <c r="D248" s="10"/>
    </row>
    <row r="249" spans="1:9" x14ac:dyDescent="0.2">
      <c r="D249" s="10"/>
    </row>
    <row r="250" spans="1:9" x14ac:dyDescent="0.2">
      <c r="D250" s="10"/>
    </row>
    <row r="251" spans="1:9" x14ac:dyDescent="0.2">
      <c r="D251" s="10"/>
    </row>
    <row r="252" spans="1:9" x14ac:dyDescent="0.2">
      <c r="D252" s="10"/>
    </row>
    <row r="253" spans="1:9" x14ac:dyDescent="0.2">
      <c r="D253" s="10"/>
    </row>
    <row r="254" spans="1:9" x14ac:dyDescent="0.2">
      <c r="D254" s="10"/>
    </row>
    <row r="255" spans="1:9" x14ac:dyDescent="0.2">
      <c r="D255" s="10"/>
    </row>
    <row r="256" spans="1:9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</sheetData>
  <sheetProtection algorithmName="SHA-512" hashValue="IkmsuMI6ws/s0Osk/AzEn7taGMfiT9+sZdUij58MxiyQV3BTvW7nYEUwskXF9qHsQtkQJW+XOsabHWuxxeeasA==" saltValue="ZJZUtxQjUllWHu6s3jRbOw==" spinCount="100000" sheet="1" objects="1" scenarios="1"/>
  <mergeCells count="65">
    <mergeCell ref="A1:G1"/>
    <mergeCell ref="C2:G2"/>
    <mergeCell ref="C3:G3"/>
    <mergeCell ref="C4:G4"/>
    <mergeCell ref="C123:G123"/>
    <mergeCell ref="C84:G84"/>
    <mergeCell ref="C55:G55"/>
    <mergeCell ref="C57:G57"/>
    <mergeCell ref="C60:G60"/>
    <mergeCell ref="C62:G62"/>
    <mergeCell ref="C65:G65"/>
    <mergeCell ref="C67:G67"/>
    <mergeCell ref="C38:G38"/>
    <mergeCell ref="C41:G41"/>
    <mergeCell ref="C47:G47"/>
    <mergeCell ref="C50:G50"/>
    <mergeCell ref="C180:G180"/>
    <mergeCell ref="C128:G128"/>
    <mergeCell ref="C132:G132"/>
    <mergeCell ref="C138:G138"/>
    <mergeCell ref="C140:G140"/>
    <mergeCell ref="C145:G145"/>
    <mergeCell ref="C147:G147"/>
    <mergeCell ref="C149:G149"/>
    <mergeCell ref="C151:G151"/>
    <mergeCell ref="C159:G159"/>
    <mergeCell ref="C166:G166"/>
    <mergeCell ref="C168:G168"/>
    <mergeCell ref="C170:G170"/>
    <mergeCell ref="C174:G174"/>
    <mergeCell ref="C177:G177"/>
    <mergeCell ref="C208:G208"/>
    <mergeCell ref="C212:G212"/>
    <mergeCell ref="C217:G217"/>
    <mergeCell ref="C219:G219"/>
    <mergeCell ref="C192:G192"/>
    <mergeCell ref="C194:G194"/>
    <mergeCell ref="C196:G196"/>
    <mergeCell ref="C198:G198"/>
    <mergeCell ref="C52:G52"/>
    <mergeCell ref="C25:G25"/>
    <mergeCell ref="C28:G28"/>
    <mergeCell ref="C30:G30"/>
    <mergeCell ref="C33:G33"/>
    <mergeCell ref="C35:G35"/>
    <mergeCell ref="C11:G11"/>
    <mergeCell ref="C14:G14"/>
    <mergeCell ref="C17:G17"/>
    <mergeCell ref="C20:G20"/>
    <mergeCell ref="C23:G23"/>
    <mergeCell ref="C71:G71"/>
    <mergeCell ref="C73:G73"/>
    <mergeCell ref="C76:G76"/>
    <mergeCell ref="C78:G78"/>
    <mergeCell ref="C82:G82"/>
    <mergeCell ref="C89:G89"/>
    <mergeCell ref="C92:G92"/>
    <mergeCell ref="C94:G94"/>
    <mergeCell ref="C116:G116"/>
    <mergeCell ref="C120:G120"/>
    <mergeCell ref="C221:G221"/>
    <mergeCell ref="C223:G223"/>
    <mergeCell ref="C226:G226"/>
    <mergeCell ref="C233:G233"/>
    <mergeCell ref="C239:G2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zoomScaleNormal="100" workbookViewId="0">
      <pane ySplit="7" topLeftCell="A137" activePane="bottomLeft" state="frozen"/>
      <selection activeCell="C17" sqref="C17:G17"/>
      <selection pane="bottomLeft" activeCell="C140" sqref="C14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3.85546875" customWidth="1"/>
    <col min="8" max="14" width="3.5703125" hidden="1" customWidth="1"/>
    <col min="15" max="17" width="17.28515625" hidden="1" customWidth="1"/>
    <col min="18" max="18" width="6.570312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68</v>
      </c>
      <c r="C3" s="280" t="s">
        <v>69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70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76.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146</v>
      </c>
      <c r="C8" s="182" t="s">
        <v>147</v>
      </c>
      <c r="D8" s="162"/>
      <c r="E8" s="163"/>
      <c r="F8" s="164"/>
      <c r="G8" s="164">
        <f>SUMIF(AG9:AG65,"&lt;&gt;NOR",G9:G65)</f>
        <v>0</v>
      </c>
      <c r="H8" s="164"/>
      <c r="I8" s="164">
        <f>SUM(I9:I65)</f>
        <v>65686.539999999994</v>
      </c>
      <c r="J8" s="164"/>
      <c r="K8" s="164">
        <f>SUM(K9:K65)</f>
        <v>122071.20999999999</v>
      </c>
      <c r="L8" s="164"/>
      <c r="M8" s="164">
        <f>SUM(M9:M65)</f>
        <v>0</v>
      </c>
      <c r="N8" s="164"/>
      <c r="O8" s="164">
        <f>SUM(O9:O65)</f>
        <v>2.73</v>
      </c>
      <c r="P8" s="164"/>
      <c r="Q8" s="164">
        <f>SUM(Q9:Q65)</f>
        <v>0.84</v>
      </c>
      <c r="R8" s="164"/>
      <c r="S8" s="164"/>
      <c r="T8" s="165"/>
      <c r="U8" s="159"/>
      <c r="V8" s="159">
        <f>SUM(V9:V65)</f>
        <v>247.95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1141</v>
      </c>
      <c r="C9" s="184" t="s">
        <v>1142</v>
      </c>
      <c r="D9" s="176" t="s">
        <v>348</v>
      </c>
      <c r="E9" s="177">
        <v>2</v>
      </c>
      <c r="F9" s="178"/>
      <c r="G9" s="179">
        <f>ROUND(E9*F9,2)</f>
        <v>0</v>
      </c>
      <c r="H9" s="178">
        <v>1369.33</v>
      </c>
      <c r="I9" s="179">
        <f>ROUND(E9*H9,2)</f>
        <v>2738.66</v>
      </c>
      <c r="J9" s="178">
        <v>1300.67</v>
      </c>
      <c r="K9" s="179">
        <f>ROUND(E9*J9,2)</f>
        <v>2601.34</v>
      </c>
      <c r="L9" s="179">
        <v>21</v>
      </c>
      <c r="M9" s="179">
        <f>G9*(1+L9/100)</f>
        <v>0</v>
      </c>
      <c r="N9" s="179">
        <v>7.2700000000000001E-2</v>
      </c>
      <c r="O9" s="179">
        <f>ROUND(E9*N9,2)</f>
        <v>0.15</v>
      </c>
      <c r="P9" s="179">
        <v>0</v>
      </c>
      <c r="Q9" s="179">
        <f>ROUND(E9*P9,2)</f>
        <v>0</v>
      </c>
      <c r="R9" s="179" t="s">
        <v>590</v>
      </c>
      <c r="S9" s="179" t="s">
        <v>318</v>
      </c>
      <c r="T9" s="180" t="s">
        <v>318</v>
      </c>
      <c r="U9" s="158">
        <v>2.63</v>
      </c>
      <c r="V9" s="158">
        <f>ROUND(E9*U9,2)</f>
        <v>5.26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712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6">
        <v>2</v>
      </c>
      <c r="B10" s="167" t="s">
        <v>1143</v>
      </c>
      <c r="C10" s="183" t="s">
        <v>1144</v>
      </c>
      <c r="D10" s="168" t="s">
        <v>473</v>
      </c>
      <c r="E10" s="192">
        <v>28</v>
      </c>
      <c r="F10" s="170"/>
      <c r="G10" s="171">
        <f>ROUND(E10*F10,2)</f>
        <v>0</v>
      </c>
      <c r="H10" s="170">
        <v>0</v>
      </c>
      <c r="I10" s="171">
        <f>ROUND(E10*H10,2)</f>
        <v>0</v>
      </c>
      <c r="J10" s="170">
        <v>160</v>
      </c>
      <c r="K10" s="171">
        <f>ROUND(E10*J10,2)</f>
        <v>4480</v>
      </c>
      <c r="L10" s="171">
        <v>21</v>
      </c>
      <c r="M10" s="171">
        <f>G10*(1+L10/100)</f>
        <v>0</v>
      </c>
      <c r="N10" s="171">
        <v>0</v>
      </c>
      <c r="O10" s="171">
        <f>ROUND(E10*N10,2)</f>
        <v>0</v>
      </c>
      <c r="P10" s="171">
        <v>1.4919999999999999E-2</v>
      </c>
      <c r="Q10" s="171">
        <f>ROUND(E10*P10,2)</f>
        <v>0.42</v>
      </c>
      <c r="R10" s="171" t="s">
        <v>590</v>
      </c>
      <c r="S10" s="171" t="s">
        <v>318</v>
      </c>
      <c r="T10" s="172" t="s">
        <v>318</v>
      </c>
      <c r="U10" s="158">
        <v>0.41299999999999998</v>
      </c>
      <c r="V10" s="158">
        <f>ROUND(E10*U10,2)</f>
        <v>11.56</v>
      </c>
      <c r="W10" s="158"/>
      <c r="X10" s="158" t="s">
        <v>362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712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6" t="s">
        <v>1145</v>
      </c>
      <c r="D11" s="287"/>
      <c r="E11" s="287"/>
      <c r="F11" s="287"/>
      <c r="G11" s="28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1146</v>
      </c>
      <c r="C12" s="184" t="s">
        <v>1147</v>
      </c>
      <c r="D12" s="176" t="s">
        <v>348</v>
      </c>
      <c r="E12" s="177">
        <v>4</v>
      </c>
      <c r="F12" s="178"/>
      <c r="G12" s="179">
        <f>ROUND(E12*F12,2)</f>
        <v>0</v>
      </c>
      <c r="H12" s="178">
        <v>2645.85</v>
      </c>
      <c r="I12" s="179">
        <f>ROUND(E12*H12,2)</f>
        <v>10583.4</v>
      </c>
      <c r="J12" s="178">
        <v>1364.15</v>
      </c>
      <c r="K12" s="179">
        <f>ROUND(E12*J12,2)</f>
        <v>5456.6</v>
      </c>
      <c r="L12" s="179">
        <v>21</v>
      </c>
      <c r="M12" s="179">
        <f>G12*(1+L12/100)</f>
        <v>0</v>
      </c>
      <c r="N12" s="179">
        <v>4.6899999999999997E-2</v>
      </c>
      <c r="O12" s="179">
        <f>ROUND(E12*N12,2)</f>
        <v>0.19</v>
      </c>
      <c r="P12" s="179">
        <v>0</v>
      </c>
      <c r="Q12" s="179">
        <f>ROUND(E12*P12,2)</f>
        <v>0</v>
      </c>
      <c r="R12" s="179"/>
      <c r="S12" s="179" t="s">
        <v>318</v>
      </c>
      <c r="T12" s="180" t="s">
        <v>319</v>
      </c>
      <c r="U12" s="158">
        <v>3.7890000000000001</v>
      </c>
      <c r="V12" s="158">
        <f>ROUND(E12*U12,2)</f>
        <v>15.16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1148</v>
      </c>
      <c r="C13" s="184" t="s">
        <v>1149</v>
      </c>
      <c r="D13" s="176" t="s">
        <v>348</v>
      </c>
      <c r="E13" s="177">
        <v>1</v>
      </c>
      <c r="F13" s="178"/>
      <c r="G13" s="179">
        <f>ROUND(E13*F13,2)</f>
        <v>0</v>
      </c>
      <c r="H13" s="178">
        <v>43.73</v>
      </c>
      <c r="I13" s="179">
        <f>ROUND(E13*H13,2)</f>
        <v>43.73</v>
      </c>
      <c r="J13" s="178">
        <v>197.27</v>
      </c>
      <c r="K13" s="179">
        <f>ROUND(E13*J13,2)</f>
        <v>197.27</v>
      </c>
      <c r="L13" s="179">
        <v>21</v>
      </c>
      <c r="M13" s="179">
        <f>G13*(1+L13/100)</f>
        <v>0</v>
      </c>
      <c r="N13" s="179">
        <v>1.2E-4</v>
      </c>
      <c r="O13" s="179">
        <f>ROUND(E13*N13,2)</f>
        <v>0</v>
      </c>
      <c r="P13" s="179">
        <v>0</v>
      </c>
      <c r="Q13" s="179">
        <f>ROUND(E13*P13,2)</f>
        <v>0</v>
      </c>
      <c r="R13" s="179" t="s">
        <v>590</v>
      </c>
      <c r="S13" s="179" t="s">
        <v>318</v>
      </c>
      <c r="T13" s="180" t="s">
        <v>318</v>
      </c>
      <c r="U13" s="158">
        <v>0.39900000000000002</v>
      </c>
      <c r="V13" s="158">
        <f>ROUND(E13*U13,2)</f>
        <v>0.4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712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1150</v>
      </c>
      <c r="C14" s="184" t="s">
        <v>1151</v>
      </c>
      <c r="D14" s="176" t="s">
        <v>348</v>
      </c>
      <c r="E14" s="177">
        <v>2</v>
      </c>
      <c r="F14" s="178"/>
      <c r="G14" s="179">
        <f>ROUND(E14*F14,2)</f>
        <v>0</v>
      </c>
      <c r="H14" s="178">
        <v>90.68</v>
      </c>
      <c r="I14" s="179">
        <f>ROUND(E14*H14,2)</f>
        <v>181.36</v>
      </c>
      <c r="J14" s="178">
        <v>353.32</v>
      </c>
      <c r="K14" s="179">
        <f>ROUND(E14*J14,2)</f>
        <v>706.64</v>
      </c>
      <c r="L14" s="179">
        <v>21</v>
      </c>
      <c r="M14" s="179">
        <f>G14*(1+L14/100)</f>
        <v>0</v>
      </c>
      <c r="N14" s="179">
        <v>3.6999999999999999E-4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590</v>
      </c>
      <c r="S14" s="179" t="s">
        <v>318</v>
      </c>
      <c r="T14" s="180" t="s">
        <v>318</v>
      </c>
      <c r="U14" s="158">
        <v>0.71399999999999997</v>
      </c>
      <c r="V14" s="158">
        <f>ROUND(E14*U14,2)</f>
        <v>1.43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6">
        <v>6</v>
      </c>
      <c r="B15" s="167" t="s">
        <v>1152</v>
      </c>
      <c r="C15" s="183" t="s">
        <v>1153</v>
      </c>
      <c r="D15" s="168" t="s">
        <v>473</v>
      </c>
      <c r="E15" s="192">
        <v>95</v>
      </c>
      <c r="F15" s="170"/>
      <c r="G15" s="171">
        <f>ROUND(E15*F15,2)</f>
        <v>0</v>
      </c>
      <c r="H15" s="170">
        <v>0</v>
      </c>
      <c r="I15" s="171">
        <f>ROUND(E15*H15,2)</f>
        <v>0</v>
      </c>
      <c r="J15" s="170">
        <v>32.200000000000003</v>
      </c>
      <c r="K15" s="171">
        <f>ROUND(E15*J15,2)</f>
        <v>3059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1.98E-3</v>
      </c>
      <c r="Q15" s="171">
        <f>ROUND(E15*P15,2)</f>
        <v>0.19</v>
      </c>
      <c r="R15" s="171" t="s">
        <v>590</v>
      </c>
      <c r="S15" s="171" t="s">
        <v>318</v>
      </c>
      <c r="T15" s="172" t="s">
        <v>318</v>
      </c>
      <c r="U15" s="158">
        <v>8.3000000000000004E-2</v>
      </c>
      <c r="V15" s="158">
        <f>ROUND(E15*U15,2)</f>
        <v>7.89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712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86" t="s">
        <v>1154</v>
      </c>
      <c r="D16" s="287"/>
      <c r="E16" s="287"/>
      <c r="F16" s="287"/>
      <c r="G16" s="28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365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6">
        <v>7</v>
      </c>
      <c r="B17" s="167" t="s">
        <v>1155</v>
      </c>
      <c r="C17" s="183" t="s">
        <v>1156</v>
      </c>
      <c r="D17" s="168" t="s">
        <v>473</v>
      </c>
      <c r="E17" s="192">
        <v>25</v>
      </c>
      <c r="F17" s="170"/>
      <c r="G17" s="171">
        <f>ROUND(E17*F17,2)</f>
        <v>0</v>
      </c>
      <c r="H17" s="170">
        <v>99.74</v>
      </c>
      <c r="I17" s="171">
        <f>ROUND(E17*H17,2)</f>
        <v>2493.5</v>
      </c>
      <c r="J17" s="170">
        <v>158.26</v>
      </c>
      <c r="K17" s="171">
        <f>ROUND(E17*J17,2)</f>
        <v>3956.5</v>
      </c>
      <c r="L17" s="171">
        <v>21</v>
      </c>
      <c r="M17" s="171">
        <f>G17*(1+L17/100)</f>
        <v>0</v>
      </c>
      <c r="N17" s="171">
        <v>3.4000000000000002E-4</v>
      </c>
      <c r="O17" s="171">
        <f>ROUND(E17*N17,2)</f>
        <v>0.01</v>
      </c>
      <c r="P17" s="171">
        <v>0</v>
      </c>
      <c r="Q17" s="171">
        <f>ROUND(E17*P17,2)</f>
        <v>0</v>
      </c>
      <c r="R17" s="171" t="s">
        <v>590</v>
      </c>
      <c r="S17" s="171" t="s">
        <v>318</v>
      </c>
      <c r="T17" s="172" t="s">
        <v>318</v>
      </c>
      <c r="U17" s="158">
        <v>0.32</v>
      </c>
      <c r="V17" s="158">
        <f>ROUND(E17*U17,2)</f>
        <v>8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712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6" t="s">
        <v>1157</v>
      </c>
      <c r="D18" s="287"/>
      <c r="E18" s="287"/>
      <c r="F18" s="287"/>
      <c r="G18" s="28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6">
        <v>8</v>
      </c>
      <c r="B19" s="167" t="s">
        <v>1158</v>
      </c>
      <c r="C19" s="183" t="s">
        <v>1159</v>
      </c>
      <c r="D19" s="168" t="s">
        <v>473</v>
      </c>
      <c r="E19" s="192">
        <v>50</v>
      </c>
      <c r="F19" s="170"/>
      <c r="G19" s="171">
        <f>ROUND(E19*F19,2)</f>
        <v>0</v>
      </c>
      <c r="H19" s="170">
        <v>79.239999999999995</v>
      </c>
      <c r="I19" s="171">
        <f>ROUND(E19*H19,2)</f>
        <v>3962</v>
      </c>
      <c r="J19" s="170">
        <v>158.26</v>
      </c>
      <c r="K19" s="171">
        <f>ROUND(E19*J19,2)</f>
        <v>7913</v>
      </c>
      <c r="L19" s="171">
        <v>21</v>
      </c>
      <c r="M19" s="171">
        <f>G19*(1+L19/100)</f>
        <v>0</v>
      </c>
      <c r="N19" s="171">
        <v>3.8000000000000002E-4</v>
      </c>
      <c r="O19" s="171">
        <f>ROUND(E19*N19,2)</f>
        <v>0.02</v>
      </c>
      <c r="P19" s="171">
        <v>0</v>
      </c>
      <c r="Q19" s="171">
        <f>ROUND(E19*P19,2)</f>
        <v>0</v>
      </c>
      <c r="R19" s="171" t="s">
        <v>590</v>
      </c>
      <c r="S19" s="171" t="s">
        <v>318</v>
      </c>
      <c r="T19" s="172" t="s">
        <v>318</v>
      </c>
      <c r="U19" s="158">
        <v>0.32</v>
      </c>
      <c r="V19" s="158">
        <f>ROUND(E19*U19,2)</f>
        <v>16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712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86" t="s">
        <v>1157</v>
      </c>
      <c r="D20" s="287"/>
      <c r="E20" s="287"/>
      <c r="F20" s="287"/>
      <c r="G20" s="28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365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6">
        <v>9</v>
      </c>
      <c r="B21" s="167" t="s">
        <v>1160</v>
      </c>
      <c r="C21" s="183" t="s">
        <v>1161</v>
      </c>
      <c r="D21" s="168" t="s">
        <v>473</v>
      </c>
      <c r="E21" s="192">
        <v>33</v>
      </c>
      <c r="F21" s="170"/>
      <c r="G21" s="171">
        <f>ROUND(E21*F21,2)</f>
        <v>0</v>
      </c>
      <c r="H21" s="170">
        <v>172.48</v>
      </c>
      <c r="I21" s="171">
        <f>ROUND(E21*H21,2)</f>
        <v>5691.84</v>
      </c>
      <c r="J21" s="170">
        <v>261.02</v>
      </c>
      <c r="K21" s="171">
        <f>ROUND(E21*J21,2)</f>
        <v>8613.66</v>
      </c>
      <c r="L21" s="171">
        <v>21</v>
      </c>
      <c r="M21" s="171">
        <f>G21*(1+L21/100)</f>
        <v>0</v>
      </c>
      <c r="N21" s="171">
        <v>5.1999999999999995E-4</v>
      </c>
      <c r="O21" s="171">
        <f>ROUND(E21*N21,2)</f>
        <v>0.02</v>
      </c>
      <c r="P21" s="171">
        <v>0</v>
      </c>
      <c r="Q21" s="171">
        <f>ROUND(E21*P21,2)</f>
        <v>0</v>
      </c>
      <c r="R21" s="171" t="s">
        <v>590</v>
      </c>
      <c r="S21" s="171" t="s">
        <v>318</v>
      </c>
      <c r="T21" s="172" t="s">
        <v>318</v>
      </c>
      <c r="U21" s="158">
        <v>0.52900000000000003</v>
      </c>
      <c r="V21" s="158">
        <f>ROUND(E21*U21,2)</f>
        <v>17.46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712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86" t="s">
        <v>1157</v>
      </c>
      <c r="D22" s="287"/>
      <c r="E22" s="287"/>
      <c r="F22" s="287"/>
      <c r="G22" s="28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365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6">
        <v>10</v>
      </c>
      <c r="B23" s="167" t="s">
        <v>1162</v>
      </c>
      <c r="C23" s="183" t="s">
        <v>1163</v>
      </c>
      <c r="D23" s="168" t="s">
        <v>473</v>
      </c>
      <c r="E23" s="192">
        <v>23</v>
      </c>
      <c r="F23" s="170"/>
      <c r="G23" s="171">
        <f>ROUND(E23*F23,2)</f>
        <v>0</v>
      </c>
      <c r="H23" s="170">
        <v>211.56</v>
      </c>
      <c r="I23" s="171">
        <f>ROUND(E23*H23,2)</f>
        <v>4865.88</v>
      </c>
      <c r="J23" s="170">
        <v>404.44</v>
      </c>
      <c r="K23" s="171">
        <f>ROUND(E23*J23,2)</f>
        <v>9302.1200000000008</v>
      </c>
      <c r="L23" s="171">
        <v>21</v>
      </c>
      <c r="M23" s="171">
        <f>G23*(1+L23/100)</f>
        <v>0</v>
      </c>
      <c r="N23" s="171">
        <v>7.7999999999999999E-4</v>
      </c>
      <c r="O23" s="171">
        <f>ROUND(E23*N23,2)</f>
        <v>0.02</v>
      </c>
      <c r="P23" s="171">
        <v>0</v>
      </c>
      <c r="Q23" s="171">
        <f>ROUND(E23*P23,2)</f>
        <v>0</v>
      </c>
      <c r="R23" s="171" t="s">
        <v>590</v>
      </c>
      <c r="S23" s="171" t="s">
        <v>318</v>
      </c>
      <c r="T23" s="172" t="s">
        <v>318</v>
      </c>
      <c r="U23" s="158">
        <v>0.81899999999999995</v>
      </c>
      <c r="V23" s="158">
        <f>ROUND(E23*U23,2)</f>
        <v>18.84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1164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86" t="s">
        <v>1157</v>
      </c>
      <c r="D24" s="287"/>
      <c r="E24" s="287"/>
      <c r="F24" s="287"/>
      <c r="G24" s="287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365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6">
        <v>11</v>
      </c>
      <c r="B25" s="167" t="s">
        <v>1165</v>
      </c>
      <c r="C25" s="183" t="s">
        <v>1166</v>
      </c>
      <c r="D25" s="168" t="s">
        <v>473</v>
      </c>
      <c r="E25" s="192">
        <v>60</v>
      </c>
      <c r="F25" s="170"/>
      <c r="G25" s="171">
        <f>ROUND(E25*F25,2)</f>
        <v>0</v>
      </c>
      <c r="H25" s="170">
        <v>273.44</v>
      </c>
      <c r="I25" s="171">
        <f>ROUND(E25*H25,2)</f>
        <v>16406.400000000001</v>
      </c>
      <c r="J25" s="170">
        <v>393.56</v>
      </c>
      <c r="K25" s="171">
        <f>ROUND(E25*J25,2)</f>
        <v>23613.599999999999</v>
      </c>
      <c r="L25" s="171">
        <v>21</v>
      </c>
      <c r="M25" s="171">
        <f>G25*(1+L25/100)</f>
        <v>0</v>
      </c>
      <c r="N25" s="171">
        <v>1.31E-3</v>
      </c>
      <c r="O25" s="171">
        <f>ROUND(E25*N25,2)</f>
        <v>0.08</v>
      </c>
      <c r="P25" s="171">
        <v>0</v>
      </c>
      <c r="Q25" s="171">
        <f>ROUND(E25*P25,2)</f>
        <v>0</v>
      </c>
      <c r="R25" s="171" t="s">
        <v>590</v>
      </c>
      <c r="S25" s="171" t="s">
        <v>318</v>
      </c>
      <c r="T25" s="172" t="s">
        <v>318</v>
      </c>
      <c r="U25" s="158">
        <v>0.79700000000000004</v>
      </c>
      <c r="V25" s="158">
        <f>ROUND(E25*U25,2)</f>
        <v>47.82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712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86" t="s">
        <v>1157</v>
      </c>
      <c r="D26" s="287"/>
      <c r="E26" s="287"/>
      <c r="F26" s="287"/>
      <c r="G26" s="28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6">
        <v>12</v>
      </c>
      <c r="B27" s="167" t="s">
        <v>1167</v>
      </c>
      <c r="C27" s="183" t="s">
        <v>1168</v>
      </c>
      <c r="D27" s="168" t="s">
        <v>473</v>
      </c>
      <c r="E27" s="169">
        <v>4</v>
      </c>
      <c r="F27" s="170"/>
      <c r="G27" s="171">
        <f>ROUND(E27*F27,2)</f>
        <v>0</v>
      </c>
      <c r="H27" s="170">
        <v>658.13</v>
      </c>
      <c r="I27" s="171">
        <f>ROUND(E27*H27,2)</f>
        <v>2632.52</v>
      </c>
      <c r="J27" s="170">
        <v>364.87</v>
      </c>
      <c r="K27" s="171">
        <f>ROUND(E27*J27,2)</f>
        <v>1459.48</v>
      </c>
      <c r="L27" s="171">
        <v>21</v>
      </c>
      <c r="M27" s="171">
        <f>G27*(1+L27/100)</f>
        <v>0</v>
      </c>
      <c r="N27" s="171">
        <v>1.6100000000000001E-3</v>
      </c>
      <c r="O27" s="171">
        <f>ROUND(E27*N27,2)</f>
        <v>0.01</v>
      </c>
      <c r="P27" s="171">
        <v>0</v>
      </c>
      <c r="Q27" s="171">
        <f>ROUND(E27*P27,2)</f>
        <v>0</v>
      </c>
      <c r="R27" s="171" t="s">
        <v>590</v>
      </c>
      <c r="S27" s="171" t="s">
        <v>318</v>
      </c>
      <c r="T27" s="172" t="s">
        <v>318</v>
      </c>
      <c r="U27" s="158">
        <v>0.73899999999999999</v>
      </c>
      <c r="V27" s="158">
        <f>ROUND(E27*U27,2)</f>
        <v>2.96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712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86" t="s">
        <v>1157</v>
      </c>
      <c r="D28" s="287"/>
      <c r="E28" s="287"/>
      <c r="F28" s="287"/>
      <c r="G28" s="287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365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6">
        <v>13</v>
      </c>
      <c r="B29" s="167" t="s">
        <v>1169</v>
      </c>
      <c r="C29" s="183" t="s">
        <v>1170</v>
      </c>
      <c r="D29" s="168" t="s">
        <v>348</v>
      </c>
      <c r="E29" s="169">
        <v>9</v>
      </c>
      <c r="F29" s="170"/>
      <c r="G29" s="171">
        <f>ROUND(E29*F29,2)</f>
        <v>0</v>
      </c>
      <c r="H29" s="170">
        <v>0</v>
      </c>
      <c r="I29" s="171">
        <f>ROUND(E29*H29,2)</f>
        <v>0</v>
      </c>
      <c r="J29" s="170">
        <v>73.2</v>
      </c>
      <c r="K29" s="171">
        <f>ROUND(E29*J29,2)</f>
        <v>658.8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590</v>
      </c>
      <c r="S29" s="171" t="s">
        <v>318</v>
      </c>
      <c r="T29" s="172" t="s">
        <v>318</v>
      </c>
      <c r="U29" s="158">
        <v>0.14799999999999999</v>
      </c>
      <c r="V29" s="158">
        <f>ROUND(E29*U29,2)</f>
        <v>1.33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712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86" t="s">
        <v>1171</v>
      </c>
      <c r="D30" s="287"/>
      <c r="E30" s="287"/>
      <c r="F30" s="287"/>
      <c r="G30" s="287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365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14</v>
      </c>
      <c r="B31" s="167" t="s">
        <v>1172</v>
      </c>
      <c r="C31" s="183" t="s">
        <v>1173</v>
      </c>
      <c r="D31" s="168" t="s">
        <v>348</v>
      </c>
      <c r="E31" s="169">
        <v>22</v>
      </c>
      <c r="F31" s="170"/>
      <c r="G31" s="171">
        <f>ROUND(E31*F31,2)</f>
        <v>0</v>
      </c>
      <c r="H31" s="170">
        <v>0</v>
      </c>
      <c r="I31" s="171">
        <f>ROUND(E31*H31,2)</f>
        <v>0</v>
      </c>
      <c r="J31" s="170">
        <v>77.599999999999994</v>
      </c>
      <c r="K31" s="171">
        <f>ROUND(E31*J31,2)</f>
        <v>1707.2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590</v>
      </c>
      <c r="S31" s="171" t="s">
        <v>318</v>
      </c>
      <c r="T31" s="172" t="s">
        <v>318</v>
      </c>
      <c r="U31" s="158">
        <v>0.157</v>
      </c>
      <c r="V31" s="158">
        <f>ROUND(E31*U31,2)</f>
        <v>3.45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712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86" t="s">
        <v>1171</v>
      </c>
      <c r="D32" s="287"/>
      <c r="E32" s="287"/>
      <c r="F32" s="287"/>
      <c r="G32" s="28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365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6">
        <v>15</v>
      </c>
      <c r="B33" s="167" t="s">
        <v>1174</v>
      </c>
      <c r="C33" s="183" t="s">
        <v>1175</v>
      </c>
      <c r="D33" s="168" t="s">
        <v>348</v>
      </c>
      <c r="E33" s="169">
        <v>13</v>
      </c>
      <c r="F33" s="170"/>
      <c r="G33" s="171">
        <f>ROUND(E33*F33,2)</f>
        <v>0</v>
      </c>
      <c r="H33" s="170">
        <v>0</v>
      </c>
      <c r="I33" s="171">
        <f>ROUND(E33*H33,2)</f>
        <v>0</v>
      </c>
      <c r="J33" s="170">
        <v>86</v>
      </c>
      <c r="K33" s="171">
        <f>ROUND(E33*J33,2)</f>
        <v>1118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590</v>
      </c>
      <c r="S33" s="171" t="s">
        <v>318</v>
      </c>
      <c r="T33" s="172" t="s">
        <v>318</v>
      </c>
      <c r="U33" s="158">
        <v>0.17399999999999999</v>
      </c>
      <c r="V33" s="158">
        <f>ROUND(E33*U33,2)</f>
        <v>2.2599999999999998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712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86" t="s">
        <v>1171</v>
      </c>
      <c r="D34" s="287"/>
      <c r="E34" s="287"/>
      <c r="F34" s="287"/>
      <c r="G34" s="28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365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6">
        <v>16</v>
      </c>
      <c r="B35" s="167" t="s">
        <v>1176</v>
      </c>
      <c r="C35" s="183" t="s">
        <v>1177</v>
      </c>
      <c r="D35" s="168" t="s">
        <v>348</v>
      </c>
      <c r="E35" s="169">
        <v>35</v>
      </c>
      <c r="F35" s="170"/>
      <c r="G35" s="171">
        <f>ROUND(E35*F35,2)</f>
        <v>0</v>
      </c>
      <c r="H35" s="170">
        <v>0</v>
      </c>
      <c r="I35" s="171">
        <f>ROUND(E35*H35,2)</f>
        <v>0</v>
      </c>
      <c r="J35" s="170">
        <v>128</v>
      </c>
      <c r="K35" s="171">
        <f>ROUND(E35*J35,2)</f>
        <v>4480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590</v>
      </c>
      <c r="S35" s="171" t="s">
        <v>318</v>
      </c>
      <c r="T35" s="172" t="s">
        <v>318</v>
      </c>
      <c r="U35" s="158">
        <v>0.25900000000000001</v>
      </c>
      <c r="V35" s="158">
        <f>ROUND(E35*U35,2)</f>
        <v>9.07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86" t="s">
        <v>1171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17</v>
      </c>
      <c r="B37" s="175" t="s">
        <v>1178</v>
      </c>
      <c r="C37" s="184" t="s">
        <v>1179</v>
      </c>
      <c r="D37" s="176" t="s">
        <v>348</v>
      </c>
      <c r="E37" s="177">
        <v>2</v>
      </c>
      <c r="F37" s="178"/>
      <c r="G37" s="179">
        <f>ROUND(E37*F37,2)</f>
        <v>0</v>
      </c>
      <c r="H37" s="178">
        <v>1171.0899999999999</v>
      </c>
      <c r="I37" s="179">
        <f>ROUND(E37*H37,2)</f>
        <v>2342.1799999999998</v>
      </c>
      <c r="J37" s="178">
        <v>98.91</v>
      </c>
      <c r="K37" s="179">
        <f>ROUND(E37*J37,2)</f>
        <v>197.82</v>
      </c>
      <c r="L37" s="179">
        <v>21</v>
      </c>
      <c r="M37" s="179">
        <f>G37*(1+L37/100)</f>
        <v>0</v>
      </c>
      <c r="N37" s="179">
        <v>7.2000000000000005E-4</v>
      </c>
      <c r="O37" s="179">
        <f>ROUND(E37*N37,2)</f>
        <v>0</v>
      </c>
      <c r="P37" s="179">
        <v>0</v>
      </c>
      <c r="Q37" s="179">
        <f>ROUND(E37*P37,2)</f>
        <v>0</v>
      </c>
      <c r="R37" s="179" t="s">
        <v>590</v>
      </c>
      <c r="S37" s="179" t="s">
        <v>318</v>
      </c>
      <c r="T37" s="180" t="s">
        <v>318</v>
      </c>
      <c r="U37" s="158">
        <v>0.2</v>
      </c>
      <c r="V37" s="158">
        <f>ROUND(E37*U37,2)</f>
        <v>0.4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18</v>
      </c>
      <c r="B38" s="175" t="s">
        <v>1180</v>
      </c>
      <c r="C38" s="184" t="s">
        <v>1181</v>
      </c>
      <c r="D38" s="176" t="s">
        <v>473</v>
      </c>
      <c r="E38" s="177">
        <v>195</v>
      </c>
      <c r="F38" s="178"/>
      <c r="G38" s="179">
        <f>ROUND(E38*F38,2)</f>
        <v>0</v>
      </c>
      <c r="H38" s="178">
        <v>0.62</v>
      </c>
      <c r="I38" s="179">
        <f>ROUND(E38*H38,2)</f>
        <v>120.9</v>
      </c>
      <c r="J38" s="178">
        <v>23.78</v>
      </c>
      <c r="K38" s="179">
        <f>ROUND(E38*J38,2)</f>
        <v>4637.1000000000004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 t="s">
        <v>590</v>
      </c>
      <c r="S38" s="179" t="s">
        <v>318</v>
      </c>
      <c r="T38" s="180" t="s">
        <v>318</v>
      </c>
      <c r="U38" s="158">
        <v>0.14399999999999999</v>
      </c>
      <c r="V38" s="158">
        <f>ROUND(E38*U38,2)</f>
        <v>28.08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712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19</v>
      </c>
      <c r="B39" s="167" t="s">
        <v>1182</v>
      </c>
      <c r="C39" s="183" t="s">
        <v>1183</v>
      </c>
      <c r="D39" s="168" t="s">
        <v>348</v>
      </c>
      <c r="E39" s="169">
        <v>9</v>
      </c>
      <c r="F39" s="170"/>
      <c r="G39" s="171">
        <f>ROUND(E39*F39,2)</f>
        <v>0</v>
      </c>
      <c r="H39" s="170">
        <v>412.36</v>
      </c>
      <c r="I39" s="171">
        <f>ROUND(E39*H39,2)</f>
        <v>3711.24</v>
      </c>
      <c r="J39" s="170">
        <v>81.14</v>
      </c>
      <c r="K39" s="171">
        <f>ROUND(E39*J39,2)</f>
        <v>730.26</v>
      </c>
      <c r="L39" s="171">
        <v>21</v>
      </c>
      <c r="M39" s="171">
        <f>G39*(1+L39/100)</f>
        <v>0</v>
      </c>
      <c r="N39" s="171">
        <v>9.0000000000000006E-5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590</v>
      </c>
      <c r="S39" s="171" t="s">
        <v>318</v>
      </c>
      <c r="T39" s="172" t="s">
        <v>318</v>
      </c>
      <c r="U39" s="158">
        <v>0.18</v>
      </c>
      <c r="V39" s="158">
        <f>ROUND(E39*U39,2)</f>
        <v>1.62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86" t="s">
        <v>1184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365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77" t="s">
        <v>1185</v>
      </c>
      <c r="D41" s="278"/>
      <c r="E41" s="278"/>
      <c r="F41" s="278"/>
      <c r="G41" s="27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74">
        <v>20</v>
      </c>
      <c r="B42" s="175" t="s">
        <v>1186</v>
      </c>
      <c r="C42" s="184" t="s">
        <v>1187</v>
      </c>
      <c r="D42" s="176" t="s">
        <v>348</v>
      </c>
      <c r="E42" s="177">
        <v>2</v>
      </c>
      <c r="F42" s="178"/>
      <c r="G42" s="179">
        <f>ROUND(E42*F42,2)</f>
        <v>0</v>
      </c>
      <c r="H42" s="178">
        <v>1192.33</v>
      </c>
      <c r="I42" s="179">
        <f>ROUND(E42*H42,2)</f>
        <v>2384.66</v>
      </c>
      <c r="J42" s="178">
        <v>121.67</v>
      </c>
      <c r="K42" s="179">
        <f>ROUND(E42*J42,2)</f>
        <v>243.34</v>
      </c>
      <c r="L42" s="179">
        <v>21</v>
      </c>
      <c r="M42" s="179">
        <f>G42*(1+L42/100)</f>
        <v>0</v>
      </c>
      <c r="N42" s="179">
        <v>5.0000000000000001E-4</v>
      </c>
      <c r="O42" s="179">
        <f>ROUND(E42*N42,2)</f>
        <v>0</v>
      </c>
      <c r="P42" s="179">
        <v>0</v>
      </c>
      <c r="Q42" s="179">
        <f>ROUND(E42*P42,2)</f>
        <v>0</v>
      </c>
      <c r="R42" s="179" t="s">
        <v>590</v>
      </c>
      <c r="S42" s="179" t="s">
        <v>318</v>
      </c>
      <c r="T42" s="180" t="s">
        <v>318</v>
      </c>
      <c r="U42" s="158">
        <v>0.246</v>
      </c>
      <c r="V42" s="158">
        <f>ROUND(E42*U42,2)</f>
        <v>0.49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712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6">
        <v>21</v>
      </c>
      <c r="B43" s="167" t="s">
        <v>1188</v>
      </c>
      <c r="C43" s="183" t="s">
        <v>1189</v>
      </c>
      <c r="D43" s="168" t="s">
        <v>348</v>
      </c>
      <c r="E43" s="169">
        <v>1</v>
      </c>
      <c r="F43" s="170"/>
      <c r="G43" s="171">
        <f>ROUND(E43*F43,2)</f>
        <v>0</v>
      </c>
      <c r="H43" s="170">
        <v>279.08999999999997</v>
      </c>
      <c r="I43" s="171">
        <f>ROUND(E43*H43,2)</f>
        <v>279.08999999999997</v>
      </c>
      <c r="J43" s="170">
        <v>98.91</v>
      </c>
      <c r="K43" s="171">
        <f>ROUND(E43*J43,2)</f>
        <v>98.91</v>
      </c>
      <c r="L43" s="171">
        <v>21</v>
      </c>
      <c r="M43" s="171">
        <f>G43*(1+L43/100)</f>
        <v>0</v>
      </c>
      <c r="N43" s="171">
        <v>1.3999999999999999E-4</v>
      </c>
      <c r="O43" s="171">
        <f>ROUND(E43*N43,2)</f>
        <v>0</v>
      </c>
      <c r="P43" s="171">
        <v>0</v>
      </c>
      <c r="Q43" s="171">
        <f>ROUND(E43*P43,2)</f>
        <v>0</v>
      </c>
      <c r="R43" s="171" t="s">
        <v>590</v>
      </c>
      <c r="S43" s="171" t="s">
        <v>318</v>
      </c>
      <c r="T43" s="172" t="s">
        <v>318</v>
      </c>
      <c r="U43" s="158">
        <v>0.2</v>
      </c>
      <c r="V43" s="158">
        <f>ROUND(E43*U43,2)</f>
        <v>0.2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1164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5" t="s">
        <v>1190</v>
      </c>
      <c r="D44" s="276"/>
      <c r="E44" s="276"/>
      <c r="F44" s="276"/>
      <c r="G44" s="276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322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22</v>
      </c>
      <c r="B45" s="175" t="s">
        <v>1191</v>
      </c>
      <c r="C45" s="184" t="s">
        <v>1192</v>
      </c>
      <c r="D45" s="176" t="s">
        <v>348</v>
      </c>
      <c r="E45" s="177">
        <v>7</v>
      </c>
      <c r="F45" s="178"/>
      <c r="G45" s="179">
        <f>ROUND(E45*F45,2)</f>
        <v>0</v>
      </c>
      <c r="H45" s="178">
        <v>453.87</v>
      </c>
      <c r="I45" s="179">
        <f>ROUND(E45*H45,2)</f>
        <v>3177.09</v>
      </c>
      <c r="J45" s="178">
        <v>114.13</v>
      </c>
      <c r="K45" s="179">
        <f>ROUND(E45*J45,2)</f>
        <v>798.91</v>
      </c>
      <c r="L45" s="179">
        <v>21</v>
      </c>
      <c r="M45" s="179">
        <f>G45*(1+L45/100)</f>
        <v>0</v>
      </c>
      <c r="N45" s="179">
        <v>8.9099999999999995E-3</v>
      </c>
      <c r="O45" s="179">
        <f>ROUND(E45*N45,2)</f>
        <v>0.06</v>
      </c>
      <c r="P45" s="179">
        <v>0</v>
      </c>
      <c r="Q45" s="179">
        <f>ROUND(E45*P45,2)</f>
        <v>0</v>
      </c>
      <c r="R45" s="179"/>
      <c r="S45" s="179" t="s">
        <v>340</v>
      </c>
      <c r="T45" s="180" t="s">
        <v>319</v>
      </c>
      <c r="U45" s="158">
        <v>0.379</v>
      </c>
      <c r="V45" s="158">
        <f>ROUND(E45*U45,2)</f>
        <v>2.65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712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6">
        <v>23</v>
      </c>
      <c r="B46" s="167" t="s">
        <v>1193</v>
      </c>
      <c r="C46" s="183" t="s">
        <v>1194</v>
      </c>
      <c r="D46" s="168" t="s">
        <v>348</v>
      </c>
      <c r="E46" s="169">
        <v>3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1900</v>
      </c>
      <c r="K46" s="171">
        <f>ROUND(E46*J46,2)</f>
        <v>5700</v>
      </c>
      <c r="L46" s="171">
        <v>21</v>
      </c>
      <c r="M46" s="171">
        <f>G46*(1+L46/100)</f>
        <v>0</v>
      </c>
      <c r="N46" s="171">
        <v>1.2999999999999999E-4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340</v>
      </c>
      <c r="T46" s="172" t="s">
        <v>319</v>
      </c>
      <c r="U46" s="158">
        <v>0</v>
      </c>
      <c r="V46" s="158">
        <f>ROUND(E46*U46,2)</f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425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75" t="s">
        <v>1195</v>
      </c>
      <c r="D47" s="276"/>
      <c r="E47" s="276"/>
      <c r="F47" s="276"/>
      <c r="G47" s="276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322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24</v>
      </c>
      <c r="B48" s="175" t="s">
        <v>1196</v>
      </c>
      <c r="C48" s="184" t="s">
        <v>1197</v>
      </c>
      <c r="D48" s="176" t="s">
        <v>1198</v>
      </c>
      <c r="E48" s="177">
        <v>1</v>
      </c>
      <c r="F48" s="178"/>
      <c r="G48" s="179">
        <f>ROUND(E48*F48,2)</f>
        <v>0</v>
      </c>
      <c r="H48" s="178">
        <v>0</v>
      </c>
      <c r="I48" s="179">
        <f>ROUND(E48*H48,2)</f>
        <v>0</v>
      </c>
      <c r="J48" s="178">
        <v>8800</v>
      </c>
      <c r="K48" s="179">
        <f>ROUND(E48*J48,2)</f>
        <v>8800</v>
      </c>
      <c r="L48" s="179">
        <v>21</v>
      </c>
      <c r="M48" s="179">
        <f>G48*(1+L48/100)</f>
        <v>0</v>
      </c>
      <c r="N48" s="179">
        <v>1.2999999999999999E-4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340</v>
      </c>
      <c r="T48" s="180" t="s">
        <v>319</v>
      </c>
      <c r="U48" s="158">
        <v>0</v>
      </c>
      <c r="V48" s="158">
        <f>ROUND(E48*U48,2)</f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6">
        <v>25</v>
      </c>
      <c r="B49" s="167" t="s">
        <v>1199</v>
      </c>
      <c r="C49" s="183" t="s">
        <v>1200</v>
      </c>
      <c r="D49" s="168" t="s">
        <v>1198</v>
      </c>
      <c r="E49" s="169">
        <v>1</v>
      </c>
      <c r="F49" s="170"/>
      <c r="G49" s="171">
        <f>ROUND(E49*F49,2)</f>
        <v>0</v>
      </c>
      <c r="H49" s="170">
        <v>0</v>
      </c>
      <c r="I49" s="171">
        <f>ROUND(E49*H49,2)</f>
        <v>0</v>
      </c>
      <c r="J49" s="170">
        <v>450</v>
      </c>
      <c r="K49" s="171">
        <f>ROUND(E49*J49,2)</f>
        <v>450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/>
      <c r="S49" s="171" t="s">
        <v>340</v>
      </c>
      <c r="T49" s="172" t="s">
        <v>319</v>
      </c>
      <c r="U49" s="158">
        <v>0</v>
      </c>
      <c r="V49" s="158">
        <f>ROUND(E49*U49,2)</f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5" t="s">
        <v>1201</v>
      </c>
      <c r="D50" s="276"/>
      <c r="E50" s="276"/>
      <c r="F50" s="276"/>
      <c r="G50" s="276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77" t="s">
        <v>1202</v>
      </c>
      <c r="D51" s="278"/>
      <c r="E51" s="278"/>
      <c r="F51" s="278"/>
      <c r="G51" s="27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4">
        <v>26</v>
      </c>
      <c r="B52" s="175" t="s">
        <v>1203</v>
      </c>
      <c r="C52" s="184" t="s">
        <v>1204</v>
      </c>
      <c r="D52" s="176" t="s">
        <v>585</v>
      </c>
      <c r="E52" s="177">
        <v>10</v>
      </c>
      <c r="F52" s="178"/>
      <c r="G52" s="179">
        <f t="shared" ref="G52:G60" si="0">ROUND(E52*F52,2)</f>
        <v>0</v>
      </c>
      <c r="H52" s="178">
        <v>0</v>
      </c>
      <c r="I52" s="179">
        <f t="shared" ref="I52:I60" si="1">ROUND(E52*H52,2)</f>
        <v>0</v>
      </c>
      <c r="J52" s="178">
        <v>356</v>
      </c>
      <c r="K52" s="179">
        <f t="shared" ref="K52:K60" si="2">ROUND(E52*J52,2)</f>
        <v>3560</v>
      </c>
      <c r="L52" s="179">
        <v>21</v>
      </c>
      <c r="M52" s="179">
        <f t="shared" ref="M52:M60" si="3">G52*(1+L52/100)</f>
        <v>0</v>
      </c>
      <c r="N52" s="179">
        <v>0</v>
      </c>
      <c r="O52" s="179">
        <f t="shared" ref="O52:O60" si="4">ROUND(E52*N52,2)</f>
        <v>0</v>
      </c>
      <c r="P52" s="179">
        <v>0</v>
      </c>
      <c r="Q52" s="179">
        <f t="shared" ref="Q52:Q60" si="5">ROUND(E52*P52,2)</f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ref="V52:V60" si="6"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27</v>
      </c>
      <c r="B53" s="175" t="s">
        <v>1205</v>
      </c>
      <c r="C53" s="184" t="s">
        <v>1206</v>
      </c>
      <c r="D53" s="176" t="s">
        <v>1198</v>
      </c>
      <c r="E53" s="177">
        <v>6</v>
      </c>
      <c r="F53" s="178"/>
      <c r="G53" s="179">
        <f t="shared" si="0"/>
        <v>0</v>
      </c>
      <c r="H53" s="178">
        <v>0</v>
      </c>
      <c r="I53" s="179">
        <f t="shared" si="1"/>
        <v>0</v>
      </c>
      <c r="J53" s="178">
        <v>85</v>
      </c>
      <c r="K53" s="179">
        <f t="shared" si="2"/>
        <v>510</v>
      </c>
      <c r="L53" s="179">
        <v>21</v>
      </c>
      <c r="M53" s="179">
        <f t="shared" si="3"/>
        <v>0</v>
      </c>
      <c r="N53" s="179">
        <v>0</v>
      </c>
      <c r="O53" s="179">
        <f t="shared" si="4"/>
        <v>0</v>
      </c>
      <c r="P53" s="179">
        <v>0</v>
      </c>
      <c r="Q53" s="179">
        <f t="shared" si="5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6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28</v>
      </c>
      <c r="B54" s="175" t="s">
        <v>1207</v>
      </c>
      <c r="C54" s="184" t="s">
        <v>1208</v>
      </c>
      <c r="D54" s="176" t="s">
        <v>1198</v>
      </c>
      <c r="E54" s="177">
        <v>5</v>
      </c>
      <c r="F54" s="178"/>
      <c r="G54" s="179">
        <f t="shared" si="0"/>
        <v>0</v>
      </c>
      <c r="H54" s="178">
        <v>0</v>
      </c>
      <c r="I54" s="179">
        <f t="shared" si="1"/>
        <v>0</v>
      </c>
      <c r="J54" s="178">
        <v>185</v>
      </c>
      <c r="K54" s="179">
        <f t="shared" si="2"/>
        <v>925</v>
      </c>
      <c r="L54" s="179">
        <v>21</v>
      </c>
      <c r="M54" s="179">
        <f t="shared" si="3"/>
        <v>0</v>
      </c>
      <c r="N54" s="179">
        <v>0</v>
      </c>
      <c r="O54" s="179">
        <f t="shared" si="4"/>
        <v>0</v>
      </c>
      <c r="P54" s="179">
        <v>0</v>
      </c>
      <c r="Q54" s="179">
        <f t="shared" si="5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6"/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29</v>
      </c>
      <c r="B55" s="175" t="s">
        <v>1209</v>
      </c>
      <c r="C55" s="184" t="s">
        <v>1210</v>
      </c>
      <c r="D55" s="176" t="s">
        <v>1198</v>
      </c>
      <c r="E55" s="177">
        <v>9</v>
      </c>
      <c r="F55" s="178"/>
      <c r="G55" s="179">
        <f t="shared" si="0"/>
        <v>0</v>
      </c>
      <c r="H55" s="178">
        <v>0</v>
      </c>
      <c r="I55" s="179">
        <f t="shared" si="1"/>
        <v>0</v>
      </c>
      <c r="J55" s="178">
        <v>165</v>
      </c>
      <c r="K55" s="179">
        <f t="shared" si="2"/>
        <v>1485</v>
      </c>
      <c r="L55" s="179">
        <v>21</v>
      </c>
      <c r="M55" s="179">
        <f t="shared" si="3"/>
        <v>0</v>
      </c>
      <c r="N55" s="179">
        <v>0</v>
      </c>
      <c r="O55" s="179">
        <f t="shared" si="4"/>
        <v>0</v>
      </c>
      <c r="P55" s="179">
        <v>0</v>
      </c>
      <c r="Q55" s="179">
        <f t="shared" si="5"/>
        <v>0</v>
      </c>
      <c r="R55" s="179"/>
      <c r="S55" s="179" t="s">
        <v>340</v>
      </c>
      <c r="T55" s="180" t="s">
        <v>319</v>
      </c>
      <c r="U55" s="158">
        <v>0</v>
      </c>
      <c r="V55" s="158">
        <f t="shared" si="6"/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30</v>
      </c>
      <c r="B56" s="175" t="s">
        <v>1211</v>
      </c>
      <c r="C56" s="184" t="s">
        <v>1210</v>
      </c>
      <c r="D56" s="176" t="s">
        <v>1198</v>
      </c>
      <c r="E56" s="177">
        <v>9</v>
      </c>
      <c r="F56" s="178"/>
      <c r="G56" s="179">
        <f t="shared" si="0"/>
        <v>0</v>
      </c>
      <c r="H56" s="178">
        <v>0</v>
      </c>
      <c r="I56" s="179">
        <f t="shared" si="1"/>
        <v>0</v>
      </c>
      <c r="J56" s="178">
        <v>165</v>
      </c>
      <c r="K56" s="179">
        <f t="shared" si="2"/>
        <v>1485</v>
      </c>
      <c r="L56" s="179">
        <v>21</v>
      </c>
      <c r="M56" s="179">
        <f t="shared" si="3"/>
        <v>0</v>
      </c>
      <c r="N56" s="179">
        <v>0</v>
      </c>
      <c r="O56" s="179">
        <f t="shared" si="4"/>
        <v>0</v>
      </c>
      <c r="P56" s="179">
        <v>0</v>
      </c>
      <c r="Q56" s="179">
        <f t="shared" si="5"/>
        <v>0</v>
      </c>
      <c r="R56" s="179"/>
      <c r="S56" s="179" t="s">
        <v>340</v>
      </c>
      <c r="T56" s="180" t="s">
        <v>319</v>
      </c>
      <c r="U56" s="158">
        <v>0</v>
      </c>
      <c r="V56" s="158">
        <f t="shared" si="6"/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31</v>
      </c>
      <c r="B57" s="175" t="s">
        <v>1212</v>
      </c>
      <c r="C57" s="184" t="s">
        <v>1213</v>
      </c>
      <c r="D57" s="176" t="s">
        <v>1198</v>
      </c>
      <c r="E57" s="177">
        <v>4</v>
      </c>
      <c r="F57" s="178"/>
      <c r="G57" s="179">
        <f t="shared" si="0"/>
        <v>0</v>
      </c>
      <c r="H57" s="178">
        <v>0</v>
      </c>
      <c r="I57" s="179">
        <f t="shared" si="1"/>
        <v>0</v>
      </c>
      <c r="J57" s="178">
        <v>190</v>
      </c>
      <c r="K57" s="179">
        <f t="shared" si="2"/>
        <v>760</v>
      </c>
      <c r="L57" s="179">
        <v>21</v>
      </c>
      <c r="M57" s="179">
        <f t="shared" si="3"/>
        <v>0</v>
      </c>
      <c r="N57" s="179">
        <v>0</v>
      </c>
      <c r="O57" s="179">
        <f t="shared" si="4"/>
        <v>0</v>
      </c>
      <c r="P57" s="179">
        <v>0</v>
      </c>
      <c r="Q57" s="179">
        <f t="shared" si="5"/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si="6"/>
        <v>0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32</v>
      </c>
      <c r="B58" s="175" t="s">
        <v>1214</v>
      </c>
      <c r="C58" s="184" t="s">
        <v>1215</v>
      </c>
      <c r="D58" s="176" t="s">
        <v>473</v>
      </c>
      <c r="E58" s="177">
        <v>9</v>
      </c>
      <c r="F58" s="178"/>
      <c r="G58" s="179">
        <f t="shared" si="0"/>
        <v>0</v>
      </c>
      <c r="H58" s="178">
        <v>351.54</v>
      </c>
      <c r="I58" s="179">
        <f t="shared" si="1"/>
        <v>3163.86</v>
      </c>
      <c r="J58" s="178">
        <v>837.46</v>
      </c>
      <c r="K58" s="179">
        <f t="shared" si="2"/>
        <v>7537.14</v>
      </c>
      <c r="L58" s="179">
        <v>21</v>
      </c>
      <c r="M58" s="179">
        <f t="shared" si="3"/>
        <v>0</v>
      </c>
      <c r="N58" s="179">
        <v>0.21664</v>
      </c>
      <c r="O58" s="179">
        <f t="shared" si="4"/>
        <v>1.95</v>
      </c>
      <c r="P58" s="179">
        <v>0</v>
      </c>
      <c r="Q58" s="179">
        <f t="shared" si="5"/>
        <v>0</v>
      </c>
      <c r="R58" s="179" t="s">
        <v>1216</v>
      </c>
      <c r="S58" s="179" t="s">
        <v>318</v>
      </c>
      <c r="T58" s="180" t="s">
        <v>318</v>
      </c>
      <c r="U58" s="158">
        <v>3.6366200000000002</v>
      </c>
      <c r="V58" s="158">
        <f t="shared" si="6"/>
        <v>32.729999999999997</v>
      </c>
      <c r="W58" s="158"/>
      <c r="X58" s="158" t="s">
        <v>411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1217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33</v>
      </c>
      <c r="B59" s="175" t="s">
        <v>1218</v>
      </c>
      <c r="C59" s="184" t="s">
        <v>1219</v>
      </c>
      <c r="D59" s="176" t="s">
        <v>473</v>
      </c>
      <c r="E59" s="177">
        <v>1</v>
      </c>
      <c r="F59" s="178"/>
      <c r="G59" s="179">
        <f t="shared" si="0"/>
        <v>0</v>
      </c>
      <c r="H59" s="178">
        <v>461.77</v>
      </c>
      <c r="I59" s="179">
        <f t="shared" si="1"/>
        <v>461.77</v>
      </c>
      <c r="J59" s="178">
        <v>838.23</v>
      </c>
      <c r="K59" s="179">
        <f t="shared" si="2"/>
        <v>838.23</v>
      </c>
      <c r="L59" s="179">
        <v>21</v>
      </c>
      <c r="M59" s="179">
        <f t="shared" si="3"/>
        <v>0</v>
      </c>
      <c r="N59" s="179">
        <v>0.21706</v>
      </c>
      <c r="O59" s="179">
        <f t="shared" si="4"/>
        <v>0.22</v>
      </c>
      <c r="P59" s="179">
        <v>0</v>
      </c>
      <c r="Q59" s="179">
        <f t="shared" si="5"/>
        <v>0</v>
      </c>
      <c r="R59" s="179" t="s">
        <v>1216</v>
      </c>
      <c r="S59" s="179" t="s">
        <v>318</v>
      </c>
      <c r="T59" s="180" t="s">
        <v>318</v>
      </c>
      <c r="U59" s="158">
        <v>3.6385399999999999</v>
      </c>
      <c r="V59" s="158">
        <f t="shared" si="6"/>
        <v>3.64</v>
      </c>
      <c r="W59" s="158"/>
      <c r="X59" s="158" t="s">
        <v>411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1217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6">
        <v>34</v>
      </c>
      <c r="B60" s="167" t="s">
        <v>1220</v>
      </c>
      <c r="C60" s="183" t="s">
        <v>1221</v>
      </c>
      <c r="D60" s="168" t="s">
        <v>348</v>
      </c>
      <c r="E60" s="169">
        <v>3</v>
      </c>
      <c r="F60" s="170"/>
      <c r="G60" s="171">
        <f t="shared" si="0"/>
        <v>0</v>
      </c>
      <c r="H60" s="170">
        <v>148.82</v>
      </c>
      <c r="I60" s="171">
        <f t="shared" si="1"/>
        <v>446.46</v>
      </c>
      <c r="J60" s="170">
        <v>853.18</v>
      </c>
      <c r="K60" s="171">
        <f t="shared" si="2"/>
        <v>2559.54</v>
      </c>
      <c r="L60" s="171">
        <v>21</v>
      </c>
      <c r="M60" s="171">
        <f t="shared" si="3"/>
        <v>0</v>
      </c>
      <c r="N60" s="171">
        <v>7.3999999999999999E-4</v>
      </c>
      <c r="O60" s="171">
        <f t="shared" si="4"/>
        <v>0</v>
      </c>
      <c r="P60" s="171">
        <v>0</v>
      </c>
      <c r="Q60" s="171">
        <f t="shared" si="5"/>
        <v>0</v>
      </c>
      <c r="R60" s="171" t="s">
        <v>1216</v>
      </c>
      <c r="S60" s="171" t="s">
        <v>318</v>
      </c>
      <c r="T60" s="172" t="s">
        <v>318</v>
      </c>
      <c r="U60" s="158">
        <v>1.8053600000000001</v>
      </c>
      <c r="V60" s="158">
        <f t="shared" si="6"/>
        <v>5.42</v>
      </c>
      <c r="W60" s="158"/>
      <c r="X60" s="158" t="s">
        <v>411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1217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86" t="s">
        <v>1222</v>
      </c>
      <c r="D61" s="287"/>
      <c r="E61" s="287"/>
      <c r="F61" s="287"/>
      <c r="G61" s="287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365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66">
        <v>35</v>
      </c>
      <c r="B62" s="167" t="s">
        <v>1223</v>
      </c>
      <c r="C62" s="183" t="s">
        <v>1224</v>
      </c>
      <c r="D62" s="168" t="s">
        <v>473</v>
      </c>
      <c r="E62" s="169">
        <v>1</v>
      </c>
      <c r="F62" s="170"/>
      <c r="G62" s="171">
        <f>ROUND(E62*F62,2)</f>
        <v>0</v>
      </c>
      <c r="H62" s="170">
        <v>0</v>
      </c>
      <c r="I62" s="171">
        <f>ROUND(E62*H62,2)</f>
        <v>0</v>
      </c>
      <c r="J62" s="170">
        <v>1423</v>
      </c>
      <c r="K62" s="171">
        <f>ROUND(E62*J62,2)</f>
        <v>1423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0.22966</v>
      </c>
      <c r="Q62" s="171">
        <f>ROUND(E62*P62,2)</f>
        <v>0.23</v>
      </c>
      <c r="R62" s="171" t="s">
        <v>1216</v>
      </c>
      <c r="S62" s="171" t="s">
        <v>318</v>
      </c>
      <c r="T62" s="172" t="s">
        <v>318</v>
      </c>
      <c r="U62" s="158">
        <v>3.8335900000000001</v>
      </c>
      <c r="V62" s="158">
        <f>ROUND(E62*U62,2)</f>
        <v>3.83</v>
      </c>
      <c r="W62" s="158"/>
      <c r="X62" s="158" t="s">
        <v>411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1217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3.75" outlineLevel="1" x14ac:dyDescent="0.2">
      <c r="A63" s="156"/>
      <c r="B63" s="157"/>
      <c r="C63" s="286" t="s">
        <v>1225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vybourání rýhy v dlažbách tloušťky přes 10 mm, vybourání betonové mazaniny tloušťky 150 mm, ruční výkop rýhy v hornině třídy 1- 4, demontáž potrubí z kameninových trub DN 100, demontáž podlahové vpusti z kameniny (1 kus/10 m potrubí), zásyp rýhy s uložením výkopku ve vrstvách, se zhutněním a urovnání povrchu zásypu.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6">
        <v>36</v>
      </c>
      <c r="B64" s="167" t="s">
        <v>1226</v>
      </c>
      <c r="C64" s="183" t="s">
        <v>1227</v>
      </c>
      <c r="D64" s="168" t="s">
        <v>706</v>
      </c>
      <c r="E64" s="169">
        <v>4.7300000000000004</v>
      </c>
      <c r="F64" s="170"/>
      <c r="G64" s="171">
        <f>ROUND(E64*F64,2)</f>
        <v>0</v>
      </c>
      <c r="H64" s="170">
        <v>0</v>
      </c>
      <c r="I64" s="171">
        <f>ROUND(E64*H64,2)</f>
        <v>0</v>
      </c>
      <c r="J64" s="170">
        <v>1.85</v>
      </c>
      <c r="K64" s="171">
        <f>ROUND(E64*J64,2)</f>
        <v>8.75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 t="s">
        <v>590</v>
      </c>
      <c r="S64" s="171" t="s">
        <v>318</v>
      </c>
      <c r="T64" s="172" t="s">
        <v>318</v>
      </c>
      <c r="U64" s="158">
        <v>0</v>
      </c>
      <c r="V64" s="158">
        <f>ROUND(E64*U64,2)</f>
        <v>0</v>
      </c>
      <c r="W64" s="158"/>
      <c r="X64" s="158" t="s">
        <v>707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708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86" t="s">
        <v>1228</v>
      </c>
      <c r="D65" s="287"/>
      <c r="E65" s="287"/>
      <c r="F65" s="287"/>
      <c r="G65" s="287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365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0" t="s">
        <v>313</v>
      </c>
      <c r="B66" s="161" t="s">
        <v>148</v>
      </c>
      <c r="C66" s="182" t="s">
        <v>149</v>
      </c>
      <c r="D66" s="162"/>
      <c r="E66" s="163"/>
      <c r="F66" s="164"/>
      <c r="G66" s="164">
        <f>SUMIF(AG67:AG125,"&lt;&gt;NOR",G67:G125)</f>
        <v>0</v>
      </c>
      <c r="H66" s="164"/>
      <c r="I66" s="164">
        <f>SUM(I67:I125)</f>
        <v>254569.88999999998</v>
      </c>
      <c r="J66" s="164"/>
      <c r="K66" s="164">
        <f>SUM(K67:K125)</f>
        <v>361632.88999999996</v>
      </c>
      <c r="L66" s="164"/>
      <c r="M66" s="164">
        <f>SUM(M67:M125)</f>
        <v>0</v>
      </c>
      <c r="N66" s="164"/>
      <c r="O66" s="164">
        <f>SUM(O67:O125)</f>
        <v>3.419999999999999</v>
      </c>
      <c r="P66" s="164"/>
      <c r="Q66" s="164">
        <f>SUM(Q67:Q125)</f>
        <v>1.31</v>
      </c>
      <c r="R66" s="164"/>
      <c r="S66" s="164"/>
      <c r="T66" s="165"/>
      <c r="U66" s="159"/>
      <c r="V66" s="159">
        <f>SUM(V67:V125)</f>
        <v>750.39000000000021</v>
      </c>
      <c r="W66" s="159"/>
      <c r="X66" s="159"/>
      <c r="AG66" t="s">
        <v>314</v>
      </c>
    </row>
    <row r="67" spans="1:60" ht="22.5" outlineLevel="1" x14ac:dyDescent="0.2">
      <c r="A67" s="174">
        <v>37</v>
      </c>
      <c r="B67" s="175" t="s">
        <v>1229</v>
      </c>
      <c r="C67" s="184" t="s">
        <v>1230</v>
      </c>
      <c r="D67" s="176" t="s">
        <v>473</v>
      </c>
      <c r="E67" s="177">
        <v>4</v>
      </c>
      <c r="F67" s="178"/>
      <c r="G67" s="179">
        <f t="shared" ref="G67:G72" si="7">ROUND(E67*F67,2)</f>
        <v>0</v>
      </c>
      <c r="H67" s="178">
        <v>281.18</v>
      </c>
      <c r="I67" s="179">
        <f t="shared" ref="I67:I72" si="8">ROUND(E67*H67,2)</f>
        <v>1124.72</v>
      </c>
      <c r="J67" s="178">
        <v>412.82</v>
      </c>
      <c r="K67" s="179">
        <f t="shared" ref="K67:K72" si="9">ROUND(E67*J67,2)</f>
        <v>1651.28</v>
      </c>
      <c r="L67" s="179">
        <v>21</v>
      </c>
      <c r="M67" s="179">
        <f t="shared" ref="M67:M72" si="10">G67*(1+L67/100)</f>
        <v>0</v>
      </c>
      <c r="N67" s="179">
        <v>1.5900000000000001E-2</v>
      </c>
      <c r="O67" s="179">
        <f t="shared" ref="O67:O72" si="11">ROUND(E67*N67,2)</f>
        <v>0.06</v>
      </c>
      <c r="P67" s="179">
        <v>0</v>
      </c>
      <c r="Q67" s="179">
        <f t="shared" ref="Q67:Q72" si="12">ROUND(E67*P67,2)</f>
        <v>0</v>
      </c>
      <c r="R67" s="179" t="s">
        <v>590</v>
      </c>
      <c r="S67" s="179" t="s">
        <v>318</v>
      </c>
      <c r="T67" s="180" t="s">
        <v>318</v>
      </c>
      <c r="U67" s="158">
        <v>0.89700000000000002</v>
      </c>
      <c r="V67" s="158">
        <f t="shared" ref="V67:V72" si="13">ROUND(E67*U67,2)</f>
        <v>3.59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712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38</v>
      </c>
      <c r="B68" s="175" t="s">
        <v>1231</v>
      </c>
      <c r="C68" s="184" t="s">
        <v>1232</v>
      </c>
      <c r="D68" s="176" t="s">
        <v>473</v>
      </c>
      <c r="E68" s="193">
        <v>88</v>
      </c>
      <c r="F68" s="178"/>
      <c r="G68" s="179">
        <f t="shared" si="7"/>
        <v>0</v>
      </c>
      <c r="H68" s="178">
        <v>394.81</v>
      </c>
      <c r="I68" s="179">
        <f t="shared" si="8"/>
        <v>34743.279999999999</v>
      </c>
      <c r="J68" s="178">
        <v>437.19</v>
      </c>
      <c r="K68" s="179">
        <f t="shared" si="9"/>
        <v>38472.720000000001</v>
      </c>
      <c r="L68" s="179">
        <v>21</v>
      </c>
      <c r="M68" s="179">
        <f t="shared" si="10"/>
        <v>0</v>
      </c>
      <c r="N68" s="179">
        <v>1.6080000000000001E-2</v>
      </c>
      <c r="O68" s="179">
        <f t="shared" si="11"/>
        <v>1.42</v>
      </c>
      <c r="P68" s="179">
        <v>0</v>
      </c>
      <c r="Q68" s="179">
        <f t="shared" si="12"/>
        <v>0</v>
      </c>
      <c r="R68" s="179" t="s">
        <v>590</v>
      </c>
      <c r="S68" s="179" t="s">
        <v>318</v>
      </c>
      <c r="T68" s="180" t="s">
        <v>318</v>
      </c>
      <c r="U68" s="158">
        <v>0.91800000000000004</v>
      </c>
      <c r="V68" s="158">
        <f t="shared" si="13"/>
        <v>80.78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39</v>
      </c>
      <c r="B69" s="175" t="s">
        <v>1233</v>
      </c>
      <c r="C69" s="184" t="s">
        <v>1234</v>
      </c>
      <c r="D69" s="176" t="s">
        <v>473</v>
      </c>
      <c r="E69" s="193">
        <v>88</v>
      </c>
      <c r="F69" s="178"/>
      <c r="G69" s="179">
        <f t="shared" si="7"/>
        <v>0</v>
      </c>
      <c r="H69" s="178">
        <v>0</v>
      </c>
      <c r="I69" s="179">
        <f t="shared" si="8"/>
        <v>0</v>
      </c>
      <c r="J69" s="178">
        <v>79</v>
      </c>
      <c r="K69" s="179">
        <f t="shared" si="9"/>
        <v>6952</v>
      </c>
      <c r="L69" s="179">
        <v>21</v>
      </c>
      <c r="M69" s="179">
        <f t="shared" si="10"/>
        <v>0</v>
      </c>
      <c r="N69" s="179">
        <v>0</v>
      </c>
      <c r="O69" s="179">
        <f t="shared" si="11"/>
        <v>0</v>
      </c>
      <c r="P69" s="179">
        <v>4.9699999999999996E-3</v>
      </c>
      <c r="Q69" s="179">
        <f t="shared" si="12"/>
        <v>0.44</v>
      </c>
      <c r="R69" s="179" t="s">
        <v>590</v>
      </c>
      <c r="S69" s="179" t="s">
        <v>318</v>
      </c>
      <c r="T69" s="180" t="s">
        <v>318</v>
      </c>
      <c r="U69" s="158">
        <v>0.20399999999999999</v>
      </c>
      <c r="V69" s="158">
        <f t="shared" si="13"/>
        <v>17.95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712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40</v>
      </c>
      <c r="B70" s="175" t="s">
        <v>1235</v>
      </c>
      <c r="C70" s="184" t="s">
        <v>1236</v>
      </c>
      <c r="D70" s="176" t="s">
        <v>473</v>
      </c>
      <c r="E70" s="193">
        <v>320</v>
      </c>
      <c r="F70" s="178"/>
      <c r="G70" s="179">
        <f t="shared" si="7"/>
        <v>0</v>
      </c>
      <c r="H70" s="178">
        <v>0</v>
      </c>
      <c r="I70" s="179">
        <f t="shared" si="8"/>
        <v>0</v>
      </c>
      <c r="J70" s="178">
        <v>32.200000000000003</v>
      </c>
      <c r="K70" s="179">
        <f t="shared" si="9"/>
        <v>10304</v>
      </c>
      <c r="L70" s="179">
        <v>21</v>
      </c>
      <c r="M70" s="179">
        <f t="shared" si="10"/>
        <v>0</v>
      </c>
      <c r="N70" s="179">
        <v>0</v>
      </c>
      <c r="O70" s="179">
        <f t="shared" si="11"/>
        <v>0</v>
      </c>
      <c r="P70" s="179">
        <v>2.9E-4</v>
      </c>
      <c r="Q70" s="179">
        <f t="shared" si="12"/>
        <v>0.09</v>
      </c>
      <c r="R70" s="179" t="s">
        <v>590</v>
      </c>
      <c r="S70" s="179" t="s">
        <v>318</v>
      </c>
      <c r="T70" s="180" t="s">
        <v>318</v>
      </c>
      <c r="U70" s="158">
        <v>8.3000000000000004E-2</v>
      </c>
      <c r="V70" s="158">
        <f t="shared" si="13"/>
        <v>26.56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712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41</v>
      </c>
      <c r="B71" s="175" t="s">
        <v>1237</v>
      </c>
      <c r="C71" s="184" t="s">
        <v>1238</v>
      </c>
      <c r="D71" s="176" t="s">
        <v>348</v>
      </c>
      <c r="E71" s="193">
        <v>1</v>
      </c>
      <c r="F71" s="178"/>
      <c r="G71" s="179">
        <f t="shared" si="7"/>
        <v>0</v>
      </c>
      <c r="H71" s="178">
        <v>384.72</v>
      </c>
      <c r="I71" s="179">
        <f t="shared" si="8"/>
        <v>384.72</v>
      </c>
      <c r="J71" s="178">
        <v>387.28</v>
      </c>
      <c r="K71" s="179">
        <f t="shared" si="9"/>
        <v>387.28</v>
      </c>
      <c r="L71" s="179">
        <v>21</v>
      </c>
      <c r="M71" s="179">
        <f t="shared" si="10"/>
        <v>0</v>
      </c>
      <c r="N71" s="179">
        <v>6.7400000000000003E-3</v>
      </c>
      <c r="O71" s="179">
        <f t="shared" si="11"/>
        <v>0.01</v>
      </c>
      <c r="P71" s="179">
        <v>0</v>
      </c>
      <c r="Q71" s="179">
        <f t="shared" si="12"/>
        <v>0</v>
      </c>
      <c r="R71" s="179" t="s">
        <v>590</v>
      </c>
      <c r="S71" s="179" t="s">
        <v>318</v>
      </c>
      <c r="T71" s="180" t="s">
        <v>318</v>
      </c>
      <c r="U71" s="158">
        <v>0.78500000000000003</v>
      </c>
      <c r="V71" s="158">
        <f t="shared" si="13"/>
        <v>0.79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712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42</v>
      </c>
      <c r="B72" s="167" t="s">
        <v>1239</v>
      </c>
      <c r="C72" s="183" t="s">
        <v>1240</v>
      </c>
      <c r="D72" s="168" t="s">
        <v>473</v>
      </c>
      <c r="E72" s="192">
        <v>135</v>
      </c>
      <c r="F72" s="170"/>
      <c r="G72" s="171">
        <f t="shared" si="7"/>
        <v>0</v>
      </c>
      <c r="H72" s="170">
        <v>69.02</v>
      </c>
      <c r="I72" s="171">
        <f t="shared" si="8"/>
        <v>9317.7000000000007</v>
      </c>
      <c r="J72" s="170">
        <v>251.98</v>
      </c>
      <c r="K72" s="171">
        <f t="shared" si="9"/>
        <v>34017.300000000003</v>
      </c>
      <c r="L72" s="171">
        <v>21</v>
      </c>
      <c r="M72" s="171">
        <f t="shared" si="10"/>
        <v>0</v>
      </c>
      <c r="N72" s="171">
        <v>3.9899999999999996E-3</v>
      </c>
      <c r="O72" s="171">
        <f t="shared" si="11"/>
        <v>0.54</v>
      </c>
      <c r="P72" s="171">
        <v>0</v>
      </c>
      <c r="Q72" s="171">
        <f t="shared" si="12"/>
        <v>0</v>
      </c>
      <c r="R72" s="171" t="s">
        <v>590</v>
      </c>
      <c r="S72" s="171" t="s">
        <v>318</v>
      </c>
      <c r="T72" s="172" t="s">
        <v>318</v>
      </c>
      <c r="U72" s="158">
        <v>0.54290000000000005</v>
      </c>
      <c r="V72" s="158">
        <f t="shared" si="13"/>
        <v>73.290000000000006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1164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86" t="s">
        <v>1241</v>
      </c>
      <c r="D73" s="287"/>
      <c r="E73" s="287"/>
      <c r="F73" s="287"/>
      <c r="G73" s="28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365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43</v>
      </c>
      <c r="B74" s="167" t="s">
        <v>1242</v>
      </c>
      <c r="C74" s="183" t="s">
        <v>1243</v>
      </c>
      <c r="D74" s="168" t="s">
        <v>473</v>
      </c>
      <c r="E74" s="192">
        <v>28</v>
      </c>
      <c r="F74" s="170"/>
      <c r="G74" s="171">
        <f>ROUND(E74*F74,2)</f>
        <v>0</v>
      </c>
      <c r="H74" s="170">
        <v>93.11</v>
      </c>
      <c r="I74" s="171">
        <f>ROUND(E74*H74,2)</f>
        <v>2607.08</v>
      </c>
      <c r="J74" s="170">
        <v>295.39</v>
      </c>
      <c r="K74" s="171">
        <f>ROUND(E74*J74,2)</f>
        <v>8270.92</v>
      </c>
      <c r="L74" s="171">
        <v>21</v>
      </c>
      <c r="M74" s="171">
        <f>G74*(1+L74/100)</f>
        <v>0</v>
      </c>
      <c r="N74" s="171">
        <v>5.1799999999999997E-3</v>
      </c>
      <c r="O74" s="171">
        <f>ROUND(E74*N74,2)</f>
        <v>0.15</v>
      </c>
      <c r="P74" s="171">
        <v>0</v>
      </c>
      <c r="Q74" s="171">
        <f>ROUND(E74*P74,2)</f>
        <v>0</v>
      </c>
      <c r="R74" s="171" t="s">
        <v>590</v>
      </c>
      <c r="S74" s="171" t="s">
        <v>318</v>
      </c>
      <c r="T74" s="172" t="s">
        <v>318</v>
      </c>
      <c r="U74" s="158">
        <v>0.63429999999999997</v>
      </c>
      <c r="V74" s="158">
        <f>ROUND(E74*U74,2)</f>
        <v>17.760000000000002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712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86" t="s">
        <v>1241</v>
      </c>
      <c r="D75" s="287"/>
      <c r="E75" s="287"/>
      <c r="F75" s="287"/>
      <c r="G75" s="287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365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44</v>
      </c>
      <c r="B76" s="167" t="s">
        <v>1244</v>
      </c>
      <c r="C76" s="183" t="s">
        <v>1245</v>
      </c>
      <c r="D76" s="168" t="s">
        <v>473</v>
      </c>
      <c r="E76" s="192">
        <v>28</v>
      </c>
      <c r="F76" s="170"/>
      <c r="G76" s="171">
        <f>ROUND(E76*F76,2)</f>
        <v>0</v>
      </c>
      <c r="H76" s="170">
        <v>148.97</v>
      </c>
      <c r="I76" s="171">
        <f>ROUND(E76*H76,2)</f>
        <v>4171.16</v>
      </c>
      <c r="J76" s="170">
        <v>320.02999999999997</v>
      </c>
      <c r="K76" s="171">
        <f>ROUND(E76*J76,2)</f>
        <v>8960.84</v>
      </c>
      <c r="L76" s="171">
        <v>21</v>
      </c>
      <c r="M76" s="171">
        <f>G76*(1+L76/100)</f>
        <v>0</v>
      </c>
      <c r="N76" s="171">
        <v>5.3499999999999997E-3</v>
      </c>
      <c r="O76" s="171">
        <f>ROUND(E76*N76,2)</f>
        <v>0.15</v>
      </c>
      <c r="P76" s="171">
        <v>0</v>
      </c>
      <c r="Q76" s="171">
        <f>ROUND(E76*P76,2)</f>
        <v>0</v>
      </c>
      <c r="R76" s="171" t="s">
        <v>590</v>
      </c>
      <c r="S76" s="171" t="s">
        <v>318</v>
      </c>
      <c r="T76" s="172" t="s">
        <v>318</v>
      </c>
      <c r="U76" s="158">
        <v>0.68279999999999996</v>
      </c>
      <c r="V76" s="158">
        <f>ROUND(E76*U76,2)</f>
        <v>19.12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712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86" t="s">
        <v>1241</v>
      </c>
      <c r="D77" s="287"/>
      <c r="E77" s="287"/>
      <c r="F77" s="287"/>
      <c r="G77" s="287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365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45</v>
      </c>
      <c r="B78" s="167" t="s">
        <v>1246</v>
      </c>
      <c r="C78" s="183" t="s">
        <v>1247</v>
      </c>
      <c r="D78" s="168" t="s">
        <v>473</v>
      </c>
      <c r="E78" s="169">
        <v>8</v>
      </c>
      <c r="F78" s="170"/>
      <c r="G78" s="171">
        <f>ROUND(E78*F78,2)</f>
        <v>0</v>
      </c>
      <c r="H78" s="170">
        <v>278.31</v>
      </c>
      <c r="I78" s="171">
        <f>ROUND(E78*H78,2)</f>
        <v>2226.48</v>
      </c>
      <c r="J78" s="170">
        <v>359.69</v>
      </c>
      <c r="K78" s="171">
        <f>ROUND(E78*J78,2)</f>
        <v>2877.52</v>
      </c>
      <c r="L78" s="171">
        <v>21</v>
      </c>
      <c r="M78" s="171">
        <f>G78*(1+L78/100)</f>
        <v>0</v>
      </c>
      <c r="N78" s="171">
        <v>5.6299999999999996E-3</v>
      </c>
      <c r="O78" s="171">
        <f>ROUND(E78*N78,2)</f>
        <v>0.05</v>
      </c>
      <c r="P78" s="171">
        <v>0</v>
      </c>
      <c r="Q78" s="171">
        <f>ROUND(E78*P78,2)</f>
        <v>0</v>
      </c>
      <c r="R78" s="171" t="s">
        <v>590</v>
      </c>
      <c r="S78" s="171" t="s">
        <v>318</v>
      </c>
      <c r="T78" s="172" t="s">
        <v>318</v>
      </c>
      <c r="U78" s="158">
        <v>0.75470000000000004</v>
      </c>
      <c r="V78" s="158">
        <f>ROUND(E78*U78,2)</f>
        <v>6.04</v>
      </c>
      <c r="W78" s="158"/>
      <c r="X78" s="158" t="s">
        <v>362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712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86" t="s">
        <v>1241</v>
      </c>
      <c r="D79" s="287"/>
      <c r="E79" s="287"/>
      <c r="F79" s="287"/>
      <c r="G79" s="287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365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46</v>
      </c>
      <c r="B80" s="167" t="s">
        <v>1248</v>
      </c>
      <c r="C80" s="183" t="s">
        <v>1249</v>
      </c>
      <c r="D80" s="168" t="s">
        <v>473</v>
      </c>
      <c r="E80" s="169">
        <v>7</v>
      </c>
      <c r="F80" s="170"/>
      <c r="G80" s="171">
        <f>ROUND(E80*F80,2)</f>
        <v>0</v>
      </c>
      <c r="H80" s="170">
        <v>294.92</v>
      </c>
      <c r="I80" s="171">
        <f>ROUND(E80*H80,2)</f>
        <v>2064.44</v>
      </c>
      <c r="J80" s="170">
        <v>446.08</v>
      </c>
      <c r="K80" s="171">
        <f>ROUND(E80*J80,2)</f>
        <v>3122.56</v>
      </c>
      <c r="L80" s="171">
        <v>21</v>
      </c>
      <c r="M80" s="171">
        <f>G80*(1+L80/100)</f>
        <v>0</v>
      </c>
      <c r="N80" s="171">
        <v>5.94E-3</v>
      </c>
      <c r="O80" s="171">
        <f>ROUND(E80*N80,2)</f>
        <v>0.04</v>
      </c>
      <c r="P80" s="171">
        <v>0</v>
      </c>
      <c r="Q80" s="171">
        <f>ROUND(E80*P80,2)</f>
        <v>0</v>
      </c>
      <c r="R80" s="171" t="s">
        <v>590</v>
      </c>
      <c r="S80" s="171" t="s">
        <v>318</v>
      </c>
      <c r="T80" s="172" t="s">
        <v>318</v>
      </c>
      <c r="U80" s="158">
        <v>0.92569999999999997</v>
      </c>
      <c r="V80" s="158">
        <f>ROUND(E80*U80,2)</f>
        <v>6.48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712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86" t="s">
        <v>1241</v>
      </c>
      <c r="D81" s="287"/>
      <c r="E81" s="287"/>
      <c r="F81" s="287"/>
      <c r="G81" s="287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365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47</v>
      </c>
      <c r="B82" s="167" t="s">
        <v>1250</v>
      </c>
      <c r="C82" s="183" t="s">
        <v>1251</v>
      </c>
      <c r="D82" s="168" t="s">
        <v>473</v>
      </c>
      <c r="E82" s="192">
        <v>65</v>
      </c>
      <c r="F82" s="170"/>
      <c r="G82" s="171">
        <f>ROUND(E82*F82,2)</f>
        <v>0</v>
      </c>
      <c r="H82" s="170">
        <v>74.44</v>
      </c>
      <c r="I82" s="171">
        <f>ROUND(E82*H82,2)</f>
        <v>4838.6000000000004</v>
      </c>
      <c r="J82" s="170">
        <v>252.06</v>
      </c>
      <c r="K82" s="171">
        <f>ROUND(E82*J82,2)</f>
        <v>16383.9</v>
      </c>
      <c r="L82" s="171">
        <v>21</v>
      </c>
      <c r="M82" s="171">
        <f>G82*(1+L82/100)</f>
        <v>0</v>
      </c>
      <c r="N82" s="171">
        <v>4.0099999999999997E-3</v>
      </c>
      <c r="O82" s="171">
        <f>ROUND(E82*N82,2)</f>
        <v>0.26</v>
      </c>
      <c r="P82" s="171">
        <v>0</v>
      </c>
      <c r="Q82" s="171">
        <f>ROUND(E82*P82,2)</f>
        <v>0</v>
      </c>
      <c r="R82" s="171" t="s">
        <v>590</v>
      </c>
      <c r="S82" s="171" t="s">
        <v>318</v>
      </c>
      <c r="T82" s="172" t="s">
        <v>318</v>
      </c>
      <c r="U82" s="158">
        <v>0.54290000000000005</v>
      </c>
      <c r="V82" s="158">
        <f>ROUND(E82*U82,2)</f>
        <v>35.29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712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86" t="s">
        <v>1241</v>
      </c>
      <c r="D83" s="287"/>
      <c r="E83" s="287"/>
      <c r="F83" s="287"/>
      <c r="G83" s="287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365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6">
        <v>48</v>
      </c>
      <c r="B84" s="167" t="s">
        <v>1252</v>
      </c>
      <c r="C84" s="183" t="s">
        <v>1253</v>
      </c>
      <c r="D84" s="168" t="s">
        <v>473</v>
      </c>
      <c r="E84" s="192">
        <v>24</v>
      </c>
      <c r="F84" s="170"/>
      <c r="G84" s="171">
        <f>ROUND(E84*F84,2)</f>
        <v>0</v>
      </c>
      <c r="H84" s="170">
        <v>101.25</v>
      </c>
      <c r="I84" s="171">
        <f>ROUND(E84*H84,2)</f>
        <v>2430</v>
      </c>
      <c r="J84" s="170">
        <v>295.75</v>
      </c>
      <c r="K84" s="171">
        <f>ROUND(E84*J84,2)</f>
        <v>7098</v>
      </c>
      <c r="L84" s="171">
        <v>21</v>
      </c>
      <c r="M84" s="171">
        <f>G84*(1+L84/100)</f>
        <v>0</v>
      </c>
      <c r="N84" s="171">
        <v>5.2199999999999998E-3</v>
      </c>
      <c r="O84" s="171">
        <f>ROUND(E84*N84,2)</f>
        <v>0.13</v>
      </c>
      <c r="P84" s="171">
        <v>0</v>
      </c>
      <c r="Q84" s="171">
        <f>ROUND(E84*P84,2)</f>
        <v>0</v>
      </c>
      <c r="R84" s="171" t="s">
        <v>590</v>
      </c>
      <c r="S84" s="171" t="s">
        <v>318</v>
      </c>
      <c r="T84" s="172" t="s">
        <v>318</v>
      </c>
      <c r="U84" s="158">
        <v>0.63429999999999997</v>
      </c>
      <c r="V84" s="158">
        <f>ROUND(E84*U84,2)</f>
        <v>15.22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712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86" t="s">
        <v>1241</v>
      </c>
      <c r="D85" s="287"/>
      <c r="E85" s="287"/>
      <c r="F85" s="287"/>
      <c r="G85" s="287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365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4">
        <v>49</v>
      </c>
      <c r="B86" s="175" t="s">
        <v>1254</v>
      </c>
      <c r="C86" s="184" t="s">
        <v>1255</v>
      </c>
      <c r="D86" s="176" t="s">
        <v>473</v>
      </c>
      <c r="E86" s="193">
        <v>4</v>
      </c>
      <c r="F86" s="178"/>
      <c r="G86" s="179">
        <f t="shared" ref="G86:G111" si="14">ROUND(E86*F86,2)</f>
        <v>0</v>
      </c>
      <c r="H86" s="178">
        <v>27.93</v>
      </c>
      <c r="I86" s="179">
        <f t="shared" ref="I86:I111" si="15">ROUND(E86*H86,2)</f>
        <v>111.72</v>
      </c>
      <c r="J86" s="178">
        <v>63.97</v>
      </c>
      <c r="K86" s="179">
        <f t="shared" ref="K86:K111" si="16">ROUND(E86*J86,2)</f>
        <v>255.88</v>
      </c>
      <c r="L86" s="179">
        <v>21</v>
      </c>
      <c r="M86" s="179">
        <f t="shared" ref="M86:M111" si="17">G86*(1+L86/100)</f>
        <v>0</v>
      </c>
      <c r="N86" s="179">
        <v>6.0000000000000002E-5</v>
      </c>
      <c r="O86" s="179">
        <f t="shared" ref="O86:O111" si="18">ROUND(E86*N86,2)</f>
        <v>0</v>
      </c>
      <c r="P86" s="179">
        <v>0</v>
      </c>
      <c r="Q86" s="179">
        <f t="shared" ref="Q86:Q111" si="19">ROUND(E86*P86,2)</f>
        <v>0</v>
      </c>
      <c r="R86" s="179" t="s">
        <v>590</v>
      </c>
      <c r="S86" s="179" t="s">
        <v>318</v>
      </c>
      <c r="T86" s="180" t="s">
        <v>318</v>
      </c>
      <c r="U86" s="158">
        <v>0.14199999999999999</v>
      </c>
      <c r="V86" s="158">
        <f t="shared" ref="V86:V111" si="20">ROUND(E86*U86,2)</f>
        <v>0.56999999999999995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712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4">
        <v>50</v>
      </c>
      <c r="B87" s="175" t="s">
        <v>1256</v>
      </c>
      <c r="C87" s="184" t="s">
        <v>1257</v>
      </c>
      <c r="D87" s="176" t="s">
        <v>473</v>
      </c>
      <c r="E87" s="193">
        <v>88</v>
      </c>
      <c r="F87" s="178"/>
      <c r="G87" s="179">
        <f t="shared" si="14"/>
        <v>0</v>
      </c>
      <c r="H87" s="178">
        <v>38.6</v>
      </c>
      <c r="I87" s="179">
        <f t="shared" si="15"/>
        <v>3396.8</v>
      </c>
      <c r="J87" s="178">
        <v>83.4</v>
      </c>
      <c r="K87" s="179">
        <f t="shared" si="16"/>
        <v>7339.2</v>
      </c>
      <c r="L87" s="179">
        <v>21</v>
      </c>
      <c r="M87" s="179">
        <f t="shared" si="17"/>
        <v>0</v>
      </c>
      <c r="N87" s="179">
        <v>1.2999999999999999E-4</v>
      </c>
      <c r="O87" s="179">
        <f t="shared" si="18"/>
        <v>0.01</v>
      </c>
      <c r="P87" s="179">
        <v>0</v>
      </c>
      <c r="Q87" s="179">
        <f t="shared" si="19"/>
        <v>0</v>
      </c>
      <c r="R87" s="179" t="s">
        <v>590</v>
      </c>
      <c r="S87" s="179" t="s">
        <v>318</v>
      </c>
      <c r="T87" s="180" t="s">
        <v>318</v>
      </c>
      <c r="U87" s="158">
        <v>0.185</v>
      </c>
      <c r="V87" s="158">
        <f t="shared" si="20"/>
        <v>16.28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712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4">
        <v>51</v>
      </c>
      <c r="B88" s="175" t="s">
        <v>1258</v>
      </c>
      <c r="C88" s="184" t="s">
        <v>1259</v>
      </c>
      <c r="D88" s="176" t="s">
        <v>473</v>
      </c>
      <c r="E88" s="193">
        <v>135</v>
      </c>
      <c r="F88" s="178"/>
      <c r="G88" s="179">
        <f t="shared" si="14"/>
        <v>0</v>
      </c>
      <c r="H88" s="178">
        <v>27.36</v>
      </c>
      <c r="I88" s="179">
        <f t="shared" si="15"/>
        <v>3693.6</v>
      </c>
      <c r="J88" s="178">
        <v>58.14</v>
      </c>
      <c r="K88" s="179">
        <f t="shared" si="16"/>
        <v>7848.9</v>
      </c>
      <c r="L88" s="179">
        <v>21</v>
      </c>
      <c r="M88" s="179">
        <f t="shared" si="17"/>
        <v>0</v>
      </c>
      <c r="N88" s="179">
        <v>4.0000000000000003E-5</v>
      </c>
      <c r="O88" s="179">
        <f t="shared" si="18"/>
        <v>0.01</v>
      </c>
      <c r="P88" s="179">
        <v>0</v>
      </c>
      <c r="Q88" s="179">
        <f t="shared" si="19"/>
        <v>0</v>
      </c>
      <c r="R88" s="179" t="s">
        <v>590</v>
      </c>
      <c r="S88" s="179" t="s">
        <v>318</v>
      </c>
      <c r="T88" s="180" t="s">
        <v>318</v>
      </c>
      <c r="U88" s="158">
        <v>0.129</v>
      </c>
      <c r="V88" s="158">
        <f t="shared" si="20"/>
        <v>17.420000000000002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1164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52</v>
      </c>
      <c r="B89" s="175" t="s">
        <v>1260</v>
      </c>
      <c r="C89" s="184" t="s">
        <v>1261</v>
      </c>
      <c r="D89" s="176" t="s">
        <v>473</v>
      </c>
      <c r="E89" s="193">
        <v>28</v>
      </c>
      <c r="F89" s="178"/>
      <c r="G89" s="179">
        <f t="shared" si="14"/>
        <v>0</v>
      </c>
      <c r="H89" s="178">
        <v>30.46</v>
      </c>
      <c r="I89" s="179">
        <f t="shared" si="15"/>
        <v>852.88</v>
      </c>
      <c r="J89" s="178">
        <v>58.14</v>
      </c>
      <c r="K89" s="179">
        <f t="shared" si="16"/>
        <v>1627.92</v>
      </c>
      <c r="L89" s="179">
        <v>21</v>
      </c>
      <c r="M89" s="179">
        <f t="shared" si="17"/>
        <v>0</v>
      </c>
      <c r="N89" s="179">
        <v>8.0000000000000007E-5</v>
      </c>
      <c r="O89" s="179">
        <f t="shared" si="18"/>
        <v>0</v>
      </c>
      <c r="P89" s="179">
        <v>0</v>
      </c>
      <c r="Q89" s="179">
        <f t="shared" si="19"/>
        <v>0</v>
      </c>
      <c r="R89" s="179" t="s">
        <v>590</v>
      </c>
      <c r="S89" s="179" t="s">
        <v>318</v>
      </c>
      <c r="T89" s="180" t="s">
        <v>318</v>
      </c>
      <c r="U89" s="158">
        <v>0.129</v>
      </c>
      <c r="V89" s="158">
        <f t="shared" si="20"/>
        <v>3.61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712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53</v>
      </c>
      <c r="B90" s="175" t="s">
        <v>1262</v>
      </c>
      <c r="C90" s="184" t="s">
        <v>1263</v>
      </c>
      <c r="D90" s="176" t="s">
        <v>473</v>
      </c>
      <c r="E90" s="193">
        <v>28</v>
      </c>
      <c r="F90" s="178"/>
      <c r="G90" s="179">
        <f t="shared" si="14"/>
        <v>0</v>
      </c>
      <c r="H90" s="178">
        <v>40.99</v>
      </c>
      <c r="I90" s="179">
        <f t="shared" si="15"/>
        <v>1147.72</v>
      </c>
      <c r="J90" s="178">
        <v>64.010000000000005</v>
      </c>
      <c r="K90" s="179">
        <f t="shared" si="16"/>
        <v>1792.28</v>
      </c>
      <c r="L90" s="179">
        <v>21</v>
      </c>
      <c r="M90" s="179">
        <f t="shared" si="17"/>
        <v>0</v>
      </c>
      <c r="N90" s="179">
        <v>6.0000000000000002E-5</v>
      </c>
      <c r="O90" s="179">
        <f t="shared" si="18"/>
        <v>0</v>
      </c>
      <c r="P90" s="179">
        <v>0</v>
      </c>
      <c r="Q90" s="179">
        <f t="shared" si="19"/>
        <v>0</v>
      </c>
      <c r="R90" s="179" t="s">
        <v>590</v>
      </c>
      <c r="S90" s="179" t="s">
        <v>318</v>
      </c>
      <c r="T90" s="180" t="s">
        <v>318</v>
      </c>
      <c r="U90" s="158">
        <v>0.14199999999999999</v>
      </c>
      <c r="V90" s="158">
        <f t="shared" si="20"/>
        <v>3.98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712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54</v>
      </c>
      <c r="B91" s="175" t="s">
        <v>1264</v>
      </c>
      <c r="C91" s="184" t="s">
        <v>1265</v>
      </c>
      <c r="D91" s="176" t="s">
        <v>473</v>
      </c>
      <c r="E91" s="193">
        <v>8</v>
      </c>
      <c r="F91" s="178"/>
      <c r="G91" s="179">
        <f t="shared" si="14"/>
        <v>0</v>
      </c>
      <c r="H91" s="178">
        <v>45.37</v>
      </c>
      <c r="I91" s="179">
        <f t="shared" si="15"/>
        <v>362.96</v>
      </c>
      <c r="J91" s="178">
        <v>76.63</v>
      </c>
      <c r="K91" s="179">
        <f t="shared" si="16"/>
        <v>613.04</v>
      </c>
      <c r="L91" s="179">
        <v>21</v>
      </c>
      <c r="M91" s="179">
        <f t="shared" si="17"/>
        <v>0</v>
      </c>
      <c r="N91" s="179">
        <v>1.2999999999999999E-4</v>
      </c>
      <c r="O91" s="179">
        <f t="shared" si="18"/>
        <v>0</v>
      </c>
      <c r="P91" s="179">
        <v>0</v>
      </c>
      <c r="Q91" s="179">
        <f t="shared" si="19"/>
        <v>0</v>
      </c>
      <c r="R91" s="179" t="s">
        <v>590</v>
      </c>
      <c r="S91" s="179" t="s">
        <v>318</v>
      </c>
      <c r="T91" s="180" t="s">
        <v>318</v>
      </c>
      <c r="U91" s="158">
        <v>0.17</v>
      </c>
      <c r="V91" s="158">
        <f t="shared" si="20"/>
        <v>1.36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712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4">
        <v>55</v>
      </c>
      <c r="B92" s="175" t="s">
        <v>1266</v>
      </c>
      <c r="C92" s="184" t="s">
        <v>1267</v>
      </c>
      <c r="D92" s="176" t="s">
        <v>473</v>
      </c>
      <c r="E92" s="193">
        <v>7</v>
      </c>
      <c r="F92" s="178"/>
      <c r="G92" s="179">
        <f t="shared" si="14"/>
        <v>0</v>
      </c>
      <c r="H92" s="178">
        <v>55.1</v>
      </c>
      <c r="I92" s="179">
        <f t="shared" si="15"/>
        <v>385.7</v>
      </c>
      <c r="J92" s="178">
        <v>83.4</v>
      </c>
      <c r="K92" s="179">
        <f t="shared" si="16"/>
        <v>583.79999999999995</v>
      </c>
      <c r="L92" s="179">
        <v>21</v>
      </c>
      <c r="M92" s="179">
        <f t="shared" si="17"/>
        <v>0</v>
      </c>
      <c r="N92" s="179">
        <v>1.4999999999999999E-4</v>
      </c>
      <c r="O92" s="179">
        <f t="shared" si="18"/>
        <v>0</v>
      </c>
      <c r="P92" s="179">
        <v>0</v>
      </c>
      <c r="Q92" s="179">
        <f t="shared" si="19"/>
        <v>0</v>
      </c>
      <c r="R92" s="179" t="s">
        <v>590</v>
      </c>
      <c r="S92" s="179" t="s">
        <v>318</v>
      </c>
      <c r="T92" s="180" t="s">
        <v>318</v>
      </c>
      <c r="U92" s="158">
        <v>0.185</v>
      </c>
      <c r="V92" s="158">
        <f t="shared" si="20"/>
        <v>1.3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712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56</v>
      </c>
      <c r="B93" s="175" t="s">
        <v>1268</v>
      </c>
      <c r="C93" s="184" t="s">
        <v>1269</v>
      </c>
      <c r="D93" s="176" t="s">
        <v>473</v>
      </c>
      <c r="E93" s="193">
        <v>65</v>
      </c>
      <c r="F93" s="178"/>
      <c r="G93" s="179">
        <f t="shared" si="14"/>
        <v>0</v>
      </c>
      <c r="H93" s="178">
        <v>43.86</v>
      </c>
      <c r="I93" s="179">
        <f t="shared" si="15"/>
        <v>2850.9</v>
      </c>
      <c r="J93" s="178">
        <v>58.14</v>
      </c>
      <c r="K93" s="179">
        <f t="shared" si="16"/>
        <v>3779.1</v>
      </c>
      <c r="L93" s="179">
        <v>21</v>
      </c>
      <c r="M93" s="179">
        <f t="shared" si="17"/>
        <v>0</v>
      </c>
      <c r="N93" s="179">
        <v>5.0000000000000002E-5</v>
      </c>
      <c r="O93" s="179">
        <f t="shared" si="18"/>
        <v>0</v>
      </c>
      <c r="P93" s="179">
        <v>0</v>
      </c>
      <c r="Q93" s="179">
        <f t="shared" si="19"/>
        <v>0</v>
      </c>
      <c r="R93" s="179" t="s">
        <v>590</v>
      </c>
      <c r="S93" s="179" t="s">
        <v>318</v>
      </c>
      <c r="T93" s="180" t="s">
        <v>318</v>
      </c>
      <c r="U93" s="158">
        <v>0.129</v>
      </c>
      <c r="V93" s="158">
        <f t="shared" si="20"/>
        <v>8.39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712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57</v>
      </c>
      <c r="B94" s="175" t="s">
        <v>1270</v>
      </c>
      <c r="C94" s="184" t="s">
        <v>1271</v>
      </c>
      <c r="D94" s="176" t="s">
        <v>473</v>
      </c>
      <c r="E94" s="193">
        <v>24</v>
      </c>
      <c r="F94" s="178"/>
      <c r="G94" s="179">
        <f t="shared" si="14"/>
        <v>0</v>
      </c>
      <c r="H94" s="178">
        <v>49.36</v>
      </c>
      <c r="I94" s="179">
        <f t="shared" si="15"/>
        <v>1184.6400000000001</v>
      </c>
      <c r="J94" s="178">
        <v>58.14</v>
      </c>
      <c r="K94" s="179">
        <f t="shared" si="16"/>
        <v>1395.36</v>
      </c>
      <c r="L94" s="179">
        <v>21</v>
      </c>
      <c r="M94" s="179">
        <f t="shared" si="17"/>
        <v>0</v>
      </c>
      <c r="N94" s="179">
        <v>8.0000000000000007E-5</v>
      </c>
      <c r="O94" s="179">
        <f t="shared" si="18"/>
        <v>0</v>
      </c>
      <c r="P94" s="179">
        <v>0</v>
      </c>
      <c r="Q94" s="179">
        <f t="shared" si="19"/>
        <v>0</v>
      </c>
      <c r="R94" s="179" t="s">
        <v>590</v>
      </c>
      <c r="S94" s="179" t="s">
        <v>318</v>
      </c>
      <c r="T94" s="180" t="s">
        <v>318</v>
      </c>
      <c r="U94" s="158">
        <v>0.129</v>
      </c>
      <c r="V94" s="158">
        <f t="shared" si="20"/>
        <v>3.1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712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58</v>
      </c>
      <c r="B95" s="175" t="s">
        <v>1272</v>
      </c>
      <c r="C95" s="184" t="s">
        <v>1273</v>
      </c>
      <c r="D95" s="176" t="s">
        <v>348</v>
      </c>
      <c r="E95" s="193">
        <v>432</v>
      </c>
      <c r="F95" s="178"/>
      <c r="G95" s="179">
        <f t="shared" si="14"/>
        <v>0</v>
      </c>
      <c r="H95" s="178">
        <v>0</v>
      </c>
      <c r="I95" s="179">
        <f t="shared" si="15"/>
        <v>0</v>
      </c>
      <c r="J95" s="178">
        <v>224.5</v>
      </c>
      <c r="K95" s="179">
        <f t="shared" si="16"/>
        <v>96984</v>
      </c>
      <c r="L95" s="179">
        <v>21</v>
      </c>
      <c r="M95" s="179">
        <f t="shared" si="17"/>
        <v>0</v>
      </c>
      <c r="N95" s="179">
        <v>0</v>
      </c>
      <c r="O95" s="179">
        <f t="shared" si="18"/>
        <v>0</v>
      </c>
      <c r="P95" s="179">
        <v>0</v>
      </c>
      <c r="Q95" s="179">
        <f t="shared" si="19"/>
        <v>0</v>
      </c>
      <c r="R95" s="179" t="s">
        <v>590</v>
      </c>
      <c r="S95" s="179" t="s">
        <v>318</v>
      </c>
      <c r="T95" s="180" t="s">
        <v>318</v>
      </c>
      <c r="U95" s="158">
        <v>0.42499999999999999</v>
      </c>
      <c r="V95" s="158">
        <f t="shared" si="20"/>
        <v>183.6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712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59</v>
      </c>
      <c r="B96" s="175" t="s">
        <v>1274</v>
      </c>
      <c r="C96" s="184" t="s">
        <v>1275</v>
      </c>
      <c r="D96" s="176" t="s">
        <v>348</v>
      </c>
      <c r="E96" s="193">
        <v>432</v>
      </c>
      <c r="F96" s="178"/>
      <c r="G96" s="179">
        <f t="shared" si="14"/>
        <v>0</v>
      </c>
      <c r="H96" s="178">
        <v>70.33</v>
      </c>
      <c r="I96" s="179">
        <f t="shared" si="15"/>
        <v>30382.560000000001</v>
      </c>
      <c r="J96" s="178">
        <v>123.17</v>
      </c>
      <c r="K96" s="179">
        <f t="shared" si="16"/>
        <v>53209.440000000002</v>
      </c>
      <c r="L96" s="179">
        <v>21</v>
      </c>
      <c r="M96" s="179">
        <f t="shared" si="17"/>
        <v>0</v>
      </c>
      <c r="N96" s="179">
        <v>1.8000000000000001E-4</v>
      </c>
      <c r="O96" s="179">
        <f t="shared" si="18"/>
        <v>0.08</v>
      </c>
      <c r="P96" s="179">
        <v>0</v>
      </c>
      <c r="Q96" s="179">
        <f t="shared" si="19"/>
        <v>0</v>
      </c>
      <c r="R96" s="179" t="s">
        <v>590</v>
      </c>
      <c r="S96" s="179" t="s">
        <v>318</v>
      </c>
      <c r="T96" s="180" t="s">
        <v>318</v>
      </c>
      <c r="U96" s="158">
        <v>0.254</v>
      </c>
      <c r="V96" s="158">
        <f t="shared" si="20"/>
        <v>109.73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712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60</v>
      </c>
      <c r="B97" s="175" t="s">
        <v>1276</v>
      </c>
      <c r="C97" s="184" t="s">
        <v>1277</v>
      </c>
      <c r="D97" s="176" t="s">
        <v>348</v>
      </c>
      <c r="E97" s="177">
        <v>5</v>
      </c>
      <c r="F97" s="178"/>
      <c r="G97" s="179">
        <f t="shared" si="14"/>
        <v>0</v>
      </c>
      <c r="H97" s="178">
        <v>165.4</v>
      </c>
      <c r="I97" s="179">
        <f t="shared" si="15"/>
        <v>827</v>
      </c>
      <c r="J97" s="178">
        <v>81.599999999999994</v>
      </c>
      <c r="K97" s="179">
        <f t="shared" si="16"/>
        <v>408</v>
      </c>
      <c r="L97" s="179">
        <v>21</v>
      </c>
      <c r="M97" s="179">
        <f t="shared" si="17"/>
        <v>0</v>
      </c>
      <c r="N97" s="179">
        <v>1.8000000000000001E-4</v>
      </c>
      <c r="O97" s="179">
        <f t="shared" si="18"/>
        <v>0</v>
      </c>
      <c r="P97" s="179">
        <v>0</v>
      </c>
      <c r="Q97" s="179">
        <f t="shared" si="19"/>
        <v>0</v>
      </c>
      <c r="R97" s="179" t="s">
        <v>590</v>
      </c>
      <c r="S97" s="179" t="s">
        <v>318</v>
      </c>
      <c r="T97" s="180" t="s">
        <v>318</v>
      </c>
      <c r="U97" s="158">
        <v>0.16500000000000001</v>
      </c>
      <c r="V97" s="158">
        <f t="shared" si="20"/>
        <v>0.83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712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61</v>
      </c>
      <c r="B98" s="175" t="s">
        <v>1278</v>
      </c>
      <c r="C98" s="184" t="s">
        <v>1279</v>
      </c>
      <c r="D98" s="176" t="s">
        <v>348</v>
      </c>
      <c r="E98" s="177">
        <v>1</v>
      </c>
      <c r="F98" s="178"/>
      <c r="G98" s="179">
        <f t="shared" si="14"/>
        <v>0</v>
      </c>
      <c r="H98" s="178">
        <v>255.13</v>
      </c>
      <c r="I98" s="179">
        <f t="shared" si="15"/>
        <v>255.13</v>
      </c>
      <c r="J98" s="178">
        <v>102.37</v>
      </c>
      <c r="K98" s="179">
        <f t="shared" si="16"/>
        <v>102.37</v>
      </c>
      <c r="L98" s="179">
        <v>21</v>
      </c>
      <c r="M98" s="179">
        <f t="shared" si="17"/>
        <v>0</v>
      </c>
      <c r="N98" s="179">
        <v>3.1E-4</v>
      </c>
      <c r="O98" s="179">
        <f t="shared" si="18"/>
        <v>0</v>
      </c>
      <c r="P98" s="179">
        <v>0</v>
      </c>
      <c r="Q98" s="179">
        <f t="shared" si="19"/>
        <v>0</v>
      </c>
      <c r="R98" s="179" t="s">
        <v>590</v>
      </c>
      <c r="S98" s="179" t="s">
        <v>318</v>
      </c>
      <c r="T98" s="180" t="s">
        <v>318</v>
      </c>
      <c r="U98" s="158">
        <v>0.20699999999999999</v>
      </c>
      <c r="V98" s="158">
        <f t="shared" si="20"/>
        <v>0.21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712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62</v>
      </c>
      <c r="B99" s="175" t="s">
        <v>1280</v>
      </c>
      <c r="C99" s="184" t="s">
        <v>1281</v>
      </c>
      <c r="D99" s="176" t="s">
        <v>348</v>
      </c>
      <c r="E99" s="177">
        <v>8</v>
      </c>
      <c r="F99" s="178"/>
      <c r="G99" s="179">
        <f t="shared" si="14"/>
        <v>0</v>
      </c>
      <c r="H99" s="178">
        <v>280.39999999999998</v>
      </c>
      <c r="I99" s="179">
        <f t="shared" si="15"/>
        <v>2243.1999999999998</v>
      </c>
      <c r="J99" s="178">
        <v>81.599999999999994</v>
      </c>
      <c r="K99" s="179">
        <f t="shared" si="16"/>
        <v>652.79999999999995</v>
      </c>
      <c r="L99" s="179">
        <v>21</v>
      </c>
      <c r="M99" s="179">
        <f t="shared" si="17"/>
        <v>0</v>
      </c>
      <c r="N99" s="179">
        <v>2.5999999999999998E-4</v>
      </c>
      <c r="O99" s="179">
        <f t="shared" si="18"/>
        <v>0</v>
      </c>
      <c r="P99" s="179">
        <v>0</v>
      </c>
      <c r="Q99" s="179">
        <f t="shared" si="19"/>
        <v>0</v>
      </c>
      <c r="R99" s="179" t="s">
        <v>590</v>
      </c>
      <c r="S99" s="179" t="s">
        <v>318</v>
      </c>
      <c r="T99" s="180" t="s">
        <v>318</v>
      </c>
      <c r="U99" s="158">
        <v>0.16500000000000001</v>
      </c>
      <c r="V99" s="158">
        <f t="shared" si="20"/>
        <v>1.32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712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4">
        <v>63</v>
      </c>
      <c r="B100" s="175" t="s">
        <v>1282</v>
      </c>
      <c r="C100" s="184" t="s">
        <v>1283</v>
      </c>
      <c r="D100" s="176" t="s">
        <v>348</v>
      </c>
      <c r="E100" s="177">
        <v>8</v>
      </c>
      <c r="F100" s="178"/>
      <c r="G100" s="179">
        <f t="shared" si="14"/>
        <v>0</v>
      </c>
      <c r="H100" s="178">
        <v>368.13</v>
      </c>
      <c r="I100" s="179">
        <f t="shared" si="15"/>
        <v>2945.04</v>
      </c>
      <c r="J100" s="178">
        <v>102.37</v>
      </c>
      <c r="K100" s="179">
        <f t="shared" si="16"/>
        <v>818.96</v>
      </c>
      <c r="L100" s="179">
        <v>21</v>
      </c>
      <c r="M100" s="179">
        <f t="shared" si="17"/>
        <v>0</v>
      </c>
      <c r="N100" s="179">
        <v>3.8999999999999999E-4</v>
      </c>
      <c r="O100" s="179">
        <f t="shared" si="18"/>
        <v>0</v>
      </c>
      <c r="P100" s="179">
        <v>0</v>
      </c>
      <c r="Q100" s="179">
        <f t="shared" si="19"/>
        <v>0</v>
      </c>
      <c r="R100" s="179" t="s">
        <v>590</v>
      </c>
      <c r="S100" s="179" t="s">
        <v>318</v>
      </c>
      <c r="T100" s="180" t="s">
        <v>318</v>
      </c>
      <c r="U100" s="158">
        <v>0.20699999999999999</v>
      </c>
      <c r="V100" s="158">
        <f t="shared" si="20"/>
        <v>1.66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712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4">
        <v>64</v>
      </c>
      <c r="B101" s="175" t="s">
        <v>1284</v>
      </c>
      <c r="C101" s="184" t="s">
        <v>1285</v>
      </c>
      <c r="D101" s="176" t="s">
        <v>348</v>
      </c>
      <c r="E101" s="177">
        <v>5</v>
      </c>
      <c r="F101" s="178"/>
      <c r="G101" s="179">
        <f t="shared" si="14"/>
        <v>0</v>
      </c>
      <c r="H101" s="178">
        <v>516.74</v>
      </c>
      <c r="I101" s="179">
        <f t="shared" si="15"/>
        <v>2583.6999999999998</v>
      </c>
      <c r="J101" s="178">
        <v>112.26</v>
      </c>
      <c r="K101" s="179">
        <f t="shared" si="16"/>
        <v>561.29999999999995</v>
      </c>
      <c r="L101" s="179">
        <v>21</v>
      </c>
      <c r="M101" s="179">
        <f t="shared" si="17"/>
        <v>0</v>
      </c>
      <c r="N101" s="179">
        <v>5.6999999999999998E-4</v>
      </c>
      <c r="O101" s="179">
        <f t="shared" si="18"/>
        <v>0</v>
      </c>
      <c r="P101" s="179">
        <v>0</v>
      </c>
      <c r="Q101" s="179">
        <f t="shared" si="19"/>
        <v>0</v>
      </c>
      <c r="R101" s="179" t="s">
        <v>590</v>
      </c>
      <c r="S101" s="179" t="s">
        <v>318</v>
      </c>
      <c r="T101" s="180" t="s">
        <v>318</v>
      </c>
      <c r="U101" s="158">
        <v>0.22700000000000001</v>
      </c>
      <c r="V101" s="158">
        <f t="shared" si="20"/>
        <v>1.1399999999999999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712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74">
        <v>65</v>
      </c>
      <c r="B102" s="175" t="s">
        <v>1286</v>
      </c>
      <c r="C102" s="184" t="s">
        <v>1287</v>
      </c>
      <c r="D102" s="176" t="s">
        <v>348</v>
      </c>
      <c r="E102" s="177">
        <v>3</v>
      </c>
      <c r="F102" s="178"/>
      <c r="G102" s="179">
        <f t="shared" si="14"/>
        <v>0</v>
      </c>
      <c r="H102" s="178">
        <v>1053.4000000000001</v>
      </c>
      <c r="I102" s="179">
        <f t="shared" si="15"/>
        <v>3160.2</v>
      </c>
      <c r="J102" s="178">
        <v>173.6</v>
      </c>
      <c r="K102" s="179">
        <f t="shared" si="16"/>
        <v>520.79999999999995</v>
      </c>
      <c r="L102" s="179">
        <v>21</v>
      </c>
      <c r="M102" s="179">
        <f t="shared" si="17"/>
        <v>0</v>
      </c>
      <c r="N102" s="179">
        <v>1.1800000000000001E-3</v>
      </c>
      <c r="O102" s="179">
        <f t="shared" si="18"/>
        <v>0</v>
      </c>
      <c r="P102" s="179">
        <v>0</v>
      </c>
      <c r="Q102" s="179">
        <f t="shared" si="19"/>
        <v>0</v>
      </c>
      <c r="R102" s="179" t="s">
        <v>590</v>
      </c>
      <c r="S102" s="179" t="s">
        <v>318</v>
      </c>
      <c r="T102" s="180" t="s">
        <v>318</v>
      </c>
      <c r="U102" s="158">
        <v>0.35099999999999998</v>
      </c>
      <c r="V102" s="158">
        <f t="shared" si="20"/>
        <v>1.05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712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4">
        <v>66</v>
      </c>
      <c r="B103" s="175" t="s">
        <v>1288</v>
      </c>
      <c r="C103" s="184" t="s">
        <v>1289</v>
      </c>
      <c r="D103" s="176" t="s">
        <v>348</v>
      </c>
      <c r="E103" s="177">
        <v>1</v>
      </c>
      <c r="F103" s="178"/>
      <c r="G103" s="179">
        <f t="shared" si="14"/>
        <v>0</v>
      </c>
      <c r="H103" s="178">
        <v>813.4</v>
      </c>
      <c r="I103" s="179">
        <f t="shared" si="15"/>
        <v>813.4</v>
      </c>
      <c r="J103" s="178">
        <v>173.6</v>
      </c>
      <c r="K103" s="179">
        <f t="shared" si="16"/>
        <v>173.6</v>
      </c>
      <c r="L103" s="179">
        <v>21</v>
      </c>
      <c r="M103" s="179">
        <f t="shared" si="17"/>
        <v>0</v>
      </c>
      <c r="N103" s="179">
        <v>6.8000000000000005E-4</v>
      </c>
      <c r="O103" s="179">
        <f t="shared" si="18"/>
        <v>0</v>
      </c>
      <c r="P103" s="179">
        <v>0</v>
      </c>
      <c r="Q103" s="179">
        <f t="shared" si="19"/>
        <v>0</v>
      </c>
      <c r="R103" s="179" t="s">
        <v>590</v>
      </c>
      <c r="S103" s="179" t="s">
        <v>318</v>
      </c>
      <c r="T103" s="180" t="s">
        <v>318</v>
      </c>
      <c r="U103" s="158">
        <v>0.35099999999999998</v>
      </c>
      <c r="V103" s="158">
        <f t="shared" si="20"/>
        <v>0.35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712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4">
        <v>67</v>
      </c>
      <c r="B104" s="175" t="s">
        <v>1290</v>
      </c>
      <c r="C104" s="184" t="s">
        <v>1291</v>
      </c>
      <c r="D104" s="176" t="s">
        <v>348</v>
      </c>
      <c r="E104" s="177">
        <v>8</v>
      </c>
      <c r="F104" s="178"/>
      <c r="G104" s="179">
        <f t="shared" si="14"/>
        <v>0</v>
      </c>
      <c r="H104" s="178">
        <v>8110.91</v>
      </c>
      <c r="I104" s="179">
        <f t="shared" si="15"/>
        <v>64887.28</v>
      </c>
      <c r="J104" s="178">
        <v>709.09</v>
      </c>
      <c r="K104" s="179">
        <f t="shared" si="16"/>
        <v>5672.72</v>
      </c>
      <c r="L104" s="179">
        <v>21</v>
      </c>
      <c r="M104" s="179">
        <f t="shared" si="17"/>
        <v>0</v>
      </c>
      <c r="N104" s="179">
        <v>1.4999999999999999E-2</v>
      </c>
      <c r="O104" s="179">
        <f t="shared" si="18"/>
        <v>0.12</v>
      </c>
      <c r="P104" s="179">
        <v>0</v>
      </c>
      <c r="Q104" s="179">
        <f t="shared" si="19"/>
        <v>0</v>
      </c>
      <c r="R104" s="179" t="s">
        <v>590</v>
      </c>
      <c r="S104" s="179" t="s">
        <v>318</v>
      </c>
      <c r="T104" s="180" t="s">
        <v>318</v>
      </c>
      <c r="U104" s="158">
        <v>1.6439999999999999</v>
      </c>
      <c r="V104" s="158">
        <f t="shared" si="20"/>
        <v>13.15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712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4">
        <v>68</v>
      </c>
      <c r="B105" s="175" t="s">
        <v>1292</v>
      </c>
      <c r="C105" s="184" t="s">
        <v>1293</v>
      </c>
      <c r="D105" s="176" t="s">
        <v>353</v>
      </c>
      <c r="E105" s="177">
        <v>8</v>
      </c>
      <c r="F105" s="178"/>
      <c r="G105" s="179">
        <f t="shared" si="14"/>
        <v>0</v>
      </c>
      <c r="H105" s="178">
        <v>0</v>
      </c>
      <c r="I105" s="179">
        <f t="shared" si="15"/>
        <v>0</v>
      </c>
      <c r="J105" s="178">
        <v>225.5</v>
      </c>
      <c r="K105" s="179">
        <f t="shared" si="16"/>
        <v>1804</v>
      </c>
      <c r="L105" s="179">
        <v>21</v>
      </c>
      <c r="M105" s="179">
        <f t="shared" si="17"/>
        <v>0</v>
      </c>
      <c r="N105" s="179">
        <v>0</v>
      </c>
      <c r="O105" s="179">
        <f t="shared" si="18"/>
        <v>0</v>
      </c>
      <c r="P105" s="179">
        <v>0</v>
      </c>
      <c r="Q105" s="179">
        <f t="shared" si="19"/>
        <v>0</v>
      </c>
      <c r="R105" s="179" t="s">
        <v>590</v>
      </c>
      <c r="S105" s="179" t="s">
        <v>318</v>
      </c>
      <c r="T105" s="180" t="s">
        <v>318</v>
      </c>
      <c r="U105" s="158">
        <v>0.5</v>
      </c>
      <c r="V105" s="158">
        <f t="shared" si="20"/>
        <v>4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712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69</v>
      </c>
      <c r="B106" s="175" t="s">
        <v>1294</v>
      </c>
      <c r="C106" s="184" t="s">
        <v>1295</v>
      </c>
      <c r="D106" s="176" t="s">
        <v>473</v>
      </c>
      <c r="E106" s="177">
        <v>387</v>
      </c>
      <c r="F106" s="178"/>
      <c r="G106" s="179">
        <f t="shared" si="14"/>
        <v>0</v>
      </c>
      <c r="H106" s="178">
        <v>9.07</v>
      </c>
      <c r="I106" s="179">
        <f t="shared" si="15"/>
        <v>3510.09</v>
      </c>
      <c r="J106" s="178">
        <v>35.630000000000003</v>
      </c>
      <c r="K106" s="179">
        <f t="shared" si="16"/>
        <v>13788.81</v>
      </c>
      <c r="L106" s="179">
        <v>21</v>
      </c>
      <c r="M106" s="179">
        <f t="shared" si="17"/>
        <v>0</v>
      </c>
      <c r="N106" s="179">
        <v>1.8000000000000001E-4</v>
      </c>
      <c r="O106" s="179">
        <f t="shared" si="18"/>
        <v>7.0000000000000007E-2</v>
      </c>
      <c r="P106" s="179">
        <v>0</v>
      </c>
      <c r="Q106" s="179">
        <f t="shared" si="19"/>
        <v>0</v>
      </c>
      <c r="R106" s="179" t="s">
        <v>590</v>
      </c>
      <c r="S106" s="179" t="s">
        <v>318</v>
      </c>
      <c r="T106" s="180" t="s">
        <v>318</v>
      </c>
      <c r="U106" s="158">
        <v>6.7000000000000004E-2</v>
      </c>
      <c r="V106" s="158">
        <f t="shared" si="20"/>
        <v>25.93</v>
      </c>
      <c r="W106" s="158"/>
      <c r="X106" s="158" t="s">
        <v>362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1164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70</v>
      </c>
      <c r="B107" s="175" t="s">
        <v>1296</v>
      </c>
      <c r="C107" s="184" t="s">
        <v>1297</v>
      </c>
      <c r="D107" s="176" t="s">
        <v>473</v>
      </c>
      <c r="E107" s="177">
        <v>387</v>
      </c>
      <c r="F107" s="178"/>
      <c r="G107" s="179">
        <f t="shared" si="14"/>
        <v>0</v>
      </c>
      <c r="H107" s="178">
        <v>1.59</v>
      </c>
      <c r="I107" s="179">
        <f t="shared" si="15"/>
        <v>615.33000000000004</v>
      </c>
      <c r="J107" s="178">
        <v>30.71</v>
      </c>
      <c r="K107" s="179">
        <f t="shared" si="16"/>
        <v>11884.77</v>
      </c>
      <c r="L107" s="179">
        <v>21</v>
      </c>
      <c r="M107" s="179">
        <f t="shared" si="17"/>
        <v>0</v>
      </c>
      <c r="N107" s="179">
        <v>1.0000000000000001E-5</v>
      </c>
      <c r="O107" s="179">
        <f t="shared" si="18"/>
        <v>0</v>
      </c>
      <c r="P107" s="179">
        <v>0</v>
      </c>
      <c r="Q107" s="179">
        <f t="shared" si="19"/>
        <v>0</v>
      </c>
      <c r="R107" s="179" t="s">
        <v>590</v>
      </c>
      <c r="S107" s="179" t="s">
        <v>318</v>
      </c>
      <c r="T107" s="180" t="s">
        <v>318</v>
      </c>
      <c r="U107" s="158">
        <v>6.2E-2</v>
      </c>
      <c r="V107" s="158">
        <f t="shared" si="20"/>
        <v>23.99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712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74">
        <v>71</v>
      </c>
      <c r="B108" s="175" t="s">
        <v>1298</v>
      </c>
      <c r="C108" s="184" t="s">
        <v>1299</v>
      </c>
      <c r="D108" s="176" t="s">
        <v>353</v>
      </c>
      <c r="E108" s="177">
        <v>2</v>
      </c>
      <c r="F108" s="178"/>
      <c r="G108" s="179">
        <f t="shared" si="14"/>
        <v>0</v>
      </c>
      <c r="H108" s="178">
        <v>7500.56</v>
      </c>
      <c r="I108" s="179">
        <f t="shared" si="15"/>
        <v>15001.12</v>
      </c>
      <c r="J108" s="178">
        <v>1319.44</v>
      </c>
      <c r="K108" s="179">
        <f t="shared" si="16"/>
        <v>2638.88</v>
      </c>
      <c r="L108" s="179">
        <v>21</v>
      </c>
      <c r="M108" s="179">
        <f t="shared" si="17"/>
        <v>0</v>
      </c>
      <c r="N108" s="179">
        <v>6.4820000000000003E-2</v>
      </c>
      <c r="O108" s="179">
        <f t="shared" si="18"/>
        <v>0.13</v>
      </c>
      <c r="P108" s="179">
        <v>0</v>
      </c>
      <c r="Q108" s="179">
        <f t="shared" si="19"/>
        <v>0</v>
      </c>
      <c r="R108" s="179" t="s">
        <v>590</v>
      </c>
      <c r="S108" s="179" t="s">
        <v>318</v>
      </c>
      <c r="T108" s="180" t="s">
        <v>318</v>
      </c>
      <c r="U108" s="158">
        <v>2.8580000000000001</v>
      </c>
      <c r="V108" s="158">
        <f t="shared" si="20"/>
        <v>5.72</v>
      </c>
      <c r="W108" s="158"/>
      <c r="X108" s="158" t="s">
        <v>362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712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4">
        <v>72</v>
      </c>
      <c r="B109" s="175" t="s">
        <v>1300</v>
      </c>
      <c r="C109" s="184" t="s">
        <v>1301</v>
      </c>
      <c r="D109" s="176" t="s">
        <v>353</v>
      </c>
      <c r="E109" s="177">
        <v>2</v>
      </c>
      <c r="F109" s="178"/>
      <c r="G109" s="179">
        <f t="shared" si="14"/>
        <v>0</v>
      </c>
      <c r="H109" s="178">
        <v>8871.1</v>
      </c>
      <c r="I109" s="179">
        <f t="shared" si="15"/>
        <v>17742.2</v>
      </c>
      <c r="J109" s="178">
        <v>1368.9</v>
      </c>
      <c r="K109" s="179">
        <f t="shared" si="16"/>
        <v>2737.8</v>
      </c>
      <c r="L109" s="179">
        <v>21</v>
      </c>
      <c r="M109" s="179">
        <f t="shared" si="17"/>
        <v>0</v>
      </c>
      <c r="N109" s="179">
        <v>7.0819999999999994E-2</v>
      </c>
      <c r="O109" s="179">
        <f t="shared" si="18"/>
        <v>0.14000000000000001</v>
      </c>
      <c r="P109" s="179">
        <v>0</v>
      </c>
      <c r="Q109" s="179">
        <f t="shared" si="19"/>
        <v>0</v>
      </c>
      <c r="R109" s="179" t="s">
        <v>590</v>
      </c>
      <c r="S109" s="179" t="s">
        <v>318</v>
      </c>
      <c r="T109" s="180" t="s">
        <v>318</v>
      </c>
      <c r="U109" s="158">
        <v>2.9580000000000002</v>
      </c>
      <c r="V109" s="158">
        <f t="shared" si="20"/>
        <v>5.92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712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73</v>
      </c>
      <c r="B110" s="175" t="s">
        <v>1302</v>
      </c>
      <c r="C110" s="184" t="s">
        <v>1303</v>
      </c>
      <c r="D110" s="176" t="s">
        <v>353</v>
      </c>
      <c r="E110" s="177">
        <v>5</v>
      </c>
      <c r="F110" s="178"/>
      <c r="G110" s="179">
        <f t="shared" si="14"/>
        <v>0</v>
      </c>
      <c r="H110" s="178">
        <v>0</v>
      </c>
      <c r="I110" s="179">
        <f t="shared" si="15"/>
        <v>0</v>
      </c>
      <c r="J110" s="178">
        <v>324</v>
      </c>
      <c r="K110" s="179">
        <f t="shared" si="16"/>
        <v>1620</v>
      </c>
      <c r="L110" s="179">
        <v>21</v>
      </c>
      <c r="M110" s="179">
        <f t="shared" si="17"/>
        <v>0</v>
      </c>
      <c r="N110" s="179">
        <v>0</v>
      </c>
      <c r="O110" s="179">
        <f t="shared" si="18"/>
        <v>0</v>
      </c>
      <c r="P110" s="179">
        <v>0.155</v>
      </c>
      <c r="Q110" s="179">
        <f t="shared" si="19"/>
        <v>0.78</v>
      </c>
      <c r="R110" s="179" t="s">
        <v>590</v>
      </c>
      <c r="S110" s="179" t="s">
        <v>318</v>
      </c>
      <c r="T110" s="180" t="s">
        <v>318</v>
      </c>
      <c r="U110" s="158">
        <v>0.83699999999999997</v>
      </c>
      <c r="V110" s="158">
        <f t="shared" si="20"/>
        <v>4.1900000000000004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712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66">
        <v>74</v>
      </c>
      <c r="B111" s="167" t="s">
        <v>1304</v>
      </c>
      <c r="C111" s="183" t="s">
        <v>1305</v>
      </c>
      <c r="D111" s="168" t="s">
        <v>473</v>
      </c>
      <c r="E111" s="169">
        <v>98</v>
      </c>
      <c r="F111" s="170"/>
      <c r="G111" s="171">
        <f t="shared" si="14"/>
        <v>0</v>
      </c>
      <c r="H111" s="170">
        <v>12.23</v>
      </c>
      <c r="I111" s="171">
        <f t="shared" si="15"/>
        <v>1198.54</v>
      </c>
      <c r="J111" s="170">
        <v>43.97</v>
      </c>
      <c r="K111" s="171">
        <f t="shared" si="16"/>
        <v>4309.0600000000004</v>
      </c>
      <c r="L111" s="171">
        <v>21</v>
      </c>
      <c r="M111" s="171">
        <f t="shared" si="17"/>
        <v>0</v>
      </c>
      <c r="N111" s="171">
        <v>6.9999999999999994E-5</v>
      </c>
      <c r="O111" s="171">
        <f t="shared" si="18"/>
        <v>0.01</v>
      </c>
      <c r="P111" s="171">
        <v>0</v>
      </c>
      <c r="Q111" s="171">
        <f t="shared" si="19"/>
        <v>0</v>
      </c>
      <c r="R111" s="171" t="s">
        <v>902</v>
      </c>
      <c r="S111" s="171" t="s">
        <v>318</v>
      </c>
      <c r="T111" s="172" t="s">
        <v>318</v>
      </c>
      <c r="U111" s="158">
        <v>8.8999999999999996E-2</v>
      </c>
      <c r="V111" s="158">
        <f t="shared" si="20"/>
        <v>8.7200000000000006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712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86" t="s">
        <v>1306</v>
      </c>
      <c r="D112" s="287"/>
      <c r="E112" s="287"/>
      <c r="F112" s="287"/>
      <c r="G112" s="287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365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4">
        <v>75</v>
      </c>
      <c r="B113" s="175" t="s">
        <v>1307</v>
      </c>
      <c r="C113" s="184" t="s">
        <v>1308</v>
      </c>
      <c r="D113" s="176" t="s">
        <v>473</v>
      </c>
      <c r="E113" s="177">
        <v>12</v>
      </c>
      <c r="F113" s="178"/>
      <c r="G113" s="179">
        <f t="shared" ref="G113:G124" si="21">ROUND(E113*F113,2)</f>
        <v>0</v>
      </c>
      <c r="H113" s="178">
        <v>95</v>
      </c>
      <c r="I113" s="179">
        <f t="shared" ref="I113:I124" si="22">ROUND(E113*H113,2)</f>
        <v>1140</v>
      </c>
      <c r="J113" s="178">
        <v>0</v>
      </c>
      <c r="K113" s="179">
        <f t="shared" ref="K113:K124" si="23">ROUND(E113*J113,2)</f>
        <v>0</v>
      </c>
      <c r="L113" s="179">
        <v>21</v>
      </c>
      <c r="M113" s="179">
        <f t="shared" ref="M113:M124" si="24">G113*(1+L113/100)</f>
        <v>0</v>
      </c>
      <c r="N113" s="179">
        <v>0</v>
      </c>
      <c r="O113" s="179">
        <f t="shared" ref="O113:O124" si="25">ROUND(E113*N113,2)</f>
        <v>0</v>
      </c>
      <c r="P113" s="179">
        <v>0</v>
      </c>
      <c r="Q113" s="179">
        <f t="shared" ref="Q113:Q124" si="26">ROUND(E113*P113,2)</f>
        <v>0</v>
      </c>
      <c r="R113" s="179"/>
      <c r="S113" s="179" t="s">
        <v>340</v>
      </c>
      <c r="T113" s="180" t="s">
        <v>319</v>
      </c>
      <c r="U113" s="158">
        <v>0</v>
      </c>
      <c r="V113" s="158">
        <f t="shared" ref="V113:V124" si="27">ROUND(E113*U113,2)</f>
        <v>0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363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4">
        <v>76</v>
      </c>
      <c r="B114" s="175" t="s">
        <v>1309</v>
      </c>
      <c r="C114" s="184" t="s">
        <v>1310</v>
      </c>
      <c r="D114" s="176" t="s">
        <v>473</v>
      </c>
      <c r="E114" s="177">
        <v>3</v>
      </c>
      <c r="F114" s="178"/>
      <c r="G114" s="179">
        <f t="shared" si="21"/>
        <v>0</v>
      </c>
      <c r="H114" s="178">
        <v>110</v>
      </c>
      <c r="I114" s="179">
        <f t="shared" si="22"/>
        <v>330</v>
      </c>
      <c r="J114" s="178">
        <v>0</v>
      </c>
      <c r="K114" s="179">
        <f t="shared" si="23"/>
        <v>0</v>
      </c>
      <c r="L114" s="179">
        <v>21</v>
      </c>
      <c r="M114" s="179">
        <f t="shared" si="24"/>
        <v>0</v>
      </c>
      <c r="N114" s="179">
        <v>0</v>
      </c>
      <c r="O114" s="179">
        <f t="shared" si="25"/>
        <v>0</v>
      </c>
      <c r="P114" s="179">
        <v>0</v>
      </c>
      <c r="Q114" s="179">
        <f t="shared" si="26"/>
        <v>0</v>
      </c>
      <c r="R114" s="179"/>
      <c r="S114" s="179" t="s">
        <v>340</v>
      </c>
      <c r="T114" s="180" t="s">
        <v>319</v>
      </c>
      <c r="U114" s="158">
        <v>0</v>
      </c>
      <c r="V114" s="158">
        <f t="shared" si="27"/>
        <v>0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363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4">
        <v>77</v>
      </c>
      <c r="B115" s="175" t="s">
        <v>1311</v>
      </c>
      <c r="C115" s="184" t="s">
        <v>1312</v>
      </c>
      <c r="D115" s="176" t="s">
        <v>473</v>
      </c>
      <c r="E115" s="177">
        <v>5</v>
      </c>
      <c r="F115" s="178"/>
      <c r="G115" s="179">
        <f t="shared" si="21"/>
        <v>0</v>
      </c>
      <c r="H115" s="178">
        <v>125</v>
      </c>
      <c r="I115" s="179">
        <f t="shared" si="22"/>
        <v>625</v>
      </c>
      <c r="J115" s="178">
        <v>0</v>
      </c>
      <c r="K115" s="179">
        <f t="shared" si="23"/>
        <v>0</v>
      </c>
      <c r="L115" s="179">
        <v>21</v>
      </c>
      <c r="M115" s="179">
        <f t="shared" si="24"/>
        <v>0</v>
      </c>
      <c r="N115" s="179">
        <v>0</v>
      </c>
      <c r="O115" s="179">
        <f t="shared" si="25"/>
        <v>0</v>
      </c>
      <c r="P115" s="179">
        <v>0</v>
      </c>
      <c r="Q115" s="179">
        <f t="shared" si="26"/>
        <v>0</v>
      </c>
      <c r="R115" s="179"/>
      <c r="S115" s="179" t="s">
        <v>340</v>
      </c>
      <c r="T115" s="180" t="s">
        <v>319</v>
      </c>
      <c r="U115" s="158">
        <v>0</v>
      </c>
      <c r="V115" s="158">
        <f t="shared" si="27"/>
        <v>0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363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4">
        <v>78</v>
      </c>
      <c r="B116" s="175" t="s">
        <v>1313</v>
      </c>
      <c r="C116" s="184" t="s">
        <v>1314</v>
      </c>
      <c r="D116" s="176" t="s">
        <v>473</v>
      </c>
      <c r="E116" s="177">
        <v>3</v>
      </c>
      <c r="F116" s="178"/>
      <c r="G116" s="179">
        <f t="shared" si="21"/>
        <v>0</v>
      </c>
      <c r="H116" s="178">
        <v>115</v>
      </c>
      <c r="I116" s="179">
        <f t="shared" si="22"/>
        <v>345</v>
      </c>
      <c r="J116" s="178">
        <v>0</v>
      </c>
      <c r="K116" s="179">
        <f t="shared" si="23"/>
        <v>0</v>
      </c>
      <c r="L116" s="179">
        <v>21</v>
      </c>
      <c r="M116" s="179">
        <f t="shared" si="24"/>
        <v>0</v>
      </c>
      <c r="N116" s="179">
        <v>0</v>
      </c>
      <c r="O116" s="179">
        <f t="shared" si="25"/>
        <v>0</v>
      </c>
      <c r="P116" s="179">
        <v>0</v>
      </c>
      <c r="Q116" s="179">
        <f t="shared" si="26"/>
        <v>0</v>
      </c>
      <c r="R116" s="179"/>
      <c r="S116" s="179" t="s">
        <v>340</v>
      </c>
      <c r="T116" s="180" t="s">
        <v>319</v>
      </c>
      <c r="U116" s="158">
        <v>0</v>
      </c>
      <c r="V116" s="158">
        <f t="shared" si="27"/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363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4">
        <v>79</v>
      </c>
      <c r="B117" s="175" t="s">
        <v>1315</v>
      </c>
      <c r="C117" s="184" t="s">
        <v>1316</v>
      </c>
      <c r="D117" s="176" t="s">
        <v>348</v>
      </c>
      <c r="E117" s="177">
        <v>1</v>
      </c>
      <c r="F117" s="178"/>
      <c r="G117" s="179">
        <f t="shared" si="21"/>
        <v>0</v>
      </c>
      <c r="H117" s="178">
        <v>95</v>
      </c>
      <c r="I117" s="179">
        <f t="shared" si="22"/>
        <v>95</v>
      </c>
      <c r="J117" s="178">
        <v>0</v>
      </c>
      <c r="K117" s="179">
        <f t="shared" si="23"/>
        <v>0</v>
      </c>
      <c r="L117" s="179">
        <v>21</v>
      </c>
      <c r="M117" s="179">
        <f t="shared" si="24"/>
        <v>0</v>
      </c>
      <c r="N117" s="179">
        <v>0</v>
      </c>
      <c r="O117" s="179">
        <f t="shared" si="25"/>
        <v>0</v>
      </c>
      <c r="P117" s="179">
        <v>0</v>
      </c>
      <c r="Q117" s="179">
        <f t="shared" si="26"/>
        <v>0</v>
      </c>
      <c r="R117" s="179"/>
      <c r="S117" s="179" t="s">
        <v>340</v>
      </c>
      <c r="T117" s="180" t="s">
        <v>319</v>
      </c>
      <c r="U117" s="158">
        <v>0</v>
      </c>
      <c r="V117" s="158">
        <f t="shared" si="27"/>
        <v>0</v>
      </c>
      <c r="W117" s="158"/>
      <c r="X117" s="158" t="s">
        <v>362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363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4">
        <v>80</v>
      </c>
      <c r="B118" s="175" t="s">
        <v>1317</v>
      </c>
      <c r="C118" s="184" t="s">
        <v>1318</v>
      </c>
      <c r="D118" s="176" t="s">
        <v>348</v>
      </c>
      <c r="E118" s="177">
        <v>1</v>
      </c>
      <c r="F118" s="178"/>
      <c r="G118" s="179">
        <f t="shared" si="21"/>
        <v>0</v>
      </c>
      <c r="H118" s="178">
        <v>150</v>
      </c>
      <c r="I118" s="179">
        <f t="shared" si="22"/>
        <v>150</v>
      </c>
      <c r="J118" s="178">
        <v>0</v>
      </c>
      <c r="K118" s="179">
        <f t="shared" si="23"/>
        <v>0</v>
      </c>
      <c r="L118" s="179">
        <v>21</v>
      </c>
      <c r="M118" s="179">
        <f t="shared" si="24"/>
        <v>0</v>
      </c>
      <c r="N118" s="179">
        <v>0</v>
      </c>
      <c r="O118" s="179">
        <f t="shared" si="25"/>
        <v>0</v>
      </c>
      <c r="P118" s="179">
        <v>0</v>
      </c>
      <c r="Q118" s="179">
        <f t="shared" si="26"/>
        <v>0</v>
      </c>
      <c r="R118" s="179"/>
      <c r="S118" s="179" t="s">
        <v>340</v>
      </c>
      <c r="T118" s="180" t="s">
        <v>319</v>
      </c>
      <c r="U118" s="158">
        <v>0</v>
      </c>
      <c r="V118" s="158">
        <f t="shared" si="27"/>
        <v>0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363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4">
        <v>81</v>
      </c>
      <c r="B119" s="175" t="s">
        <v>1319</v>
      </c>
      <c r="C119" s="184" t="s">
        <v>1320</v>
      </c>
      <c r="D119" s="176" t="s">
        <v>348</v>
      </c>
      <c r="E119" s="177">
        <v>4</v>
      </c>
      <c r="F119" s="178"/>
      <c r="G119" s="179">
        <f t="shared" si="21"/>
        <v>0</v>
      </c>
      <c r="H119" s="178">
        <v>300</v>
      </c>
      <c r="I119" s="179">
        <f t="shared" si="22"/>
        <v>1200</v>
      </c>
      <c r="J119" s="178">
        <v>0</v>
      </c>
      <c r="K119" s="179">
        <f t="shared" si="23"/>
        <v>0</v>
      </c>
      <c r="L119" s="179">
        <v>21</v>
      </c>
      <c r="M119" s="179">
        <f t="shared" si="24"/>
        <v>0</v>
      </c>
      <c r="N119" s="179">
        <v>0</v>
      </c>
      <c r="O119" s="179">
        <f t="shared" si="25"/>
        <v>0</v>
      </c>
      <c r="P119" s="179">
        <v>0</v>
      </c>
      <c r="Q119" s="179">
        <f t="shared" si="26"/>
        <v>0</v>
      </c>
      <c r="R119" s="179"/>
      <c r="S119" s="179" t="s">
        <v>340</v>
      </c>
      <c r="T119" s="180" t="s">
        <v>319</v>
      </c>
      <c r="U119" s="158">
        <v>0</v>
      </c>
      <c r="V119" s="158">
        <f t="shared" si="27"/>
        <v>0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363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4">
        <v>82</v>
      </c>
      <c r="B120" s="175" t="s">
        <v>1321</v>
      </c>
      <c r="C120" s="184" t="s">
        <v>1322</v>
      </c>
      <c r="D120" s="176" t="s">
        <v>348</v>
      </c>
      <c r="E120" s="177">
        <v>10</v>
      </c>
      <c r="F120" s="178"/>
      <c r="G120" s="179">
        <f t="shared" si="21"/>
        <v>0</v>
      </c>
      <c r="H120" s="178">
        <v>400</v>
      </c>
      <c r="I120" s="179">
        <f t="shared" si="22"/>
        <v>4000</v>
      </c>
      <c r="J120" s="178">
        <v>0</v>
      </c>
      <c r="K120" s="179">
        <f t="shared" si="23"/>
        <v>0</v>
      </c>
      <c r="L120" s="179">
        <v>21</v>
      </c>
      <c r="M120" s="179">
        <f t="shared" si="24"/>
        <v>0</v>
      </c>
      <c r="N120" s="179">
        <v>0</v>
      </c>
      <c r="O120" s="179">
        <f t="shared" si="25"/>
        <v>0</v>
      </c>
      <c r="P120" s="179">
        <v>0</v>
      </c>
      <c r="Q120" s="179">
        <f t="shared" si="26"/>
        <v>0</v>
      </c>
      <c r="R120" s="179"/>
      <c r="S120" s="179" t="s">
        <v>340</v>
      </c>
      <c r="T120" s="180" t="s">
        <v>319</v>
      </c>
      <c r="U120" s="158">
        <v>0</v>
      </c>
      <c r="V120" s="158">
        <f t="shared" si="27"/>
        <v>0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363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4">
        <v>83</v>
      </c>
      <c r="B121" s="175" t="s">
        <v>1323</v>
      </c>
      <c r="C121" s="184" t="s">
        <v>1324</v>
      </c>
      <c r="D121" s="176" t="s">
        <v>348</v>
      </c>
      <c r="E121" s="177">
        <v>7</v>
      </c>
      <c r="F121" s="178"/>
      <c r="G121" s="179">
        <f t="shared" si="21"/>
        <v>0</v>
      </c>
      <c r="H121" s="178">
        <v>350</v>
      </c>
      <c r="I121" s="179">
        <f t="shared" si="22"/>
        <v>2450</v>
      </c>
      <c r="J121" s="178">
        <v>0</v>
      </c>
      <c r="K121" s="179">
        <f t="shared" si="23"/>
        <v>0</v>
      </c>
      <c r="L121" s="179">
        <v>21</v>
      </c>
      <c r="M121" s="179">
        <f t="shared" si="24"/>
        <v>0</v>
      </c>
      <c r="N121" s="179">
        <v>0</v>
      </c>
      <c r="O121" s="179">
        <f t="shared" si="25"/>
        <v>0</v>
      </c>
      <c r="P121" s="179">
        <v>0</v>
      </c>
      <c r="Q121" s="179">
        <f t="shared" si="26"/>
        <v>0</v>
      </c>
      <c r="R121" s="179"/>
      <c r="S121" s="179" t="s">
        <v>340</v>
      </c>
      <c r="T121" s="180" t="s">
        <v>319</v>
      </c>
      <c r="U121" s="158">
        <v>0</v>
      </c>
      <c r="V121" s="158">
        <f t="shared" si="27"/>
        <v>0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363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4">
        <v>84</v>
      </c>
      <c r="B122" s="175" t="s">
        <v>1325</v>
      </c>
      <c r="C122" s="184" t="s">
        <v>1326</v>
      </c>
      <c r="D122" s="176" t="s">
        <v>348</v>
      </c>
      <c r="E122" s="177">
        <v>13</v>
      </c>
      <c r="F122" s="178"/>
      <c r="G122" s="179">
        <f t="shared" si="21"/>
        <v>0</v>
      </c>
      <c r="H122" s="178">
        <v>150</v>
      </c>
      <c r="I122" s="179">
        <f t="shared" si="22"/>
        <v>1950</v>
      </c>
      <c r="J122" s="178">
        <v>0</v>
      </c>
      <c r="K122" s="179">
        <f t="shared" si="23"/>
        <v>0</v>
      </c>
      <c r="L122" s="179">
        <v>21</v>
      </c>
      <c r="M122" s="179">
        <f t="shared" si="24"/>
        <v>0</v>
      </c>
      <c r="N122" s="179">
        <v>0</v>
      </c>
      <c r="O122" s="179">
        <f t="shared" si="25"/>
        <v>0</v>
      </c>
      <c r="P122" s="179">
        <v>0</v>
      </c>
      <c r="Q122" s="179">
        <f t="shared" si="26"/>
        <v>0</v>
      </c>
      <c r="R122" s="179"/>
      <c r="S122" s="179" t="s">
        <v>340</v>
      </c>
      <c r="T122" s="180" t="s">
        <v>319</v>
      </c>
      <c r="U122" s="158">
        <v>0</v>
      </c>
      <c r="V122" s="158">
        <f t="shared" si="27"/>
        <v>0</v>
      </c>
      <c r="W122" s="158"/>
      <c r="X122" s="158" t="s">
        <v>362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363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74">
        <v>85</v>
      </c>
      <c r="B123" s="175" t="s">
        <v>1327</v>
      </c>
      <c r="C123" s="184" t="s">
        <v>1328</v>
      </c>
      <c r="D123" s="176" t="s">
        <v>348</v>
      </c>
      <c r="E123" s="177">
        <v>5</v>
      </c>
      <c r="F123" s="178"/>
      <c r="G123" s="179">
        <f t="shared" si="21"/>
        <v>0</v>
      </c>
      <c r="H123" s="178">
        <v>3645</v>
      </c>
      <c r="I123" s="179">
        <f t="shared" si="22"/>
        <v>18225</v>
      </c>
      <c r="J123" s="178">
        <v>0</v>
      </c>
      <c r="K123" s="179">
        <f t="shared" si="23"/>
        <v>0</v>
      </c>
      <c r="L123" s="179">
        <v>21</v>
      </c>
      <c r="M123" s="179">
        <f t="shared" si="24"/>
        <v>0</v>
      </c>
      <c r="N123" s="179">
        <v>8.0000000000000002E-3</v>
      </c>
      <c r="O123" s="179">
        <f t="shared" si="25"/>
        <v>0.04</v>
      </c>
      <c r="P123" s="179">
        <v>0</v>
      </c>
      <c r="Q123" s="179">
        <f t="shared" si="26"/>
        <v>0</v>
      </c>
      <c r="R123" s="179" t="s">
        <v>558</v>
      </c>
      <c r="S123" s="179" t="s">
        <v>318</v>
      </c>
      <c r="T123" s="180" t="s">
        <v>318</v>
      </c>
      <c r="U123" s="158">
        <v>0</v>
      </c>
      <c r="V123" s="158">
        <f t="shared" si="27"/>
        <v>0</v>
      </c>
      <c r="W123" s="158"/>
      <c r="X123" s="158" t="s">
        <v>554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1329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66">
        <v>86</v>
      </c>
      <c r="B124" s="167" t="s">
        <v>2945</v>
      </c>
      <c r="C124" s="183" t="s">
        <v>1330</v>
      </c>
      <c r="D124" s="168" t="s">
        <v>706</v>
      </c>
      <c r="E124" s="169">
        <v>9.42</v>
      </c>
      <c r="F124" s="170"/>
      <c r="G124" s="171">
        <f t="shared" si="21"/>
        <v>0</v>
      </c>
      <c r="H124" s="170">
        <v>0</v>
      </c>
      <c r="I124" s="171">
        <f t="shared" si="22"/>
        <v>0</v>
      </c>
      <c r="J124" s="170">
        <v>1.25</v>
      </c>
      <c r="K124" s="171">
        <f t="shared" si="23"/>
        <v>11.78</v>
      </c>
      <c r="L124" s="171">
        <v>21</v>
      </c>
      <c r="M124" s="171">
        <f t="shared" si="24"/>
        <v>0</v>
      </c>
      <c r="N124" s="171">
        <v>0</v>
      </c>
      <c r="O124" s="171">
        <f t="shared" si="25"/>
        <v>0</v>
      </c>
      <c r="P124" s="171">
        <v>0</v>
      </c>
      <c r="Q124" s="171">
        <f t="shared" si="26"/>
        <v>0</v>
      </c>
      <c r="R124" s="171" t="s">
        <v>590</v>
      </c>
      <c r="S124" s="171" t="s">
        <v>318</v>
      </c>
      <c r="T124" s="172" t="s">
        <v>318</v>
      </c>
      <c r="U124" s="158">
        <v>0</v>
      </c>
      <c r="V124" s="158">
        <f t="shared" si="27"/>
        <v>0</v>
      </c>
      <c r="W124" s="158"/>
      <c r="X124" s="158" t="s">
        <v>707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708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86" t="s">
        <v>887</v>
      </c>
      <c r="D125" s="287"/>
      <c r="E125" s="287"/>
      <c r="F125" s="287"/>
      <c r="G125" s="287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365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">
      <c r="A126" s="160" t="s">
        <v>313</v>
      </c>
      <c r="B126" s="161" t="s">
        <v>150</v>
      </c>
      <c r="C126" s="182" t="s">
        <v>151</v>
      </c>
      <c r="D126" s="162"/>
      <c r="E126" s="163"/>
      <c r="F126" s="164"/>
      <c r="G126" s="164">
        <f>SUMIF(AG127:AG156,"&lt;&gt;NOR",G127:G156)</f>
        <v>0</v>
      </c>
      <c r="H126" s="164"/>
      <c r="I126" s="164">
        <f>SUM(I127:I156)</f>
        <v>34916.949999999997</v>
      </c>
      <c r="J126" s="164"/>
      <c r="K126" s="164">
        <f>SUM(K127:K156)</f>
        <v>10956.25</v>
      </c>
      <c r="L126" s="164"/>
      <c r="M126" s="164">
        <f>SUM(M127:M156)</f>
        <v>0</v>
      </c>
      <c r="N126" s="164"/>
      <c r="O126" s="164">
        <f>SUM(O127:O156)</f>
        <v>0.22</v>
      </c>
      <c r="P126" s="164"/>
      <c r="Q126" s="164">
        <f>SUM(Q127:Q156)</f>
        <v>0.33999999999999997</v>
      </c>
      <c r="R126" s="164"/>
      <c r="S126" s="164"/>
      <c r="T126" s="165"/>
      <c r="U126" s="159"/>
      <c r="V126" s="159">
        <f>SUM(V127:V156)</f>
        <v>22.450000000000003</v>
      </c>
      <c r="W126" s="159"/>
      <c r="X126" s="159"/>
      <c r="AG126" t="s">
        <v>314</v>
      </c>
    </row>
    <row r="127" spans="1:60" outlineLevel="1" x14ac:dyDescent="0.2">
      <c r="A127" s="166">
        <v>87</v>
      </c>
      <c r="B127" s="167" t="s">
        <v>1331</v>
      </c>
      <c r="C127" s="183" t="s">
        <v>1332</v>
      </c>
      <c r="D127" s="168" t="s">
        <v>473</v>
      </c>
      <c r="E127" s="169">
        <v>8</v>
      </c>
      <c r="F127" s="170"/>
      <c r="G127" s="171">
        <f>ROUND(E127*F127,2)</f>
        <v>0</v>
      </c>
      <c r="H127" s="170">
        <v>170.26</v>
      </c>
      <c r="I127" s="171">
        <f>ROUND(E127*H127,2)</f>
        <v>1362.08</v>
      </c>
      <c r="J127" s="170">
        <v>330.74</v>
      </c>
      <c r="K127" s="171">
        <f>ROUND(E127*J127,2)</f>
        <v>2645.92</v>
      </c>
      <c r="L127" s="171">
        <v>21</v>
      </c>
      <c r="M127" s="171">
        <f>G127*(1+L127/100)</f>
        <v>0</v>
      </c>
      <c r="N127" s="171">
        <v>1.2489999999999999E-2</v>
      </c>
      <c r="O127" s="171">
        <f>ROUND(E127*N127,2)</f>
        <v>0.1</v>
      </c>
      <c r="P127" s="171">
        <v>0</v>
      </c>
      <c r="Q127" s="171">
        <f>ROUND(E127*P127,2)</f>
        <v>0</v>
      </c>
      <c r="R127" s="171" t="s">
        <v>590</v>
      </c>
      <c r="S127" s="171" t="s">
        <v>318</v>
      </c>
      <c r="T127" s="172" t="s">
        <v>318</v>
      </c>
      <c r="U127" s="158">
        <v>0.70399999999999996</v>
      </c>
      <c r="V127" s="158">
        <f>ROUND(E127*U127,2)</f>
        <v>5.63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712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86" t="s">
        <v>1333</v>
      </c>
      <c r="D128" s="287"/>
      <c r="E128" s="287"/>
      <c r="F128" s="287"/>
      <c r="G128" s="287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365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6">
        <v>88</v>
      </c>
      <c r="B129" s="167" t="s">
        <v>1334</v>
      </c>
      <c r="C129" s="183" t="s">
        <v>1335</v>
      </c>
      <c r="D129" s="168" t="s">
        <v>473</v>
      </c>
      <c r="E129" s="169">
        <v>1</v>
      </c>
      <c r="F129" s="170"/>
      <c r="G129" s="171">
        <f>ROUND(E129*F129,2)</f>
        <v>0</v>
      </c>
      <c r="H129" s="170">
        <v>224.11</v>
      </c>
      <c r="I129" s="171">
        <f>ROUND(E129*H129,2)</f>
        <v>224.11</v>
      </c>
      <c r="J129" s="170">
        <v>353.89</v>
      </c>
      <c r="K129" s="171">
        <f>ROUND(E129*J129,2)</f>
        <v>353.89</v>
      </c>
      <c r="L129" s="171">
        <v>21</v>
      </c>
      <c r="M129" s="171">
        <f>G129*(1+L129/100)</f>
        <v>0</v>
      </c>
      <c r="N129" s="171">
        <v>1.4800000000000001E-2</v>
      </c>
      <c r="O129" s="171">
        <f>ROUND(E129*N129,2)</f>
        <v>0.01</v>
      </c>
      <c r="P129" s="171">
        <v>0</v>
      </c>
      <c r="Q129" s="171">
        <f>ROUND(E129*P129,2)</f>
        <v>0</v>
      </c>
      <c r="R129" s="171" t="s">
        <v>590</v>
      </c>
      <c r="S129" s="171" t="s">
        <v>318</v>
      </c>
      <c r="T129" s="172" t="s">
        <v>318</v>
      </c>
      <c r="U129" s="158">
        <v>0.753</v>
      </c>
      <c r="V129" s="158">
        <f>ROUND(E129*U129,2)</f>
        <v>0.75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712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86" t="s">
        <v>1333</v>
      </c>
      <c r="D130" s="287"/>
      <c r="E130" s="287"/>
      <c r="F130" s="287"/>
      <c r="G130" s="287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365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4">
        <v>89</v>
      </c>
      <c r="B131" s="175" t="s">
        <v>1336</v>
      </c>
      <c r="C131" s="184" t="s">
        <v>1337</v>
      </c>
      <c r="D131" s="176" t="s">
        <v>473</v>
      </c>
      <c r="E131" s="177">
        <v>38</v>
      </c>
      <c r="F131" s="178"/>
      <c r="G131" s="179">
        <f t="shared" ref="G131:G140" si="28">ROUND(E131*F131,2)</f>
        <v>0</v>
      </c>
      <c r="H131" s="178">
        <v>106.45</v>
      </c>
      <c r="I131" s="179">
        <f t="shared" ref="I131:I140" si="29">ROUND(E131*H131,2)</f>
        <v>4045.1</v>
      </c>
      <c r="J131" s="178">
        <v>17.05</v>
      </c>
      <c r="K131" s="179">
        <f t="shared" ref="K131:K140" si="30">ROUND(E131*J131,2)</f>
        <v>647.9</v>
      </c>
      <c r="L131" s="179">
        <v>21</v>
      </c>
      <c r="M131" s="179">
        <f t="shared" ref="M131:M140" si="31">G131*(1+L131/100)</f>
        <v>0</v>
      </c>
      <c r="N131" s="179">
        <v>3.8999999999999999E-4</v>
      </c>
      <c r="O131" s="179">
        <f t="shared" ref="O131:O140" si="32">ROUND(E131*N131,2)</f>
        <v>0.01</v>
      </c>
      <c r="P131" s="179">
        <v>3.4199999999999999E-3</v>
      </c>
      <c r="Q131" s="179">
        <f t="shared" ref="Q131:Q140" si="33">ROUND(E131*P131,2)</f>
        <v>0.13</v>
      </c>
      <c r="R131" s="179" t="s">
        <v>590</v>
      </c>
      <c r="S131" s="179" t="s">
        <v>318</v>
      </c>
      <c r="T131" s="180" t="s">
        <v>318</v>
      </c>
      <c r="U131" s="158">
        <v>4.3999999999999997E-2</v>
      </c>
      <c r="V131" s="158">
        <f t="shared" ref="V131:V140" si="34">ROUND(E131*U131,2)</f>
        <v>1.67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712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4">
        <v>90</v>
      </c>
      <c r="B132" s="175" t="s">
        <v>1338</v>
      </c>
      <c r="C132" s="184" t="s">
        <v>1339</v>
      </c>
      <c r="D132" s="176" t="s">
        <v>473</v>
      </c>
      <c r="E132" s="177">
        <v>6</v>
      </c>
      <c r="F132" s="178"/>
      <c r="G132" s="179">
        <f t="shared" si="28"/>
        <v>0</v>
      </c>
      <c r="H132" s="178">
        <v>204.25</v>
      </c>
      <c r="I132" s="179">
        <f t="shared" si="29"/>
        <v>1225.5</v>
      </c>
      <c r="J132" s="178">
        <v>31.75</v>
      </c>
      <c r="K132" s="179">
        <f t="shared" si="30"/>
        <v>190.5</v>
      </c>
      <c r="L132" s="179">
        <v>21</v>
      </c>
      <c r="M132" s="179">
        <f t="shared" si="31"/>
        <v>0</v>
      </c>
      <c r="N132" s="179">
        <v>7.5000000000000002E-4</v>
      </c>
      <c r="O132" s="179">
        <f t="shared" si="32"/>
        <v>0</v>
      </c>
      <c r="P132" s="179">
        <v>3.5340000000000003E-2</v>
      </c>
      <c r="Q132" s="179">
        <f t="shared" si="33"/>
        <v>0.21</v>
      </c>
      <c r="R132" s="179" t="s">
        <v>590</v>
      </c>
      <c r="S132" s="179" t="s">
        <v>318</v>
      </c>
      <c r="T132" s="180" t="s">
        <v>318</v>
      </c>
      <c r="U132" s="158">
        <v>8.2000000000000003E-2</v>
      </c>
      <c r="V132" s="158">
        <f t="shared" si="34"/>
        <v>0.49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712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4">
        <v>91</v>
      </c>
      <c r="B133" s="175" t="s">
        <v>1340</v>
      </c>
      <c r="C133" s="184" t="s">
        <v>1341</v>
      </c>
      <c r="D133" s="176" t="s">
        <v>473</v>
      </c>
      <c r="E133" s="177">
        <v>8</v>
      </c>
      <c r="F133" s="178"/>
      <c r="G133" s="179">
        <f t="shared" si="28"/>
        <v>0</v>
      </c>
      <c r="H133" s="178">
        <v>317.39</v>
      </c>
      <c r="I133" s="179">
        <f t="shared" si="29"/>
        <v>2539.12</v>
      </c>
      <c r="J133" s="178">
        <v>272.61</v>
      </c>
      <c r="K133" s="179">
        <f t="shared" si="30"/>
        <v>2180.88</v>
      </c>
      <c r="L133" s="179">
        <v>21</v>
      </c>
      <c r="M133" s="179">
        <f t="shared" si="31"/>
        <v>0</v>
      </c>
      <c r="N133" s="179">
        <v>8.0599999999999995E-3</v>
      </c>
      <c r="O133" s="179">
        <f t="shared" si="32"/>
        <v>0.06</v>
      </c>
      <c r="P133" s="179">
        <v>0</v>
      </c>
      <c r="Q133" s="179">
        <f t="shared" si="33"/>
        <v>0</v>
      </c>
      <c r="R133" s="179" t="s">
        <v>590</v>
      </c>
      <c r="S133" s="179" t="s">
        <v>318</v>
      </c>
      <c r="T133" s="180" t="s">
        <v>318</v>
      </c>
      <c r="U133" s="158">
        <v>0.53700000000000003</v>
      </c>
      <c r="V133" s="158">
        <f t="shared" si="34"/>
        <v>4.3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712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4">
        <v>92</v>
      </c>
      <c r="B134" s="175" t="s">
        <v>1342</v>
      </c>
      <c r="C134" s="184" t="s">
        <v>1343</v>
      </c>
      <c r="D134" s="176" t="s">
        <v>473</v>
      </c>
      <c r="E134" s="177">
        <v>1.5</v>
      </c>
      <c r="F134" s="178"/>
      <c r="G134" s="179">
        <f t="shared" si="28"/>
        <v>0</v>
      </c>
      <c r="H134" s="178">
        <v>1054.17</v>
      </c>
      <c r="I134" s="179">
        <f t="shared" si="29"/>
        <v>1581.26</v>
      </c>
      <c r="J134" s="178">
        <v>547.83000000000004</v>
      </c>
      <c r="K134" s="179">
        <f t="shared" si="30"/>
        <v>821.75</v>
      </c>
      <c r="L134" s="179">
        <v>21</v>
      </c>
      <c r="M134" s="179">
        <f t="shared" si="31"/>
        <v>0</v>
      </c>
      <c r="N134" s="179">
        <v>2.4910000000000002E-2</v>
      </c>
      <c r="O134" s="179">
        <f t="shared" si="32"/>
        <v>0.04</v>
      </c>
      <c r="P134" s="179">
        <v>0</v>
      </c>
      <c r="Q134" s="179">
        <f t="shared" si="33"/>
        <v>0</v>
      </c>
      <c r="R134" s="179" t="s">
        <v>590</v>
      </c>
      <c r="S134" s="179" t="s">
        <v>318</v>
      </c>
      <c r="T134" s="180" t="s">
        <v>318</v>
      </c>
      <c r="U134" s="158">
        <v>1.0629999999999999</v>
      </c>
      <c r="V134" s="158">
        <f t="shared" si="34"/>
        <v>1.59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712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4">
        <v>93</v>
      </c>
      <c r="B135" s="175" t="s">
        <v>1344</v>
      </c>
      <c r="C135" s="184" t="s">
        <v>1345</v>
      </c>
      <c r="D135" s="176" t="s">
        <v>348</v>
      </c>
      <c r="E135" s="177">
        <v>2</v>
      </c>
      <c r="F135" s="178"/>
      <c r="G135" s="179">
        <f t="shared" si="28"/>
        <v>0</v>
      </c>
      <c r="H135" s="178">
        <v>0</v>
      </c>
      <c r="I135" s="179">
        <f t="shared" si="29"/>
        <v>0</v>
      </c>
      <c r="J135" s="178">
        <v>230</v>
      </c>
      <c r="K135" s="179">
        <f t="shared" si="30"/>
        <v>460</v>
      </c>
      <c r="L135" s="179">
        <v>21</v>
      </c>
      <c r="M135" s="179">
        <f t="shared" si="31"/>
        <v>0</v>
      </c>
      <c r="N135" s="179">
        <v>0</v>
      </c>
      <c r="O135" s="179">
        <f t="shared" si="32"/>
        <v>0</v>
      </c>
      <c r="P135" s="179">
        <v>0</v>
      </c>
      <c r="Q135" s="179">
        <f t="shared" si="33"/>
        <v>0</v>
      </c>
      <c r="R135" s="179" t="s">
        <v>590</v>
      </c>
      <c r="S135" s="179" t="s">
        <v>318</v>
      </c>
      <c r="T135" s="180" t="s">
        <v>318</v>
      </c>
      <c r="U135" s="158">
        <v>0.42399999999999999</v>
      </c>
      <c r="V135" s="158">
        <f t="shared" si="34"/>
        <v>0.85</v>
      </c>
      <c r="W135" s="158"/>
      <c r="X135" s="158" t="s">
        <v>362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712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74">
        <v>94</v>
      </c>
      <c r="B136" s="175" t="s">
        <v>1346</v>
      </c>
      <c r="C136" s="184" t="s">
        <v>1347</v>
      </c>
      <c r="D136" s="176" t="s">
        <v>473</v>
      </c>
      <c r="E136" s="177">
        <v>20</v>
      </c>
      <c r="F136" s="178"/>
      <c r="G136" s="179">
        <f t="shared" si="28"/>
        <v>0</v>
      </c>
      <c r="H136" s="178">
        <v>0</v>
      </c>
      <c r="I136" s="179">
        <f t="shared" si="29"/>
        <v>0</v>
      </c>
      <c r="J136" s="178">
        <v>30.7</v>
      </c>
      <c r="K136" s="179">
        <f t="shared" si="30"/>
        <v>614</v>
      </c>
      <c r="L136" s="179">
        <v>21</v>
      </c>
      <c r="M136" s="179">
        <f t="shared" si="31"/>
        <v>0</v>
      </c>
      <c r="N136" s="179">
        <v>0</v>
      </c>
      <c r="O136" s="179">
        <f t="shared" si="32"/>
        <v>0</v>
      </c>
      <c r="P136" s="179">
        <v>0</v>
      </c>
      <c r="Q136" s="179">
        <f t="shared" si="33"/>
        <v>0</v>
      </c>
      <c r="R136" s="179" t="s">
        <v>590</v>
      </c>
      <c r="S136" s="179" t="s">
        <v>318</v>
      </c>
      <c r="T136" s="180" t="s">
        <v>318</v>
      </c>
      <c r="U136" s="158">
        <v>6.2E-2</v>
      </c>
      <c r="V136" s="158">
        <f t="shared" si="34"/>
        <v>1.24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712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4">
        <v>95</v>
      </c>
      <c r="B137" s="175" t="s">
        <v>1348</v>
      </c>
      <c r="C137" s="184" t="s">
        <v>1349</v>
      </c>
      <c r="D137" s="176" t="s">
        <v>348</v>
      </c>
      <c r="E137" s="177">
        <v>1</v>
      </c>
      <c r="F137" s="178"/>
      <c r="G137" s="179">
        <f t="shared" si="28"/>
        <v>0</v>
      </c>
      <c r="H137" s="178">
        <v>214.89</v>
      </c>
      <c r="I137" s="179">
        <f t="shared" si="29"/>
        <v>214.89</v>
      </c>
      <c r="J137" s="178">
        <v>90.11</v>
      </c>
      <c r="K137" s="179">
        <f t="shared" si="30"/>
        <v>90.11</v>
      </c>
      <c r="L137" s="179">
        <v>21</v>
      </c>
      <c r="M137" s="179">
        <f t="shared" si="31"/>
        <v>0</v>
      </c>
      <c r="N137" s="179">
        <v>2.4000000000000001E-4</v>
      </c>
      <c r="O137" s="179">
        <f t="shared" si="32"/>
        <v>0</v>
      </c>
      <c r="P137" s="179">
        <v>0</v>
      </c>
      <c r="Q137" s="179">
        <f t="shared" si="33"/>
        <v>0</v>
      </c>
      <c r="R137" s="179" t="s">
        <v>590</v>
      </c>
      <c r="S137" s="179" t="s">
        <v>318</v>
      </c>
      <c r="T137" s="180" t="s">
        <v>318</v>
      </c>
      <c r="U137" s="158">
        <v>0.16600000000000001</v>
      </c>
      <c r="V137" s="158">
        <f t="shared" si="34"/>
        <v>0.17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712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4">
        <v>96</v>
      </c>
      <c r="B138" s="175" t="s">
        <v>1350</v>
      </c>
      <c r="C138" s="184" t="s">
        <v>1351</v>
      </c>
      <c r="D138" s="176" t="s">
        <v>348</v>
      </c>
      <c r="E138" s="177">
        <v>1</v>
      </c>
      <c r="F138" s="178"/>
      <c r="G138" s="179">
        <f t="shared" si="28"/>
        <v>0</v>
      </c>
      <c r="H138" s="178">
        <v>475.8</v>
      </c>
      <c r="I138" s="179">
        <f t="shared" si="29"/>
        <v>475.8</v>
      </c>
      <c r="J138" s="178">
        <v>123.2</v>
      </c>
      <c r="K138" s="179">
        <f t="shared" si="30"/>
        <v>123.2</v>
      </c>
      <c r="L138" s="179">
        <v>21</v>
      </c>
      <c r="M138" s="179">
        <f t="shared" si="31"/>
        <v>0</v>
      </c>
      <c r="N138" s="179">
        <v>6.0999999999999997E-4</v>
      </c>
      <c r="O138" s="179">
        <f t="shared" si="32"/>
        <v>0</v>
      </c>
      <c r="P138" s="179">
        <v>0</v>
      </c>
      <c r="Q138" s="179">
        <f t="shared" si="33"/>
        <v>0</v>
      </c>
      <c r="R138" s="179" t="s">
        <v>590</v>
      </c>
      <c r="S138" s="179" t="s">
        <v>318</v>
      </c>
      <c r="T138" s="180" t="s">
        <v>318</v>
      </c>
      <c r="U138" s="158">
        <v>0.22700000000000001</v>
      </c>
      <c r="V138" s="158">
        <f t="shared" si="34"/>
        <v>0.23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712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4">
        <v>97</v>
      </c>
      <c r="B139" s="175" t="s">
        <v>1352</v>
      </c>
      <c r="C139" s="184" t="s">
        <v>1353</v>
      </c>
      <c r="D139" s="176" t="s">
        <v>348</v>
      </c>
      <c r="E139" s="177">
        <v>2</v>
      </c>
      <c r="F139" s="178"/>
      <c r="G139" s="179">
        <f t="shared" si="28"/>
        <v>0</v>
      </c>
      <c r="H139" s="178">
        <v>709.02</v>
      </c>
      <c r="I139" s="179">
        <f t="shared" si="29"/>
        <v>1418.04</v>
      </c>
      <c r="J139" s="178">
        <v>145.97999999999999</v>
      </c>
      <c r="K139" s="179">
        <f t="shared" si="30"/>
        <v>291.95999999999998</v>
      </c>
      <c r="L139" s="179">
        <v>21</v>
      </c>
      <c r="M139" s="179">
        <f t="shared" si="31"/>
        <v>0</v>
      </c>
      <c r="N139" s="179">
        <v>8.8999999999999995E-4</v>
      </c>
      <c r="O139" s="179">
        <f t="shared" si="32"/>
        <v>0</v>
      </c>
      <c r="P139" s="179">
        <v>0</v>
      </c>
      <c r="Q139" s="179">
        <f t="shared" si="33"/>
        <v>0</v>
      </c>
      <c r="R139" s="179" t="s">
        <v>590</v>
      </c>
      <c r="S139" s="179" t="s">
        <v>318</v>
      </c>
      <c r="T139" s="180" t="s">
        <v>318</v>
      </c>
      <c r="U139" s="158">
        <v>0.26900000000000002</v>
      </c>
      <c r="V139" s="158">
        <f t="shared" si="34"/>
        <v>0.54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712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66">
        <v>98</v>
      </c>
      <c r="B140" s="167" t="s">
        <v>1304</v>
      </c>
      <c r="C140" s="183" t="s">
        <v>1305</v>
      </c>
      <c r="D140" s="168" t="s">
        <v>473</v>
      </c>
      <c r="E140" s="169">
        <v>18</v>
      </c>
      <c r="F140" s="170"/>
      <c r="G140" s="171">
        <f t="shared" si="28"/>
        <v>0</v>
      </c>
      <c r="H140" s="170">
        <v>12.23</v>
      </c>
      <c r="I140" s="171">
        <f t="shared" si="29"/>
        <v>220.14</v>
      </c>
      <c r="J140" s="170">
        <v>43.97</v>
      </c>
      <c r="K140" s="171">
        <f t="shared" si="30"/>
        <v>791.46</v>
      </c>
      <c r="L140" s="171">
        <v>21</v>
      </c>
      <c r="M140" s="171">
        <f t="shared" si="31"/>
        <v>0</v>
      </c>
      <c r="N140" s="171">
        <v>6.9999999999999994E-5</v>
      </c>
      <c r="O140" s="171">
        <f t="shared" si="32"/>
        <v>0</v>
      </c>
      <c r="P140" s="171">
        <v>0</v>
      </c>
      <c r="Q140" s="171">
        <f t="shared" si="33"/>
        <v>0</v>
      </c>
      <c r="R140" s="171" t="s">
        <v>902</v>
      </c>
      <c r="S140" s="171" t="s">
        <v>318</v>
      </c>
      <c r="T140" s="172" t="s">
        <v>318</v>
      </c>
      <c r="U140" s="158">
        <v>8.8999999999999996E-2</v>
      </c>
      <c r="V140" s="158">
        <f t="shared" si="34"/>
        <v>1.6</v>
      </c>
      <c r="W140" s="158"/>
      <c r="X140" s="158" t="s">
        <v>362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712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86" t="s">
        <v>1306</v>
      </c>
      <c r="D141" s="287"/>
      <c r="E141" s="287"/>
      <c r="F141" s="287"/>
      <c r="G141" s="287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365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1" x14ac:dyDescent="0.2">
      <c r="A142" s="166">
        <v>99</v>
      </c>
      <c r="B142" s="167" t="s">
        <v>1354</v>
      </c>
      <c r="C142" s="183" t="s">
        <v>1355</v>
      </c>
      <c r="D142" s="168" t="s">
        <v>473</v>
      </c>
      <c r="E142" s="169">
        <v>1.5</v>
      </c>
      <c r="F142" s="170"/>
      <c r="G142" s="171">
        <f>ROUND(E142*F142,2)</f>
        <v>0</v>
      </c>
      <c r="H142" s="170">
        <v>27.27</v>
      </c>
      <c r="I142" s="171">
        <f>ROUND(E142*H142,2)</f>
        <v>40.909999999999997</v>
      </c>
      <c r="J142" s="170">
        <v>63.83</v>
      </c>
      <c r="K142" s="171">
        <f>ROUND(E142*J142,2)</f>
        <v>95.75</v>
      </c>
      <c r="L142" s="171">
        <v>21</v>
      </c>
      <c r="M142" s="171">
        <f>G142*(1+L142/100)</f>
        <v>0</v>
      </c>
      <c r="N142" s="171">
        <v>1.6000000000000001E-4</v>
      </c>
      <c r="O142" s="171">
        <f>ROUND(E142*N142,2)</f>
        <v>0</v>
      </c>
      <c r="P142" s="171">
        <v>0</v>
      </c>
      <c r="Q142" s="171">
        <f>ROUND(E142*P142,2)</f>
        <v>0</v>
      </c>
      <c r="R142" s="171" t="s">
        <v>902</v>
      </c>
      <c r="S142" s="171" t="s">
        <v>318</v>
      </c>
      <c r="T142" s="172" t="s">
        <v>318</v>
      </c>
      <c r="U142" s="158">
        <v>0.129</v>
      </c>
      <c r="V142" s="158">
        <f>ROUND(E142*U142,2)</f>
        <v>0.19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712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86" t="s">
        <v>1306</v>
      </c>
      <c r="D143" s="287"/>
      <c r="E143" s="287"/>
      <c r="F143" s="287"/>
      <c r="G143" s="287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365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4">
        <v>100</v>
      </c>
      <c r="B144" s="175" t="s">
        <v>1356</v>
      </c>
      <c r="C144" s="184" t="s">
        <v>1357</v>
      </c>
      <c r="D144" s="176" t="s">
        <v>473</v>
      </c>
      <c r="E144" s="177">
        <v>18</v>
      </c>
      <c r="F144" s="178"/>
      <c r="G144" s="179">
        <f t="shared" ref="G144:G155" si="35">ROUND(E144*F144,2)</f>
        <v>0</v>
      </c>
      <c r="H144" s="178">
        <v>0</v>
      </c>
      <c r="I144" s="179">
        <f t="shared" ref="I144:I155" si="36">ROUND(E144*H144,2)</f>
        <v>0</v>
      </c>
      <c r="J144" s="178">
        <v>83.7</v>
      </c>
      <c r="K144" s="179">
        <f t="shared" ref="K144:K155" si="37">ROUND(E144*J144,2)</f>
        <v>1506.6</v>
      </c>
      <c r="L144" s="179">
        <v>21</v>
      </c>
      <c r="M144" s="179">
        <f t="shared" ref="M144:M155" si="38">G144*(1+L144/100)</f>
        <v>0</v>
      </c>
      <c r="N144" s="179">
        <v>0</v>
      </c>
      <c r="O144" s="179">
        <f t="shared" ref="O144:O155" si="39">ROUND(E144*N144,2)</f>
        <v>0</v>
      </c>
      <c r="P144" s="179">
        <v>0</v>
      </c>
      <c r="Q144" s="179">
        <f t="shared" ref="Q144:Q155" si="40">ROUND(E144*P144,2)</f>
        <v>0</v>
      </c>
      <c r="R144" s="179"/>
      <c r="S144" s="179" t="s">
        <v>318</v>
      </c>
      <c r="T144" s="180" t="s">
        <v>318</v>
      </c>
      <c r="U144" s="158">
        <v>0.16400000000000001</v>
      </c>
      <c r="V144" s="158">
        <f t="shared" ref="V144:V155" si="41">ROUND(E144*U144,2)</f>
        <v>2.95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1164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4">
        <v>101</v>
      </c>
      <c r="B145" s="175" t="s">
        <v>1358</v>
      </c>
      <c r="C145" s="184" t="s">
        <v>1359</v>
      </c>
      <c r="D145" s="176" t="s">
        <v>473</v>
      </c>
      <c r="E145" s="177">
        <v>1.5</v>
      </c>
      <c r="F145" s="178"/>
      <c r="G145" s="179">
        <f t="shared" si="35"/>
        <v>0</v>
      </c>
      <c r="H145" s="178">
        <v>0</v>
      </c>
      <c r="I145" s="179">
        <f t="shared" si="36"/>
        <v>0</v>
      </c>
      <c r="J145" s="178">
        <v>92.2</v>
      </c>
      <c r="K145" s="179">
        <f t="shared" si="37"/>
        <v>138.30000000000001</v>
      </c>
      <c r="L145" s="179">
        <v>21</v>
      </c>
      <c r="M145" s="179">
        <f t="shared" si="38"/>
        <v>0</v>
      </c>
      <c r="N145" s="179">
        <v>0</v>
      </c>
      <c r="O145" s="179">
        <f t="shared" si="39"/>
        <v>0</v>
      </c>
      <c r="P145" s="179">
        <v>0</v>
      </c>
      <c r="Q145" s="179">
        <f t="shared" si="40"/>
        <v>0</v>
      </c>
      <c r="R145" s="179"/>
      <c r="S145" s="179" t="s">
        <v>318</v>
      </c>
      <c r="T145" s="180" t="s">
        <v>318</v>
      </c>
      <c r="U145" s="158">
        <v>0.16900000000000001</v>
      </c>
      <c r="V145" s="158">
        <f t="shared" si="41"/>
        <v>0.25</v>
      </c>
      <c r="W145" s="158"/>
      <c r="X145" s="158" t="s">
        <v>362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1360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4">
        <v>102</v>
      </c>
      <c r="B146" s="175" t="s">
        <v>1361</v>
      </c>
      <c r="C146" s="184" t="s">
        <v>1362</v>
      </c>
      <c r="D146" s="176" t="s">
        <v>1198</v>
      </c>
      <c r="E146" s="177">
        <v>3</v>
      </c>
      <c r="F146" s="178"/>
      <c r="G146" s="179">
        <f t="shared" si="35"/>
        <v>0</v>
      </c>
      <c r="H146" s="178">
        <v>1950</v>
      </c>
      <c r="I146" s="179">
        <f t="shared" si="36"/>
        <v>5850</v>
      </c>
      <c r="J146" s="178">
        <v>0</v>
      </c>
      <c r="K146" s="179">
        <f t="shared" si="37"/>
        <v>0</v>
      </c>
      <c r="L146" s="179">
        <v>21</v>
      </c>
      <c r="M146" s="179">
        <f t="shared" si="38"/>
        <v>0</v>
      </c>
      <c r="N146" s="179">
        <v>0</v>
      </c>
      <c r="O146" s="179">
        <f t="shared" si="39"/>
        <v>0</v>
      </c>
      <c r="P146" s="179">
        <v>0</v>
      </c>
      <c r="Q146" s="179">
        <f t="shared" si="40"/>
        <v>0</v>
      </c>
      <c r="R146" s="179"/>
      <c r="S146" s="179" t="s">
        <v>340</v>
      </c>
      <c r="T146" s="180" t="s">
        <v>319</v>
      </c>
      <c r="U146" s="158">
        <v>0</v>
      </c>
      <c r="V146" s="158">
        <f t="shared" si="41"/>
        <v>0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363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4">
        <v>103</v>
      </c>
      <c r="B147" s="175" t="s">
        <v>1363</v>
      </c>
      <c r="C147" s="184" t="s">
        <v>1364</v>
      </c>
      <c r="D147" s="176" t="s">
        <v>348</v>
      </c>
      <c r="E147" s="177">
        <v>1</v>
      </c>
      <c r="F147" s="178"/>
      <c r="G147" s="179">
        <f t="shared" si="35"/>
        <v>0</v>
      </c>
      <c r="H147" s="178">
        <v>250</v>
      </c>
      <c r="I147" s="179">
        <f t="shared" si="36"/>
        <v>250</v>
      </c>
      <c r="J147" s="178">
        <v>0</v>
      </c>
      <c r="K147" s="179">
        <f t="shared" si="37"/>
        <v>0</v>
      </c>
      <c r="L147" s="179">
        <v>21</v>
      </c>
      <c r="M147" s="179">
        <f t="shared" si="38"/>
        <v>0</v>
      </c>
      <c r="N147" s="179">
        <v>0</v>
      </c>
      <c r="O147" s="179">
        <f t="shared" si="39"/>
        <v>0</v>
      </c>
      <c r="P147" s="179">
        <v>0</v>
      </c>
      <c r="Q147" s="179">
        <f t="shared" si="40"/>
        <v>0</v>
      </c>
      <c r="R147" s="179"/>
      <c r="S147" s="179" t="s">
        <v>340</v>
      </c>
      <c r="T147" s="180" t="s">
        <v>319</v>
      </c>
      <c r="U147" s="158">
        <v>0</v>
      </c>
      <c r="V147" s="158">
        <f t="shared" si="41"/>
        <v>0</v>
      </c>
      <c r="W147" s="158"/>
      <c r="X147" s="158" t="s">
        <v>362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363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4">
        <v>104</v>
      </c>
      <c r="B148" s="175" t="s">
        <v>1365</v>
      </c>
      <c r="C148" s="184" t="s">
        <v>1366</v>
      </c>
      <c r="D148" s="176" t="s">
        <v>348</v>
      </c>
      <c r="E148" s="177">
        <v>1</v>
      </c>
      <c r="F148" s="178"/>
      <c r="G148" s="179">
        <f t="shared" si="35"/>
        <v>0</v>
      </c>
      <c r="H148" s="178">
        <v>5650</v>
      </c>
      <c r="I148" s="179">
        <f t="shared" si="36"/>
        <v>5650</v>
      </c>
      <c r="J148" s="178">
        <v>0</v>
      </c>
      <c r="K148" s="179">
        <f t="shared" si="37"/>
        <v>0</v>
      </c>
      <c r="L148" s="179">
        <v>21</v>
      </c>
      <c r="M148" s="179">
        <f t="shared" si="38"/>
        <v>0</v>
      </c>
      <c r="N148" s="179">
        <v>0</v>
      </c>
      <c r="O148" s="179">
        <f t="shared" si="39"/>
        <v>0</v>
      </c>
      <c r="P148" s="179">
        <v>0</v>
      </c>
      <c r="Q148" s="179">
        <f t="shared" si="40"/>
        <v>0</v>
      </c>
      <c r="R148" s="179"/>
      <c r="S148" s="179" t="s">
        <v>340</v>
      </c>
      <c r="T148" s="180" t="s">
        <v>319</v>
      </c>
      <c r="U148" s="158">
        <v>0</v>
      </c>
      <c r="V148" s="158">
        <f t="shared" si="41"/>
        <v>0</v>
      </c>
      <c r="W148" s="158"/>
      <c r="X148" s="158" t="s">
        <v>362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363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4">
        <v>105</v>
      </c>
      <c r="B149" s="175" t="s">
        <v>1367</v>
      </c>
      <c r="C149" s="184" t="s">
        <v>1368</v>
      </c>
      <c r="D149" s="176" t="s">
        <v>1198</v>
      </c>
      <c r="E149" s="177">
        <v>1</v>
      </c>
      <c r="F149" s="178"/>
      <c r="G149" s="179">
        <f t="shared" si="35"/>
        <v>0</v>
      </c>
      <c r="H149" s="178">
        <v>3000</v>
      </c>
      <c r="I149" s="179">
        <f t="shared" si="36"/>
        <v>3000</v>
      </c>
      <c r="J149" s="178">
        <v>0</v>
      </c>
      <c r="K149" s="179">
        <f t="shared" si="37"/>
        <v>0</v>
      </c>
      <c r="L149" s="179">
        <v>21</v>
      </c>
      <c r="M149" s="179">
        <f t="shared" si="38"/>
        <v>0</v>
      </c>
      <c r="N149" s="179">
        <v>0</v>
      </c>
      <c r="O149" s="179">
        <f t="shared" si="39"/>
        <v>0</v>
      </c>
      <c r="P149" s="179">
        <v>0</v>
      </c>
      <c r="Q149" s="179">
        <f t="shared" si="40"/>
        <v>0</v>
      </c>
      <c r="R149" s="179"/>
      <c r="S149" s="179" t="s">
        <v>340</v>
      </c>
      <c r="T149" s="180" t="s">
        <v>319</v>
      </c>
      <c r="U149" s="158">
        <v>0</v>
      </c>
      <c r="V149" s="158">
        <f t="shared" si="41"/>
        <v>0</v>
      </c>
      <c r="W149" s="158"/>
      <c r="X149" s="158" t="s">
        <v>362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363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4">
        <v>106</v>
      </c>
      <c r="B150" s="175" t="s">
        <v>1369</v>
      </c>
      <c r="C150" s="184" t="s">
        <v>1370</v>
      </c>
      <c r="D150" s="176" t="s">
        <v>1198</v>
      </c>
      <c r="E150" s="177">
        <v>1</v>
      </c>
      <c r="F150" s="178"/>
      <c r="G150" s="179">
        <f t="shared" si="35"/>
        <v>0</v>
      </c>
      <c r="H150" s="178">
        <v>360</v>
      </c>
      <c r="I150" s="179">
        <f t="shared" si="36"/>
        <v>360</v>
      </c>
      <c r="J150" s="178">
        <v>0</v>
      </c>
      <c r="K150" s="179">
        <f t="shared" si="37"/>
        <v>0</v>
      </c>
      <c r="L150" s="179">
        <v>21</v>
      </c>
      <c r="M150" s="179">
        <f t="shared" si="38"/>
        <v>0</v>
      </c>
      <c r="N150" s="179">
        <v>0</v>
      </c>
      <c r="O150" s="179">
        <f t="shared" si="39"/>
        <v>0</v>
      </c>
      <c r="P150" s="179">
        <v>0</v>
      </c>
      <c r="Q150" s="179">
        <f t="shared" si="40"/>
        <v>0</v>
      </c>
      <c r="R150" s="179"/>
      <c r="S150" s="179" t="s">
        <v>340</v>
      </c>
      <c r="T150" s="180" t="s">
        <v>319</v>
      </c>
      <c r="U150" s="158">
        <v>0</v>
      </c>
      <c r="V150" s="158">
        <f t="shared" si="41"/>
        <v>0</v>
      </c>
      <c r="W150" s="158"/>
      <c r="X150" s="158" t="s">
        <v>362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363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4">
        <v>107</v>
      </c>
      <c r="B151" s="175" t="s">
        <v>1371</v>
      </c>
      <c r="C151" s="184" t="s">
        <v>1372</v>
      </c>
      <c r="D151" s="176" t="s">
        <v>1198</v>
      </c>
      <c r="E151" s="177">
        <v>3</v>
      </c>
      <c r="F151" s="178"/>
      <c r="G151" s="179">
        <f t="shared" si="35"/>
        <v>0</v>
      </c>
      <c r="H151" s="178">
        <v>520</v>
      </c>
      <c r="I151" s="179">
        <f t="shared" si="36"/>
        <v>1560</v>
      </c>
      <c r="J151" s="178">
        <v>0</v>
      </c>
      <c r="K151" s="179">
        <f t="shared" si="37"/>
        <v>0</v>
      </c>
      <c r="L151" s="179">
        <v>21</v>
      </c>
      <c r="M151" s="179">
        <f t="shared" si="38"/>
        <v>0</v>
      </c>
      <c r="N151" s="179">
        <v>0</v>
      </c>
      <c r="O151" s="179">
        <f t="shared" si="39"/>
        <v>0</v>
      </c>
      <c r="P151" s="179">
        <v>0</v>
      </c>
      <c r="Q151" s="179">
        <f t="shared" si="40"/>
        <v>0</v>
      </c>
      <c r="R151" s="179"/>
      <c r="S151" s="179" t="s">
        <v>340</v>
      </c>
      <c r="T151" s="180" t="s">
        <v>319</v>
      </c>
      <c r="U151" s="158">
        <v>0</v>
      </c>
      <c r="V151" s="158">
        <f t="shared" si="41"/>
        <v>0</v>
      </c>
      <c r="W151" s="158"/>
      <c r="X151" s="158" t="s">
        <v>362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363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4">
        <v>108</v>
      </c>
      <c r="B152" s="175" t="s">
        <v>1373</v>
      </c>
      <c r="C152" s="184" t="s">
        <v>1374</v>
      </c>
      <c r="D152" s="176" t="s">
        <v>1198</v>
      </c>
      <c r="E152" s="177">
        <v>1</v>
      </c>
      <c r="F152" s="178"/>
      <c r="G152" s="179">
        <f t="shared" si="35"/>
        <v>0</v>
      </c>
      <c r="H152" s="178">
        <v>450</v>
      </c>
      <c r="I152" s="179">
        <f t="shared" si="36"/>
        <v>450</v>
      </c>
      <c r="J152" s="178">
        <v>0</v>
      </c>
      <c r="K152" s="179">
        <f t="shared" si="37"/>
        <v>0</v>
      </c>
      <c r="L152" s="179">
        <v>21</v>
      </c>
      <c r="M152" s="179">
        <f t="shared" si="38"/>
        <v>0</v>
      </c>
      <c r="N152" s="179">
        <v>0</v>
      </c>
      <c r="O152" s="179">
        <f t="shared" si="39"/>
        <v>0</v>
      </c>
      <c r="P152" s="179">
        <v>0</v>
      </c>
      <c r="Q152" s="179">
        <f t="shared" si="40"/>
        <v>0</v>
      </c>
      <c r="R152" s="179"/>
      <c r="S152" s="179" t="s">
        <v>340</v>
      </c>
      <c r="T152" s="180" t="s">
        <v>319</v>
      </c>
      <c r="U152" s="158">
        <v>0</v>
      </c>
      <c r="V152" s="158">
        <f t="shared" si="41"/>
        <v>0</v>
      </c>
      <c r="W152" s="158"/>
      <c r="X152" s="158" t="s">
        <v>362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363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4">
        <v>109</v>
      </c>
      <c r="B153" s="175" t="s">
        <v>1375</v>
      </c>
      <c r="C153" s="184" t="s">
        <v>1376</v>
      </c>
      <c r="D153" s="176" t="s">
        <v>348</v>
      </c>
      <c r="E153" s="177">
        <v>1</v>
      </c>
      <c r="F153" s="178"/>
      <c r="G153" s="179">
        <f t="shared" si="35"/>
        <v>0</v>
      </c>
      <c r="H153" s="178">
        <v>650</v>
      </c>
      <c r="I153" s="179">
        <f t="shared" si="36"/>
        <v>650</v>
      </c>
      <c r="J153" s="178">
        <v>0</v>
      </c>
      <c r="K153" s="179">
        <f t="shared" si="37"/>
        <v>0</v>
      </c>
      <c r="L153" s="179">
        <v>21</v>
      </c>
      <c r="M153" s="179">
        <f t="shared" si="38"/>
        <v>0</v>
      </c>
      <c r="N153" s="179">
        <v>0</v>
      </c>
      <c r="O153" s="179">
        <f t="shared" si="39"/>
        <v>0</v>
      </c>
      <c r="P153" s="179">
        <v>0</v>
      </c>
      <c r="Q153" s="179">
        <f t="shared" si="40"/>
        <v>0</v>
      </c>
      <c r="R153" s="179"/>
      <c r="S153" s="179" t="s">
        <v>340</v>
      </c>
      <c r="T153" s="180" t="s">
        <v>319</v>
      </c>
      <c r="U153" s="158">
        <v>0</v>
      </c>
      <c r="V153" s="158">
        <f t="shared" si="41"/>
        <v>0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4">
        <v>110</v>
      </c>
      <c r="B154" s="175" t="s">
        <v>1377</v>
      </c>
      <c r="C154" s="184" t="s">
        <v>1378</v>
      </c>
      <c r="D154" s="176" t="s">
        <v>1198</v>
      </c>
      <c r="E154" s="177">
        <v>1</v>
      </c>
      <c r="F154" s="178"/>
      <c r="G154" s="179">
        <f t="shared" si="35"/>
        <v>0</v>
      </c>
      <c r="H154" s="178">
        <v>3800</v>
      </c>
      <c r="I154" s="179">
        <f t="shared" si="36"/>
        <v>3800</v>
      </c>
      <c r="J154" s="178">
        <v>0</v>
      </c>
      <c r="K154" s="179">
        <f t="shared" si="37"/>
        <v>0</v>
      </c>
      <c r="L154" s="179">
        <v>21</v>
      </c>
      <c r="M154" s="179">
        <f t="shared" si="38"/>
        <v>0</v>
      </c>
      <c r="N154" s="179">
        <v>0</v>
      </c>
      <c r="O154" s="179">
        <f t="shared" si="39"/>
        <v>0</v>
      </c>
      <c r="P154" s="179">
        <v>0</v>
      </c>
      <c r="Q154" s="179">
        <f t="shared" si="40"/>
        <v>0</v>
      </c>
      <c r="R154" s="179"/>
      <c r="S154" s="179" t="s">
        <v>340</v>
      </c>
      <c r="T154" s="180" t="s">
        <v>319</v>
      </c>
      <c r="U154" s="158">
        <v>0</v>
      </c>
      <c r="V154" s="158">
        <f t="shared" si="41"/>
        <v>0</v>
      </c>
      <c r="W154" s="158"/>
      <c r="X154" s="158" t="s">
        <v>362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363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6">
        <v>111</v>
      </c>
      <c r="B155" s="167" t="s">
        <v>1379</v>
      </c>
      <c r="C155" s="183" t="s">
        <v>1380</v>
      </c>
      <c r="D155" s="168" t="s">
        <v>706</v>
      </c>
      <c r="E155" s="169">
        <v>3.22</v>
      </c>
      <c r="F155" s="170"/>
      <c r="G155" s="171">
        <f t="shared" si="35"/>
        <v>0</v>
      </c>
      <c r="H155" s="170">
        <v>0</v>
      </c>
      <c r="I155" s="171">
        <f t="shared" si="36"/>
        <v>0</v>
      </c>
      <c r="J155" s="170">
        <v>1.25</v>
      </c>
      <c r="K155" s="171">
        <f t="shared" si="37"/>
        <v>4.03</v>
      </c>
      <c r="L155" s="171">
        <v>21</v>
      </c>
      <c r="M155" s="171">
        <f t="shared" si="38"/>
        <v>0</v>
      </c>
      <c r="N155" s="171">
        <v>0</v>
      </c>
      <c r="O155" s="171">
        <f t="shared" si="39"/>
        <v>0</v>
      </c>
      <c r="P155" s="171">
        <v>0</v>
      </c>
      <c r="Q155" s="171">
        <f t="shared" si="40"/>
        <v>0</v>
      </c>
      <c r="R155" s="171" t="s">
        <v>590</v>
      </c>
      <c r="S155" s="171" t="s">
        <v>318</v>
      </c>
      <c r="T155" s="172" t="s">
        <v>318</v>
      </c>
      <c r="U155" s="158">
        <v>0</v>
      </c>
      <c r="V155" s="158">
        <f t="shared" si="41"/>
        <v>0</v>
      </c>
      <c r="W155" s="158"/>
      <c r="X155" s="158" t="s">
        <v>707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708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86" t="s">
        <v>887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365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x14ac:dyDescent="0.2">
      <c r="A157" s="160" t="s">
        <v>313</v>
      </c>
      <c r="B157" s="161" t="s">
        <v>152</v>
      </c>
      <c r="C157" s="182" t="s">
        <v>154</v>
      </c>
      <c r="D157" s="162"/>
      <c r="E157" s="163"/>
      <c r="F157" s="164"/>
      <c r="G157" s="164">
        <f>SUMIF(AG158:AG177,"&lt;&gt;NOR",G158:G177)</f>
        <v>0</v>
      </c>
      <c r="H157" s="164"/>
      <c r="I157" s="164">
        <f>SUM(I158:I177)</f>
        <v>32088.740000000005</v>
      </c>
      <c r="J157" s="164"/>
      <c r="K157" s="164">
        <f>SUM(K158:K177)</f>
        <v>98811.329999999987</v>
      </c>
      <c r="L157" s="164"/>
      <c r="M157" s="164">
        <f>SUM(M158:M177)</f>
        <v>0</v>
      </c>
      <c r="N157" s="164"/>
      <c r="O157" s="164">
        <f>SUM(O158:O177)</f>
        <v>0.13</v>
      </c>
      <c r="P157" s="164"/>
      <c r="Q157" s="164">
        <f>SUM(Q158:Q177)</f>
        <v>0</v>
      </c>
      <c r="R157" s="164"/>
      <c r="S157" s="164"/>
      <c r="T157" s="165"/>
      <c r="U157" s="159"/>
      <c r="V157" s="159">
        <f>SUM(V158:V177)</f>
        <v>176.57000000000002</v>
      </c>
      <c r="W157" s="159"/>
      <c r="X157" s="159"/>
      <c r="AG157" t="s">
        <v>314</v>
      </c>
    </row>
    <row r="158" spans="1:60" outlineLevel="1" x14ac:dyDescent="0.2">
      <c r="A158" s="174">
        <v>112</v>
      </c>
      <c r="B158" s="175" t="s">
        <v>1381</v>
      </c>
      <c r="C158" s="184" t="s">
        <v>1382</v>
      </c>
      <c r="D158" s="176" t="s">
        <v>348</v>
      </c>
      <c r="E158" s="177">
        <v>3</v>
      </c>
      <c r="F158" s="178"/>
      <c r="G158" s="179">
        <f t="shared" ref="G158:G176" si="42">ROUND(E158*F158,2)</f>
        <v>0</v>
      </c>
      <c r="H158" s="178">
        <v>39.42</v>
      </c>
      <c r="I158" s="179">
        <f t="shared" ref="I158:I176" si="43">ROUND(E158*H158,2)</f>
        <v>118.26</v>
      </c>
      <c r="J158" s="178">
        <v>481.58</v>
      </c>
      <c r="K158" s="179">
        <f t="shared" ref="K158:K176" si="44">ROUND(E158*J158,2)</f>
        <v>1444.74</v>
      </c>
      <c r="L158" s="179">
        <v>21</v>
      </c>
      <c r="M158" s="179">
        <f t="shared" ref="M158:M176" si="45">G158*(1+L158/100)</f>
        <v>0</v>
      </c>
      <c r="N158" s="179">
        <v>1.1E-4</v>
      </c>
      <c r="O158" s="179">
        <f t="shared" ref="O158:O176" si="46">ROUND(E158*N158,2)</f>
        <v>0</v>
      </c>
      <c r="P158" s="179">
        <v>0</v>
      </c>
      <c r="Q158" s="179">
        <f t="shared" ref="Q158:Q176" si="47">ROUND(E158*P158,2)</f>
        <v>0</v>
      </c>
      <c r="R158" s="179" t="s">
        <v>590</v>
      </c>
      <c r="S158" s="179" t="s">
        <v>318</v>
      </c>
      <c r="T158" s="180" t="s">
        <v>318</v>
      </c>
      <c r="U158" s="158">
        <v>0.97299999999999998</v>
      </c>
      <c r="V158" s="158">
        <f t="shared" ref="V158:V176" si="48">ROUND(E158*U158,2)</f>
        <v>2.92</v>
      </c>
      <c r="W158" s="158"/>
      <c r="X158" s="158" t="s">
        <v>362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712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4">
        <v>113</v>
      </c>
      <c r="B159" s="175" t="s">
        <v>1383</v>
      </c>
      <c r="C159" s="184" t="s">
        <v>1384</v>
      </c>
      <c r="D159" s="176" t="s">
        <v>348</v>
      </c>
      <c r="E159" s="177">
        <v>20</v>
      </c>
      <c r="F159" s="178"/>
      <c r="G159" s="179">
        <f t="shared" si="42"/>
        <v>0</v>
      </c>
      <c r="H159" s="178">
        <v>0</v>
      </c>
      <c r="I159" s="179">
        <f t="shared" si="43"/>
        <v>0</v>
      </c>
      <c r="J159" s="178">
        <v>953</v>
      </c>
      <c r="K159" s="179">
        <f t="shared" si="44"/>
        <v>19060</v>
      </c>
      <c r="L159" s="179">
        <v>21</v>
      </c>
      <c r="M159" s="179">
        <f t="shared" si="45"/>
        <v>0</v>
      </c>
      <c r="N159" s="179">
        <v>0</v>
      </c>
      <c r="O159" s="179">
        <f t="shared" si="46"/>
        <v>0</v>
      </c>
      <c r="P159" s="179">
        <v>0</v>
      </c>
      <c r="Q159" s="179">
        <f t="shared" si="47"/>
        <v>0</v>
      </c>
      <c r="R159" s="179" t="s">
        <v>590</v>
      </c>
      <c r="S159" s="179" t="s">
        <v>318</v>
      </c>
      <c r="T159" s="180" t="s">
        <v>318</v>
      </c>
      <c r="U159" s="158">
        <v>1.77</v>
      </c>
      <c r="V159" s="158">
        <f t="shared" si="48"/>
        <v>35.4</v>
      </c>
      <c r="W159" s="158"/>
      <c r="X159" s="158" t="s">
        <v>362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712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4">
        <v>114</v>
      </c>
      <c r="B160" s="175" t="s">
        <v>1385</v>
      </c>
      <c r="C160" s="184" t="s">
        <v>1386</v>
      </c>
      <c r="D160" s="176" t="s">
        <v>353</v>
      </c>
      <c r="E160" s="177">
        <v>2</v>
      </c>
      <c r="F160" s="178"/>
      <c r="G160" s="179">
        <f t="shared" si="42"/>
        <v>0</v>
      </c>
      <c r="H160" s="178">
        <v>413.28</v>
      </c>
      <c r="I160" s="179">
        <f t="shared" si="43"/>
        <v>826.56</v>
      </c>
      <c r="J160" s="178">
        <v>659.72</v>
      </c>
      <c r="K160" s="179">
        <f t="shared" si="44"/>
        <v>1319.44</v>
      </c>
      <c r="L160" s="179">
        <v>21</v>
      </c>
      <c r="M160" s="179">
        <f t="shared" si="45"/>
        <v>0</v>
      </c>
      <c r="N160" s="179">
        <v>1.8600000000000001E-3</v>
      </c>
      <c r="O160" s="179">
        <f t="shared" si="46"/>
        <v>0</v>
      </c>
      <c r="P160" s="179">
        <v>0</v>
      </c>
      <c r="Q160" s="179">
        <f t="shared" si="47"/>
        <v>0</v>
      </c>
      <c r="R160" s="179" t="s">
        <v>590</v>
      </c>
      <c r="S160" s="179" t="s">
        <v>318</v>
      </c>
      <c r="T160" s="180" t="s">
        <v>318</v>
      </c>
      <c r="U160" s="158">
        <v>1.3340000000000001</v>
      </c>
      <c r="V160" s="158">
        <f t="shared" si="48"/>
        <v>2.67</v>
      </c>
      <c r="W160" s="158"/>
      <c r="X160" s="158" t="s">
        <v>362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712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4">
        <v>115</v>
      </c>
      <c r="B161" s="175" t="s">
        <v>1387</v>
      </c>
      <c r="C161" s="184" t="s">
        <v>1388</v>
      </c>
      <c r="D161" s="176" t="s">
        <v>353</v>
      </c>
      <c r="E161" s="177">
        <v>20</v>
      </c>
      <c r="F161" s="178"/>
      <c r="G161" s="179">
        <f t="shared" si="42"/>
        <v>0</v>
      </c>
      <c r="H161" s="178">
        <v>170.97</v>
      </c>
      <c r="I161" s="179">
        <f t="shared" si="43"/>
        <v>3419.4</v>
      </c>
      <c r="J161" s="178">
        <v>603.03</v>
      </c>
      <c r="K161" s="179">
        <f t="shared" si="44"/>
        <v>12060.6</v>
      </c>
      <c r="L161" s="179">
        <v>21</v>
      </c>
      <c r="M161" s="179">
        <f t="shared" si="45"/>
        <v>0</v>
      </c>
      <c r="N161" s="179">
        <v>8.8999999999999995E-4</v>
      </c>
      <c r="O161" s="179">
        <f t="shared" si="46"/>
        <v>0.02</v>
      </c>
      <c r="P161" s="179">
        <v>0</v>
      </c>
      <c r="Q161" s="179">
        <f t="shared" si="47"/>
        <v>0</v>
      </c>
      <c r="R161" s="179" t="s">
        <v>590</v>
      </c>
      <c r="S161" s="179" t="s">
        <v>318</v>
      </c>
      <c r="T161" s="180" t="s">
        <v>318</v>
      </c>
      <c r="U161" s="158">
        <v>1.1200000000000001</v>
      </c>
      <c r="V161" s="158">
        <f t="shared" si="48"/>
        <v>22.4</v>
      </c>
      <c r="W161" s="158"/>
      <c r="X161" s="158" t="s">
        <v>362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712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4">
        <v>116</v>
      </c>
      <c r="B162" s="175" t="s">
        <v>1389</v>
      </c>
      <c r="C162" s="184" t="s">
        <v>1390</v>
      </c>
      <c r="D162" s="176" t="s">
        <v>353</v>
      </c>
      <c r="E162" s="177">
        <v>10</v>
      </c>
      <c r="F162" s="178"/>
      <c r="G162" s="179">
        <f t="shared" si="42"/>
        <v>0</v>
      </c>
      <c r="H162" s="178">
        <v>1055.6199999999999</v>
      </c>
      <c r="I162" s="179">
        <f t="shared" si="43"/>
        <v>10556.2</v>
      </c>
      <c r="J162" s="178">
        <v>373.38</v>
      </c>
      <c r="K162" s="179">
        <f t="shared" si="44"/>
        <v>3733.8</v>
      </c>
      <c r="L162" s="179">
        <v>21</v>
      </c>
      <c r="M162" s="179">
        <f t="shared" si="45"/>
        <v>0</v>
      </c>
      <c r="N162" s="179">
        <v>3.9199999999999999E-3</v>
      </c>
      <c r="O162" s="179">
        <f t="shared" si="46"/>
        <v>0.04</v>
      </c>
      <c r="P162" s="179">
        <v>0</v>
      </c>
      <c r="Q162" s="179">
        <f t="shared" si="47"/>
        <v>0</v>
      </c>
      <c r="R162" s="179" t="s">
        <v>590</v>
      </c>
      <c r="S162" s="179" t="s">
        <v>318</v>
      </c>
      <c r="T162" s="180" t="s">
        <v>318</v>
      </c>
      <c r="U162" s="158">
        <v>0.755</v>
      </c>
      <c r="V162" s="158">
        <f t="shared" si="48"/>
        <v>7.55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712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4">
        <v>117</v>
      </c>
      <c r="B163" s="175" t="s">
        <v>1391</v>
      </c>
      <c r="C163" s="184" t="s">
        <v>1392</v>
      </c>
      <c r="D163" s="176" t="s">
        <v>353</v>
      </c>
      <c r="E163" s="177">
        <v>10</v>
      </c>
      <c r="F163" s="178"/>
      <c r="G163" s="179">
        <f t="shared" si="42"/>
        <v>0</v>
      </c>
      <c r="H163" s="178">
        <v>1056.26</v>
      </c>
      <c r="I163" s="179">
        <f t="shared" si="43"/>
        <v>10562.6</v>
      </c>
      <c r="J163" s="178">
        <v>1248.74</v>
      </c>
      <c r="K163" s="179">
        <f t="shared" si="44"/>
        <v>12487.4</v>
      </c>
      <c r="L163" s="179">
        <v>21</v>
      </c>
      <c r="M163" s="179">
        <f t="shared" si="45"/>
        <v>0</v>
      </c>
      <c r="N163" s="179">
        <v>3.9199999999999999E-3</v>
      </c>
      <c r="O163" s="179">
        <f t="shared" si="46"/>
        <v>0.04</v>
      </c>
      <c r="P163" s="179">
        <v>0</v>
      </c>
      <c r="Q163" s="179">
        <f t="shared" si="47"/>
        <v>0</v>
      </c>
      <c r="R163" s="179" t="s">
        <v>590</v>
      </c>
      <c r="S163" s="179" t="s">
        <v>318</v>
      </c>
      <c r="T163" s="180" t="s">
        <v>318</v>
      </c>
      <c r="U163" s="158">
        <v>2.5249999999999999</v>
      </c>
      <c r="V163" s="158">
        <f t="shared" si="48"/>
        <v>25.25</v>
      </c>
      <c r="W163" s="158"/>
      <c r="X163" s="158" t="s">
        <v>362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712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4">
        <v>118</v>
      </c>
      <c r="B164" s="175" t="s">
        <v>1393</v>
      </c>
      <c r="C164" s="184" t="s">
        <v>1394</v>
      </c>
      <c r="D164" s="176" t="s">
        <v>353</v>
      </c>
      <c r="E164" s="177">
        <v>16</v>
      </c>
      <c r="F164" s="178"/>
      <c r="G164" s="179">
        <f t="shared" si="42"/>
        <v>0</v>
      </c>
      <c r="H164" s="178">
        <v>94.82</v>
      </c>
      <c r="I164" s="179">
        <f t="shared" si="43"/>
        <v>1517.12</v>
      </c>
      <c r="J164" s="178">
        <v>743.18</v>
      </c>
      <c r="K164" s="179">
        <f t="shared" si="44"/>
        <v>11890.88</v>
      </c>
      <c r="L164" s="179">
        <v>21</v>
      </c>
      <c r="M164" s="179">
        <f t="shared" si="45"/>
        <v>0</v>
      </c>
      <c r="N164" s="179">
        <v>1.41E-3</v>
      </c>
      <c r="O164" s="179">
        <f t="shared" si="46"/>
        <v>0.02</v>
      </c>
      <c r="P164" s="179">
        <v>0</v>
      </c>
      <c r="Q164" s="179">
        <f t="shared" si="47"/>
        <v>0</v>
      </c>
      <c r="R164" s="179" t="s">
        <v>590</v>
      </c>
      <c r="S164" s="179" t="s">
        <v>318</v>
      </c>
      <c r="T164" s="180" t="s">
        <v>318</v>
      </c>
      <c r="U164" s="158">
        <v>1.575</v>
      </c>
      <c r="V164" s="158">
        <f t="shared" si="48"/>
        <v>25.2</v>
      </c>
      <c r="W164" s="158"/>
      <c r="X164" s="158" t="s">
        <v>362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1164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4">
        <v>119</v>
      </c>
      <c r="B165" s="175" t="s">
        <v>1395</v>
      </c>
      <c r="C165" s="184" t="s">
        <v>1396</v>
      </c>
      <c r="D165" s="176" t="s">
        <v>353</v>
      </c>
      <c r="E165" s="177">
        <v>2</v>
      </c>
      <c r="F165" s="178"/>
      <c r="G165" s="179">
        <f t="shared" si="42"/>
        <v>0</v>
      </c>
      <c r="H165" s="178">
        <v>118.7</v>
      </c>
      <c r="I165" s="179">
        <f t="shared" si="43"/>
        <v>237.4</v>
      </c>
      <c r="J165" s="178">
        <v>523.29999999999995</v>
      </c>
      <c r="K165" s="179">
        <f t="shared" si="44"/>
        <v>1046.5999999999999</v>
      </c>
      <c r="L165" s="179">
        <v>21</v>
      </c>
      <c r="M165" s="179">
        <f t="shared" si="45"/>
        <v>0</v>
      </c>
      <c r="N165" s="179">
        <v>5.9999999999999995E-4</v>
      </c>
      <c r="O165" s="179">
        <f t="shared" si="46"/>
        <v>0</v>
      </c>
      <c r="P165" s="179">
        <v>0</v>
      </c>
      <c r="Q165" s="179">
        <f t="shared" si="47"/>
        <v>0</v>
      </c>
      <c r="R165" s="179" t="s">
        <v>590</v>
      </c>
      <c r="S165" s="179" t="s">
        <v>318</v>
      </c>
      <c r="T165" s="180" t="s">
        <v>318</v>
      </c>
      <c r="U165" s="158">
        <v>0.97299999999999998</v>
      </c>
      <c r="V165" s="158">
        <f t="shared" si="48"/>
        <v>1.95</v>
      </c>
      <c r="W165" s="158"/>
      <c r="X165" s="158" t="s">
        <v>362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712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4">
        <v>120</v>
      </c>
      <c r="B166" s="175" t="s">
        <v>1397</v>
      </c>
      <c r="C166" s="184" t="s">
        <v>1398</v>
      </c>
      <c r="D166" s="176" t="s">
        <v>348</v>
      </c>
      <c r="E166" s="177">
        <v>3</v>
      </c>
      <c r="F166" s="178"/>
      <c r="G166" s="179">
        <f t="shared" si="42"/>
        <v>0</v>
      </c>
      <c r="H166" s="178">
        <v>295.81</v>
      </c>
      <c r="I166" s="179">
        <f t="shared" si="43"/>
        <v>887.43</v>
      </c>
      <c r="J166" s="178">
        <v>618.19000000000005</v>
      </c>
      <c r="K166" s="179">
        <f t="shared" si="44"/>
        <v>1854.57</v>
      </c>
      <c r="L166" s="179">
        <v>21</v>
      </c>
      <c r="M166" s="179">
        <f t="shared" si="45"/>
        <v>0</v>
      </c>
      <c r="N166" s="179">
        <v>3.0899999999999999E-3</v>
      </c>
      <c r="O166" s="179">
        <f t="shared" si="46"/>
        <v>0.01</v>
      </c>
      <c r="P166" s="179">
        <v>0</v>
      </c>
      <c r="Q166" s="179">
        <f t="shared" si="47"/>
        <v>0</v>
      </c>
      <c r="R166" s="179" t="s">
        <v>590</v>
      </c>
      <c r="S166" s="179" t="s">
        <v>318</v>
      </c>
      <c r="T166" s="180" t="s">
        <v>318</v>
      </c>
      <c r="U166" s="158">
        <v>1.25</v>
      </c>
      <c r="V166" s="158">
        <f t="shared" si="48"/>
        <v>3.75</v>
      </c>
      <c r="W166" s="158"/>
      <c r="X166" s="158" t="s">
        <v>362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712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4">
        <v>121</v>
      </c>
      <c r="B167" s="175" t="s">
        <v>1399</v>
      </c>
      <c r="C167" s="184" t="s">
        <v>1400</v>
      </c>
      <c r="D167" s="176" t="s">
        <v>353</v>
      </c>
      <c r="E167" s="177">
        <v>2</v>
      </c>
      <c r="F167" s="178"/>
      <c r="G167" s="179">
        <f t="shared" si="42"/>
        <v>0</v>
      </c>
      <c r="H167" s="178">
        <v>42.95</v>
      </c>
      <c r="I167" s="179">
        <f t="shared" si="43"/>
        <v>85.9</v>
      </c>
      <c r="J167" s="178">
        <v>87.05</v>
      </c>
      <c r="K167" s="179">
        <f t="shared" si="44"/>
        <v>174.1</v>
      </c>
      <c r="L167" s="179">
        <v>21</v>
      </c>
      <c r="M167" s="179">
        <f t="shared" si="45"/>
        <v>0</v>
      </c>
      <c r="N167" s="179">
        <v>8.0000000000000007E-5</v>
      </c>
      <c r="O167" s="179">
        <f t="shared" si="46"/>
        <v>0</v>
      </c>
      <c r="P167" s="179">
        <v>0</v>
      </c>
      <c r="Q167" s="179">
        <f t="shared" si="47"/>
        <v>0</v>
      </c>
      <c r="R167" s="179" t="s">
        <v>590</v>
      </c>
      <c r="S167" s="179" t="s">
        <v>318</v>
      </c>
      <c r="T167" s="180" t="s">
        <v>318</v>
      </c>
      <c r="U167" s="158">
        <v>0.17599999999999999</v>
      </c>
      <c r="V167" s="158">
        <f t="shared" si="48"/>
        <v>0.35</v>
      </c>
      <c r="W167" s="158"/>
      <c r="X167" s="158" t="s">
        <v>362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712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4">
        <v>122</v>
      </c>
      <c r="B168" s="175" t="s">
        <v>1401</v>
      </c>
      <c r="C168" s="184" t="s">
        <v>1402</v>
      </c>
      <c r="D168" s="176" t="s">
        <v>353</v>
      </c>
      <c r="E168" s="177">
        <v>3</v>
      </c>
      <c r="F168" s="178"/>
      <c r="G168" s="179">
        <f t="shared" si="42"/>
        <v>0</v>
      </c>
      <c r="H168" s="178">
        <v>42.98</v>
      </c>
      <c r="I168" s="179">
        <f t="shared" si="43"/>
        <v>128.94</v>
      </c>
      <c r="J168" s="178">
        <v>112.02</v>
      </c>
      <c r="K168" s="179">
        <f t="shared" si="44"/>
        <v>336.06</v>
      </c>
      <c r="L168" s="179">
        <v>21</v>
      </c>
      <c r="M168" s="179">
        <f t="shared" si="45"/>
        <v>0</v>
      </c>
      <c r="N168" s="179">
        <v>8.0000000000000007E-5</v>
      </c>
      <c r="O168" s="179">
        <f t="shared" si="46"/>
        <v>0</v>
      </c>
      <c r="P168" s="179">
        <v>0</v>
      </c>
      <c r="Q168" s="179">
        <f t="shared" si="47"/>
        <v>0</v>
      </c>
      <c r="R168" s="179" t="s">
        <v>590</v>
      </c>
      <c r="S168" s="179" t="s">
        <v>318</v>
      </c>
      <c r="T168" s="180" t="s">
        <v>318</v>
      </c>
      <c r="U168" s="158">
        <v>0.22700000000000001</v>
      </c>
      <c r="V168" s="158">
        <f t="shared" si="48"/>
        <v>0.68</v>
      </c>
      <c r="W168" s="158"/>
      <c r="X168" s="158" t="s">
        <v>362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712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4">
        <v>123</v>
      </c>
      <c r="B169" s="175" t="s">
        <v>1403</v>
      </c>
      <c r="C169" s="184" t="s">
        <v>1404</v>
      </c>
      <c r="D169" s="176" t="s">
        <v>353</v>
      </c>
      <c r="E169" s="177">
        <v>50</v>
      </c>
      <c r="F169" s="178"/>
      <c r="G169" s="179">
        <f t="shared" si="42"/>
        <v>0</v>
      </c>
      <c r="H169" s="178">
        <v>42.98</v>
      </c>
      <c r="I169" s="179">
        <f t="shared" si="43"/>
        <v>2149</v>
      </c>
      <c r="J169" s="178">
        <v>143.52000000000001</v>
      </c>
      <c r="K169" s="179">
        <f t="shared" si="44"/>
        <v>7176</v>
      </c>
      <c r="L169" s="179">
        <v>21</v>
      </c>
      <c r="M169" s="179">
        <f t="shared" si="45"/>
        <v>0</v>
      </c>
      <c r="N169" s="179">
        <v>8.0000000000000007E-5</v>
      </c>
      <c r="O169" s="179">
        <f t="shared" si="46"/>
        <v>0</v>
      </c>
      <c r="P169" s="179">
        <v>0</v>
      </c>
      <c r="Q169" s="179">
        <f t="shared" si="47"/>
        <v>0</v>
      </c>
      <c r="R169" s="179" t="s">
        <v>590</v>
      </c>
      <c r="S169" s="179" t="s">
        <v>318</v>
      </c>
      <c r="T169" s="180" t="s">
        <v>318</v>
      </c>
      <c r="U169" s="158">
        <v>0.28999999999999998</v>
      </c>
      <c r="V169" s="158">
        <f t="shared" si="48"/>
        <v>14.5</v>
      </c>
      <c r="W169" s="158"/>
      <c r="X169" s="158" t="s">
        <v>362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1164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4">
        <v>124</v>
      </c>
      <c r="B170" s="175" t="s">
        <v>1405</v>
      </c>
      <c r="C170" s="184" t="s">
        <v>1406</v>
      </c>
      <c r="D170" s="176" t="s">
        <v>348</v>
      </c>
      <c r="E170" s="177">
        <v>3</v>
      </c>
      <c r="F170" s="178"/>
      <c r="G170" s="179">
        <f t="shared" si="42"/>
        <v>0</v>
      </c>
      <c r="H170" s="178">
        <v>68.069999999999993</v>
      </c>
      <c r="I170" s="179">
        <f t="shared" si="43"/>
        <v>204.21</v>
      </c>
      <c r="J170" s="178">
        <v>235.43</v>
      </c>
      <c r="K170" s="179">
        <f t="shared" si="44"/>
        <v>706.29</v>
      </c>
      <c r="L170" s="179">
        <v>21</v>
      </c>
      <c r="M170" s="179">
        <f t="shared" si="45"/>
        <v>0</v>
      </c>
      <c r="N170" s="179">
        <v>1.2E-4</v>
      </c>
      <c r="O170" s="179">
        <f t="shared" si="46"/>
        <v>0</v>
      </c>
      <c r="P170" s="179">
        <v>0</v>
      </c>
      <c r="Q170" s="179">
        <f t="shared" si="47"/>
        <v>0</v>
      </c>
      <c r="R170" s="179" t="s">
        <v>590</v>
      </c>
      <c r="S170" s="179" t="s">
        <v>318</v>
      </c>
      <c r="T170" s="180" t="s">
        <v>318</v>
      </c>
      <c r="U170" s="158">
        <v>0.47599999999999998</v>
      </c>
      <c r="V170" s="158">
        <f t="shared" si="48"/>
        <v>1.43</v>
      </c>
      <c r="W170" s="158"/>
      <c r="X170" s="158" t="s">
        <v>362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712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4">
        <v>125</v>
      </c>
      <c r="B171" s="175" t="s">
        <v>1407</v>
      </c>
      <c r="C171" s="184" t="s">
        <v>1408</v>
      </c>
      <c r="D171" s="176" t="s">
        <v>348</v>
      </c>
      <c r="E171" s="177">
        <v>50</v>
      </c>
      <c r="F171" s="178"/>
      <c r="G171" s="179">
        <f t="shared" si="42"/>
        <v>0</v>
      </c>
      <c r="H171" s="178">
        <v>6.58</v>
      </c>
      <c r="I171" s="179">
        <f t="shared" si="43"/>
        <v>329</v>
      </c>
      <c r="J171" s="178">
        <v>219.92</v>
      </c>
      <c r="K171" s="179">
        <f t="shared" si="44"/>
        <v>10996</v>
      </c>
      <c r="L171" s="179">
        <v>21</v>
      </c>
      <c r="M171" s="179">
        <f t="shared" si="45"/>
        <v>0</v>
      </c>
      <c r="N171" s="179">
        <v>4.0000000000000003E-5</v>
      </c>
      <c r="O171" s="179">
        <f t="shared" si="46"/>
        <v>0</v>
      </c>
      <c r="P171" s="179">
        <v>0</v>
      </c>
      <c r="Q171" s="179">
        <f t="shared" si="47"/>
        <v>0</v>
      </c>
      <c r="R171" s="179" t="s">
        <v>590</v>
      </c>
      <c r="S171" s="179" t="s">
        <v>318</v>
      </c>
      <c r="T171" s="180" t="s">
        <v>318</v>
      </c>
      <c r="U171" s="158">
        <v>0.44500000000000001</v>
      </c>
      <c r="V171" s="158">
        <f t="shared" si="48"/>
        <v>22.25</v>
      </c>
      <c r="W171" s="158"/>
      <c r="X171" s="158" t="s">
        <v>362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712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4">
        <v>126</v>
      </c>
      <c r="B172" s="175" t="s">
        <v>1409</v>
      </c>
      <c r="C172" s="184" t="s">
        <v>1410</v>
      </c>
      <c r="D172" s="176" t="s">
        <v>348</v>
      </c>
      <c r="E172" s="177">
        <v>2</v>
      </c>
      <c r="F172" s="178"/>
      <c r="G172" s="179">
        <f t="shared" si="42"/>
        <v>0</v>
      </c>
      <c r="H172" s="178">
        <v>6.58</v>
      </c>
      <c r="I172" s="179">
        <f t="shared" si="43"/>
        <v>13.16</v>
      </c>
      <c r="J172" s="178">
        <v>470.42</v>
      </c>
      <c r="K172" s="179">
        <f t="shared" si="44"/>
        <v>940.84</v>
      </c>
      <c r="L172" s="179">
        <v>21</v>
      </c>
      <c r="M172" s="179">
        <f t="shared" si="45"/>
        <v>0</v>
      </c>
      <c r="N172" s="179">
        <v>4.0000000000000003E-5</v>
      </c>
      <c r="O172" s="179">
        <f t="shared" si="46"/>
        <v>0</v>
      </c>
      <c r="P172" s="179">
        <v>0</v>
      </c>
      <c r="Q172" s="179">
        <f t="shared" si="47"/>
        <v>0</v>
      </c>
      <c r="R172" s="179" t="s">
        <v>590</v>
      </c>
      <c r="S172" s="179" t="s">
        <v>318</v>
      </c>
      <c r="T172" s="180" t="s">
        <v>318</v>
      </c>
      <c r="U172" s="158">
        <v>0.95099999999999996</v>
      </c>
      <c r="V172" s="158">
        <f t="shared" si="48"/>
        <v>1.9</v>
      </c>
      <c r="W172" s="158"/>
      <c r="X172" s="158" t="s">
        <v>362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1164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4">
        <v>127</v>
      </c>
      <c r="B173" s="175" t="s">
        <v>1411</v>
      </c>
      <c r="C173" s="184" t="s">
        <v>1412</v>
      </c>
      <c r="D173" s="176" t="s">
        <v>348</v>
      </c>
      <c r="E173" s="177">
        <v>32</v>
      </c>
      <c r="F173" s="178"/>
      <c r="G173" s="179">
        <f t="shared" si="42"/>
        <v>0</v>
      </c>
      <c r="H173" s="178">
        <v>31.07</v>
      </c>
      <c r="I173" s="179">
        <f t="shared" si="43"/>
        <v>994.24</v>
      </c>
      <c r="J173" s="178">
        <v>121.43</v>
      </c>
      <c r="K173" s="179">
        <f t="shared" si="44"/>
        <v>3885.76</v>
      </c>
      <c r="L173" s="179">
        <v>21</v>
      </c>
      <c r="M173" s="179">
        <f t="shared" si="45"/>
        <v>0</v>
      </c>
      <c r="N173" s="179">
        <v>1E-4</v>
      </c>
      <c r="O173" s="179">
        <f t="shared" si="46"/>
        <v>0</v>
      </c>
      <c r="P173" s="179">
        <v>0</v>
      </c>
      <c r="Q173" s="179">
        <f t="shared" si="47"/>
        <v>0</v>
      </c>
      <c r="R173" s="179" t="s">
        <v>590</v>
      </c>
      <c r="S173" s="179" t="s">
        <v>318</v>
      </c>
      <c r="T173" s="180" t="s">
        <v>318</v>
      </c>
      <c r="U173" s="158">
        <v>0.246</v>
      </c>
      <c r="V173" s="158">
        <f t="shared" si="48"/>
        <v>7.87</v>
      </c>
      <c r="W173" s="158"/>
      <c r="X173" s="158" t="s">
        <v>362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712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4">
        <v>128</v>
      </c>
      <c r="B174" s="175" t="s">
        <v>1413</v>
      </c>
      <c r="C174" s="184" t="s">
        <v>1414</v>
      </c>
      <c r="D174" s="176" t="s">
        <v>348</v>
      </c>
      <c r="E174" s="177">
        <v>2</v>
      </c>
      <c r="F174" s="178"/>
      <c r="G174" s="179">
        <f t="shared" si="42"/>
        <v>0</v>
      </c>
      <c r="H174" s="178">
        <v>29.66</v>
      </c>
      <c r="I174" s="179">
        <f t="shared" si="43"/>
        <v>59.32</v>
      </c>
      <c r="J174" s="178">
        <v>123.84</v>
      </c>
      <c r="K174" s="179">
        <f t="shared" si="44"/>
        <v>247.68</v>
      </c>
      <c r="L174" s="179">
        <v>21</v>
      </c>
      <c r="M174" s="179">
        <f t="shared" si="45"/>
        <v>0</v>
      </c>
      <c r="N174" s="179">
        <v>1.4999999999999999E-4</v>
      </c>
      <c r="O174" s="179">
        <f t="shared" si="46"/>
        <v>0</v>
      </c>
      <c r="P174" s="179">
        <v>0</v>
      </c>
      <c r="Q174" s="179">
        <f t="shared" si="47"/>
        <v>0</v>
      </c>
      <c r="R174" s="179" t="s">
        <v>590</v>
      </c>
      <c r="S174" s="179" t="s">
        <v>318</v>
      </c>
      <c r="T174" s="180" t="s">
        <v>318</v>
      </c>
      <c r="U174" s="158">
        <v>0.25</v>
      </c>
      <c r="V174" s="158">
        <f t="shared" si="48"/>
        <v>0.5</v>
      </c>
      <c r="W174" s="158"/>
      <c r="X174" s="158" t="s">
        <v>362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712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4">
        <v>129</v>
      </c>
      <c r="B175" s="175" t="s">
        <v>1415</v>
      </c>
      <c r="C175" s="184" t="s">
        <v>1416</v>
      </c>
      <c r="D175" s="176" t="s">
        <v>348</v>
      </c>
      <c r="E175" s="177">
        <v>7</v>
      </c>
      <c r="F175" s="178"/>
      <c r="G175" s="179">
        <f t="shared" si="42"/>
        <v>0</v>
      </c>
      <c r="H175" s="178">
        <v>0</v>
      </c>
      <c r="I175" s="179">
        <f t="shared" si="43"/>
        <v>0</v>
      </c>
      <c r="J175" s="178">
        <v>1350</v>
      </c>
      <c r="K175" s="179">
        <f t="shared" si="44"/>
        <v>9450</v>
      </c>
      <c r="L175" s="179">
        <v>21</v>
      </c>
      <c r="M175" s="179">
        <f t="shared" si="45"/>
        <v>0</v>
      </c>
      <c r="N175" s="179">
        <v>0</v>
      </c>
      <c r="O175" s="179">
        <f t="shared" si="46"/>
        <v>0</v>
      </c>
      <c r="P175" s="179">
        <v>0</v>
      </c>
      <c r="Q175" s="179">
        <f t="shared" si="47"/>
        <v>0</v>
      </c>
      <c r="R175" s="179"/>
      <c r="S175" s="179" t="s">
        <v>340</v>
      </c>
      <c r="T175" s="180" t="s">
        <v>319</v>
      </c>
      <c r="U175" s="158">
        <v>0</v>
      </c>
      <c r="V175" s="158">
        <f t="shared" si="48"/>
        <v>0</v>
      </c>
      <c r="W175" s="158"/>
      <c r="X175" s="158" t="s">
        <v>362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425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66">
        <v>130</v>
      </c>
      <c r="B176" s="167" t="s">
        <v>2942</v>
      </c>
      <c r="C176" s="183" t="s">
        <v>1105</v>
      </c>
      <c r="D176" s="168" t="s">
        <v>706</v>
      </c>
      <c r="E176" s="169">
        <v>1.85</v>
      </c>
      <c r="F176" s="170"/>
      <c r="G176" s="171">
        <f t="shared" si="42"/>
        <v>0</v>
      </c>
      <c r="H176" s="170">
        <v>0</v>
      </c>
      <c r="I176" s="171">
        <f t="shared" si="43"/>
        <v>0</v>
      </c>
      <c r="J176" s="170">
        <v>0.31</v>
      </c>
      <c r="K176" s="171">
        <f t="shared" si="44"/>
        <v>0.56999999999999995</v>
      </c>
      <c r="L176" s="171">
        <v>21</v>
      </c>
      <c r="M176" s="171">
        <f t="shared" si="45"/>
        <v>0</v>
      </c>
      <c r="N176" s="171">
        <v>0</v>
      </c>
      <c r="O176" s="171">
        <f t="shared" si="46"/>
        <v>0</v>
      </c>
      <c r="P176" s="171">
        <v>0</v>
      </c>
      <c r="Q176" s="171">
        <f t="shared" si="47"/>
        <v>0</v>
      </c>
      <c r="R176" s="171" t="s">
        <v>590</v>
      </c>
      <c r="S176" s="171" t="s">
        <v>318</v>
      </c>
      <c r="T176" s="172" t="s">
        <v>318</v>
      </c>
      <c r="U176" s="158">
        <v>0</v>
      </c>
      <c r="V176" s="158">
        <f t="shared" si="48"/>
        <v>0</v>
      </c>
      <c r="W176" s="158"/>
      <c r="X176" s="158" t="s">
        <v>707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708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286" t="s">
        <v>887</v>
      </c>
      <c r="D177" s="287"/>
      <c r="E177" s="287"/>
      <c r="F177" s="287"/>
      <c r="G177" s="287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365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0" t="s">
        <v>313</v>
      </c>
      <c r="B178" s="161" t="s">
        <v>155</v>
      </c>
      <c r="C178" s="182" t="s">
        <v>156</v>
      </c>
      <c r="D178" s="162"/>
      <c r="E178" s="163"/>
      <c r="F178" s="164"/>
      <c r="G178" s="164">
        <f>SUMIF(AG179:AG216,"&lt;&gt;NOR",G179:G216)</f>
        <v>0</v>
      </c>
      <c r="H178" s="164"/>
      <c r="I178" s="164">
        <f>SUM(I179:I216)</f>
        <v>822583</v>
      </c>
      <c r="J178" s="164"/>
      <c r="K178" s="164">
        <f>SUM(K179:K216)</f>
        <v>1.98</v>
      </c>
      <c r="L178" s="164"/>
      <c r="M178" s="164">
        <f>SUM(M179:M216)</f>
        <v>0</v>
      </c>
      <c r="N178" s="164"/>
      <c r="O178" s="164">
        <f>SUM(O179:O216)</f>
        <v>0</v>
      </c>
      <c r="P178" s="164"/>
      <c r="Q178" s="164">
        <f>SUM(Q179:Q216)</f>
        <v>0</v>
      </c>
      <c r="R178" s="164"/>
      <c r="S178" s="164"/>
      <c r="T178" s="165"/>
      <c r="U178" s="159"/>
      <c r="V178" s="159">
        <f>SUM(V179:V216)</f>
        <v>0</v>
      </c>
      <c r="W178" s="159"/>
      <c r="X178" s="159"/>
      <c r="AG178" t="s">
        <v>314</v>
      </c>
    </row>
    <row r="179" spans="1:60" outlineLevel="1" x14ac:dyDescent="0.2">
      <c r="A179" s="166">
        <v>131</v>
      </c>
      <c r="B179" s="167" t="s">
        <v>1417</v>
      </c>
      <c r="C179" s="183" t="s">
        <v>1418</v>
      </c>
      <c r="D179" s="168" t="s">
        <v>348</v>
      </c>
      <c r="E179" s="169">
        <v>3</v>
      </c>
      <c r="F179" s="170"/>
      <c r="G179" s="171">
        <f>ROUND(E179*F179,2)</f>
        <v>0</v>
      </c>
      <c r="H179" s="170">
        <v>6393</v>
      </c>
      <c r="I179" s="171">
        <f>ROUND(E179*H179,2)</f>
        <v>19179</v>
      </c>
      <c r="J179" s="170">
        <v>0</v>
      </c>
      <c r="K179" s="171">
        <f>ROUND(E179*J179,2)</f>
        <v>0</v>
      </c>
      <c r="L179" s="171">
        <v>21</v>
      </c>
      <c r="M179" s="171">
        <f>G179*(1+L179/100)</f>
        <v>0</v>
      </c>
      <c r="N179" s="171">
        <v>0</v>
      </c>
      <c r="O179" s="171">
        <f>ROUND(E179*N179,2)</f>
        <v>0</v>
      </c>
      <c r="P179" s="171">
        <v>0</v>
      </c>
      <c r="Q179" s="171">
        <f>ROUND(E179*P179,2)</f>
        <v>0</v>
      </c>
      <c r="R179" s="171"/>
      <c r="S179" s="171" t="s">
        <v>340</v>
      </c>
      <c r="T179" s="172" t="s">
        <v>319</v>
      </c>
      <c r="U179" s="158">
        <v>0</v>
      </c>
      <c r="V179" s="158">
        <f>ROUND(E179*U179,2)</f>
        <v>0</v>
      </c>
      <c r="W179" s="158"/>
      <c r="X179" s="158" t="s">
        <v>554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555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75" t="s">
        <v>1419</v>
      </c>
      <c r="D180" s="276"/>
      <c r="E180" s="276"/>
      <c r="F180" s="276"/>
      <c r="G180" s="276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322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66">
        <v>132</v>
      </c>
      <c r="B181" s="167" t="s">
        <v>1420</v>
      </c>
      <c r="C181" s="183" t="s">
        <v>1421</v>
      </c>
      <c r="D181" s="168" t="s">
        <v>348</v>
      </c>
      <c r="E181" s="169">
        <v>2</v>
      </c>
      <c r="F181" s="170"/>
      <c r="G181" s="171">
        <f>ROUND(E181*F181,2)</f>
        <v>0</v>
      </c>
      <c r="H181" s="170">
        <v>20235</v>
      </c>
      <c r="I181" s="171">
        <f>ROUND(E181*H181,2)</f>
        <v>40470</v>
      </c>
      <c r="J181" s="170">
        <v>0</v>
      </c>
      <c r="K181" s="171">
        <f>ROUND(E181*J181,2)</f>
        <v>0</v>
      </c>
      <c r="L181" s="171">
        <v>21</v>
      </c>
      <c r="M181" s="171">
        <f>G181*(1+L181/100)</f>
        <v>0</v>
      </c>
      <c r="N181" s="171">
        <v>0</v>
      </c>
      <c r="O181" s="171">
        <f>ROUND(E181*N181,2)</f>
        <v>0</v>
      </c>
      <c r="P181" s="171">
        <v>0</v>
      </c>
      <c r="Q181" s="171">
        <f>ROUND(E181*P181,2)</f>
        <v>0</v>
      </c>
      <c r="R181" s="171"/>
      <c r="S181" s="171" t="s">
        <v>340</v>
      </c>
      <c r="T181" s="172" t="s">
        <v>319</v>
      </c>
      <c r="U181" s="158">
        <v>0</v>
      </c>
      <c r="V181" s="158">
        <f>ROUND(E181*U181,2)</f>
        <v>0</v>
      </c>
      <c r="W181" s="158"/>
      <c r="X181" s="158" t="s">
        <v>554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555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275" t="s">
        <v>1422</v>
      </c>
      <c r="D182" s="276"/>
      <c r="E182" s="276"/>
      <c r="F182" s="276"/>
      <c r="G182" s="276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322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66">
        <v>133</v>
      </c>
      <c r="B183" s="167" t="s">
        <v>1423</v>
      </c>
      <c r="C183" s="183" t="s">
        <v>1424</v>
      </c>
      <c r="D183" s="168" t="s">
        <v>348</v>
      </c>
      <c r="E183" s="169">
        <v>1</v>
      </c>
      <c r="F183" s="170"/>
      <c r="G183" s="171">
        <f>ROUND(E183*F183,2)</f>
        <v>0</v>
      </c>
      <c r="H183" s="170">
        <v>9926</v>
      </c>
      <c r="I183" s="171">
        <f>ROUND(E183*H183,2)</f>
        <v>9926</v>
      </c>
      <c r="J183" s="170">
        <v>0</v>
      </c>
      <c r="K183" s="171">
        <f>ROUND(E183*J183,2)</f>
        <v>0</v>
      </c>
      <c r="L183" s="171">
        <v>21</v>
      </c>
      <c r="M183" s="171">
        <f>G183*(1+L183/100)</f>
        <v>0</v>
      </c>
      <c r="N183" s="171">
        <v>0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340</v>
      </c>
      <c r="T183" s="172" t="s">
        <v>319</v>
      </c>
      <c r="U183" s="158">
        <v>0</v>
      </c>
      <c r="V183" s="158">
        <f>ROUND(E183*U183,2)</f>
        <v>0</v>
      </c>
      <c r="W183" s="158"/>
      <c r="X183" s="158" t="s">
        <v>554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555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75" t="s">
        <v>1425</v>
      </c>
      <c r="D184" s="276"/>
      <c r="E184" s="276"/>
      <c r="F184" s="276"/>
      <c r="G184" s="276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322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66">
        <v>134</v>
      </c>
      <c r="B185" s="167" t="s">
        <v>1426</v>
      </c>
      <c r="C185" s="183" t="s">
        <v>1427</v>
      </c>
      <c r="D185" s="168" t="s">
        <v>1198</v>
      </c>
      <c r="E185" s="169">
        <v>1</v>
      </c>
      <c r="F185" s="170"/>
      <c r="G185" s="171">
        <f>ROUND(E185*F185,2)</f>
        <v>0</v>
      </c>
      <c r="H185" s="170">
        <v>118089</v>
      </c>
      <c r="I185" s="171">
        <f>ROUND(E185*H185,2)</f>
        <v>118089</v>
      </c>
      <c r="J185" s="170">
        <v>0</v>
      </c>
      <c r="K185" s="171">
        <f>ROUND(E185*J185,2)</f>
        <v>0</v>
      </c>
      <c r="L185" s="171">
        <v>21</v>
      </c>
      <c r="M185" s="171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1"/>
      <c r="S185" s="171" t="s">
        <v>340</v>
      </c>
      <c r="T185" s="172" t="s">
        <v>319</v>
      </c>
      <c r="U185" s="158">
        <v>0</v>
      </c>
      <c r="V185" s="158">
        <f>ROUND(E185*U185,2)</f>
        <v>0</v>
      </c>
      <c r="W185" s="158"/>
      <c r="X185" s="158" t="s">
        <v>554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555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75" t="s">
        <v>1428</v>
      </c>
      <c r="D186" s="276"/>
      <c r="E186" s="276"/>
      <c r="F186" s="276"/>
      <c r="G186" s="276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322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6">
        <v>135</v>
      </c>
      <c r="B187" s="167" t="s">
        <v>1429</v>
      </c>
      <c r="C187" s="183" t="s">
        <v>1430</v>
      </c>
      <c r="D187" s="168" t="s">
        <v>348</v>
      </c>
      <c r="E187" s="169">
        <v>18</v>
      </c>
      <c r="F187" s="170"/>
      <c r="G187" s="171">
        <f>ROUND(E187*F187,2)</f>
        <v>0</v>
      </c>
      <c r="H187" s="170">
        <v>16378</v>
      </c>
      <c r="I187" s="171">
        <f>ROUND(E187*H187,2)</f>
        <v>294804</v>
      </c>
      <c r="J187" s="170">
        <v>0</v>
      </c>
      <c r="K187" s="171">
        <f>ROUND(E187*J187,2)</f>
        <v>0</v>
      </c>
      <c r="L187" s="171">
        <v>21</v>
      </c>
      <c r="M187" s="171">
        <f>G187*(1+L187/100)</f>
        <v>0</v>
      </c>
      <c r="N187" s="171">
        <v>0</v>
      </c>
      <c r="O187" s="171">
        <f>ROUND(E187*N187,2)</f>
        <v>0</v>
      </c>
      <c r="P187" s="171">
        <v>0</v>
      </c>
      <c r="Q187" s="171">
        <f>ROUND(E187*P187,2)</f>
        <v>0</v>
      </c>
      <c r="R187" s="171"/>
      <c r="S187" s="171" t="s">
        <v>340</v>
      </c>
      <c r="T187" s="172" t="s">
        <v>319</v>
      </c>
      <c r="U187" s="158">
        <v>0</v>
      </c>
      <c r="V187" s="158">
        <f>ROUND(E187*U187,2)</f>
        <v>0</v>
      </c>
      <c r="W187" s="158"/>
      <c r="X187" s="158" t="s">
        <v>554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555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75" t="s">
        <v>1431</v>
      </c>
      <c r="D188" s="276"/>
      <c r="E188" s="276"/>
      <c r="F188" s="276"/>
      <c r="G188" s="276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322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66">
        <v>136</v>
      </c>
      <c r="B189" s="167" t="s">
        <v>1432</v>
      </c>
      <c r="C189" s="183" t="s">
        <v>1433</v>
      </c>
      <c r="D189" s="168" t="s">
        <v>348</v>
      </c>
      <c r="E189" s="169">
        <v>1</v>
      </c>
      <c r="F189" s="170"/>
      <c r="G189" s="171">
        <f>ROUND(E189*F189,2)</f>
        <v>0</v>
      </c>
      <c r="H189" s="170">
        <v>7264</v>
      </c>
      <c r="I189" s="171">
        <f>ROUND(E189*H189,2)</f>
        <v>7264</v>
      </c>
      <c r="J189" s="170">
        <v>0</v>
      </c>
      <c r="K189" s="171">
        <f>ROUND(E189*J189,2)</f>
        <v>0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/>
      <c r="S189" s="171" t="s">
        <v>340</v>
      </c>
      <c r="T189" s="172" t="s">
        <v>319</v>
      </c>
      <c r="U189" s="158">
        <v>0</v>
      </c>
      <c r="V189" s="158">
        <f>ROUND(E189*U189,2)</f>
        <v>0</v>
      </c>
      <c r="W189" s="158"/>
      <c r="X189" s="158" t="s">
        <v>554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555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75" t="s">
        <v>1434</v>
      </c>
      <c r="D190" s="276"/>
      <c r="E190" s="276"/>
      <c r="F190" s="276"/>
      <c r="G190" s="276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322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66">
        <v>137</v>
      </c>
      <c r="B191" s="167" t="s">
        <v>1435</v>
      </c>
      <c r="C191" s="183" t="s">
        <v>1436</v>
      </c>
      <c r="D191" s="168" t="s">
        <v>348</v>
      </c>
      <c r="E191" s="169">
        <v>3</v>
      </c>
      <c r="F191" s="170"/>
      <c r="G191" s="171">
        <f>ROUND(E191*F191,2)</f>
        <v>0</v>
      </c>
      <c r="H191" s="170">
        <v>7047</v>
      </c>
      <c r="I191" s="171">
        <f>ROUND(E191*H191,2)</f>
        <v>21141</v>
      </c>
      <c r="J191" s="170">
        <v>0</v>
      </c>
      <c r="K191" s="171">
        <f>ROUND(E191*J191,2)</f>
        <v>0</v>
      </c>
      <c r="L191" s="171">
        <v>21</v>
      </c>
      <c r="M191" s="171">
        <f>G191*(1+L191/100)</f>
        <v>0</v>
      </c>
      <c r="N191" s="171">
        <v>0</v>
      </c>
      <c r="O191" s="171">
        <f>ROUND(E191*N191,2)</f>
        <v>0</v>
      </c>
      <c r="P191" s="171">
        <v>0</v>
      </c>
      <c r="Q191" s="171">
        <f>ROUND(E191*P191,2)</f>
        <v>0</v>
      </c>
      <c r="R191" s="171"/>
      <c r="S191" s="171" t="s">
        <v>340</v>
      </c>
      <c r="T191" s="172" t="s">
        <v>319</v>
      </c>
      <c r="U191" s="158">
        <v>0</v>
      </c>
      <c r="V191" s="158">
        <f>ROUND(E191*U191,2)</f>
        <v>0</v>
      </c>
      <c r="W191" s="158"/>
      <c r="X191" s="158" t="s">
        <v>554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555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275" t="s">
        <v>1437</v>
      </c>
      <c r="D192" s="276"/>
      <c r="E192" s="276"/>
      <c r="F192" s="276"/>
      <c r="G192" s="276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322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66">
        <v>138</v>
      </c>
      <c r="B193" s="167" t="s">
        <v>1438</v>
      </c>
      <c r="C193" s="183" t="s">
        <v>1439</v>
      </c>
      <c r="D193" s="168" t="s">
        <v>348</v>
      </c>
      <c r="E193" s="169">
        <v>2</v>
      </c>
      <c r="F193" s="170"/>
      <c r="G193" s="171">
        <f>ROUND(E193*F193,2)</f>
        <v>0</v>
      </c>
      <c r="H193" s="170">
        <v>9532</v>
      </c>
      <c r="I193" s="171">
        <f>ROUND(E193*H193,2)</f>
        <v>19064</v>
      </c>
      <c r="J193" s="170">
        <v>0</v>
      </c>
      <c r="K193" s="171">
        <f>ROUND(E193*J193,2)</f>
        <v>0</v>
      </c>
      <c r="L193" s="171">
        <v>21</v>
      </c>
      <c r="M193" s="171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1"/>
      <c r="S193" s="171" t="s">
        <v>340</v>
      </c>
      <c r="T193" s="172" t="s">
        <v>319</v>
      </c>
      <c r="U193" s="158">
        <v>0</v>
      </c>
      <c r="V193" s="158">
        <f>ROUND(E193*U193,2)</f>
        <v>0</v>
      </c>
      <c r="W193" s="158"/>
      <c r="X193" s="158" t="s">
        <v>554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555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275" t="s">
        <v>1440</v>
      </c>
      <c r="D194" s="276"/>
      <c r="E194" s="276"/>
      <c r="F194" s="276"/>
      <c r="G194" s="276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322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66">
        <v>139</v>
      </c>
      <c r="B195" s="167" t="s">
        <v>1441</v>
      </c>
      <c r="C195" s="183" t="s">
        <v>1442</v>
      </c>
      <c r="D195" s="168" t="s">
        <v>348</v>
      </c>
      <c r="E195" s="169">
        <v>2</v>
      </c>
      <c r="F195" s="170"/>
      <c r="G195" s="171">
        <f>ROUND(E195*F195,2)</f>
        <v>0</v>
      </c>
      <c r="H195" s="170">
        <v>12730</v>
      </c>
      <c r="I195" s="171">
        <f>ROUND(E195*H195,2)</f>
        <v>25460</v>
      </c>
      <c r="J195" s="170">
        <v>0</v>
      </c>
      <c r="K195" s="171">
        <f>ROUND(E195*J195,2)</f>
        <v>0</v>
      </c>
      <c r="L195" s="171">
        <v>21</v>
      </c>
      <c r="M195" s="171">
        <f>G195*(1+L195/100)</f>
        <v>0</v>
      </c>
      <c r="N195" s="171">
        <v>0</v>
      </c>
      <c r="O195" s="171">
        <f>ROUND(E195*N195,2)</f>
        <v>0</v>
      </c>
      <c r="P195" s="171">
        <v>0</v>
      </c>
      <c r="Q195" s="171">
        <f>ROUND(E195*P195,2)</f>
        <v>0</v>
      </c>
      <c r="R195" s="171"/>
      <c r="S195" s="171" t="s">
        <v>340</v>
      </c>
      <c r="T195" s="172" t="s">
        <v>319</v>
      </c>
      <c r="U195" s="158">
        <v>0</v>
      </c>
      <c r="V195" s="158">
        <f>ROUND(E195*U195,2)</f>
        <v>0</v>
      </c>
      <c r="W195" s="158"/>
      <c r="X195" s="158" t="s">
        <v>554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555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275" t="s">
        <v>1443</v>
      </c>
      <c r="D196" s="276"/>
      <c r="E196" s="276"/>
      <c r="F196" s="276"/>
      <c r="G196" s="276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322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66">
        <v>140</v>
      </c>
      <c r="B197" s="167" t="s">
        <v>1444</v>
      </c>
      <c r="C197" s="183" t="s">
        <v>1445</v>
      </c>
      <c r="D197" s="168" t="s">
        <v>348</v>
      </c>
      <c r="E197" s="169">
        <v>8</v>
      </c>
      <c r="F197" s="170"/>
      <c r="G197" s="171">
        <f>ROUND(E197*F197,2)</f>
        <v>0</v>
      </c>
      <c r="H197" s="170">
        <v>12550</v>
      </c>
      <c r="I197" s="171">
        <f>ROUND(E197*H197,2)</f>
        <v>100400</v>
      </c>
      <c r="J197" s="170">
        <v>0</v>
      </c>
      <c r="K197" s="171">
        <f>ROUND(E197*J197,2)</f>
        <v>0</v>
      </c>
      <c r="L197" s="171">
        <v>21</v>
      </c>
      <c r="M197" s="171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1"/>
      <c r="S197" s="171" t="s">
        <v>340</v>
      </c>
      <c r="T197" s="172" t="s">
        <v>319</v>
      </c>
      <c r="U197" s="158">
        <v>0</v>
      </c>
      <c r="V197" s="158">
        <f>ROUND(E197*U197,2)</f>
        <v>0</v>
      </c>
      <c r="W197" s="158"/>
      <c r="X197" s="158" t="s">
        <v>554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555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275" t="s">
        <v>1446</v>
      </c>
      <c r="D198" s="276"/>
      <c r="E198" s="276"/>
      <c r="F198" s="276"/>
      <c r="G198" s="276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322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66">
        <v>141</v>
      </c>
      <c r="B199" s="167" t="s">
        <v>1447</v>
      </c>
      <c r="C199" s="183" t="s">
        <v>1448</v>
      </c>
      <c r="D199" s="168" t="s">
        <v>348</v>
      </c>
      <c r="E199" s="169">
        <v>2</v>
      </c>
      <c r="F199" s="170"/>
      <c r="G199" s="171">
        <f>ROUND(E199*F199,2)</f>
        <v>0</v>
      </c>
      <c r="H199" s="170">
        <v>16807</v>
      </c>
      <c r="I199" s="171">
        <f>ROUND(E199*H199,2)</f>
        <v>33614</v>
      </c>
      <c r="J199" s="170">
        <v>0</v>
      </c>
      <c r="K199" s="171">
        <f>ROUND(E199*J199,2)</f>
        <v>0</v>
      </c>
      <c r="L199" s="171">
        <v>21</v>
      </c>
      <c r="M199" s="171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1"/>
      <c r="S199" s="171" t="s">
        <v>340</v>
      </c>
      <c r="T199" s="172" t="s">
        <v>319</v>
      </c>
      <c r="U199" s="158">
        <v>0</v>
      </c>
      <c r="V199" s="158">
        <f>ROUND(E199*U199,2)</f>
        <v>0</v>
      </c>
      <c r="W199" s="158"/>
      <c r="X199" s="158" t="s">
        <v>554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555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275" t="s">
        <v>1449</v>
      </c>
      <c r="D200" s="276"/>
      <c r="E200" s="276"/>
      <c r="F200" s="276"/>
      <c r="G200" s="276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322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66">
        <v>142</v>
      </c>
      <c r="B201" s="167" t="s">
        <v>1450</v>
      </c>
      <c r="C201" s="183" t="s">
        <v>1451</v>
      </c>
      <c r="D201" s="168" t="s">
        <v>348</v>
      </c>
      <c r="E201" s="169">
        <v>3</v>
      </c>
      <c r="F201" s="170"/>
      <c r="G201" s="171">
        <f>ROUND(E201*F201,2)</f>
        <v>0</v>
      </c>
      <c r="H201" s="170">
        <v>6748</v>
      </c>
      <c r="I201" s="171">
        <f>ROUND(E201*H201,2)</f>
        <v>20244</v>
      </c>
      <c r="J201" s="170">
        <v>0</v>
      </c>
      <c r="K201" s="171">
        <f>ROUND(E201*J201,2)</f>
        <v>0</v>
      </c>
      <c r="L201" s="171">
        <v>21</v>
      </c>
      <c r="M201" s="171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1"/>
      <c r="S201" s="171" t="s">
        <v>340</v>
      </c>
      <c r="T201" s="172" t="s">
        <v>319</v>
      </c>
      <c r="U201" s="158">
        <v>0</v>
      </c>
      <c r="V201" s="158">
        <f>ROUND(E201*U201,2)</f>
        <v>0</v>
      </c>
      <c r="W201" s="158"/>
      <c r="X201" s="158" t="s">
        <v>554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555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75" t="s">
        <v>1452</v>
      </c>
      <c r="D202" s="276"/>
      <c r="E202" s="276"/>
      <c r="F202" s="276"/>
      <c r="G202" s="276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322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66">
        <v>143</v>
      </c>
      <c r="B203" s="167" t="s">
        <v>1453</v>
      </c>
      <c r="C203" s="183" t="s">
        <v>1454</v>
      </c>
      <c r="D203" s="168" t="s">
        <v>348</v>
      </c>
      <c r="E203" s="169">
        <v>5</v>
      </c>
      <c r="F203" s="170"/>
      <c r="G203" s="171">
        <f>ROUND(E203*F203,2)</f>
        <v>0</v>
      </c>
      <c r="H203" s="170">
        <v>7484</v>
      </c>
      <c r="I203" s="171">
        <f>ROUND(E203*H203,2)</f>
        <v>37420</v>
      </c>
      <c r="J203" s="170">
        <v>0</v>
      </c>
      <c r="K203" s="171">
        <f>ROUND(E203*J203,2)</f>
        <v>0</v>
      </c>
      <c r="L203" s="171">
        <v>21</v>
      </c>
      <c r="M203" s="171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1"/>
      <c r="S203" s="171" t="s">
        <v>340</v>
      </c>
      <c r="T203" s="172" t="s">
        <v>319</v>
      </c>
      <c r="U203" s="158">
        <v>0</v>
      </c>
      <c r="V203" s="158">
        <f>ROUND(E203*U203,2)</f>
        <v>0</v>
      </c>
      <c r="W203" s="158"/>
      <c r="X203" s="158" t="s">
        <v>554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555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75" t="s">
        <v>1455</v>
      </c>
      <c r="D204" s="276"/>
      <c r="E204" s="276"/>
      <c r="F204" s="276"/>
      <c r="G204" s="276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322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66">
        <v>144</v>
      </c>
      <c r="B205" s="167" t="s">
        <v>1456</v>
      </c>
      <c r="C205" s="183" t="s">
        <v>1457</v>
      </c>
      <c r="D205" s="168" t="s">
        <v>348</v>
      </c>
      <c r="E205" s="169">
        <v>5</v>
      </c>
      <c r="F205" s="170"/>
      <c r="G205" s="171">
        <f>ROUND(E205*F205,2)</f>
        <v>0</v>
      </c>
      <c r="H205" s="170">
        <v>8569</v>
      </c>
      <c r="I205" s="171">
        <f>ROUND(E205*H205,2)</f>
        <v>42845</v>
      </c>
      <c r="J205" s="170">
        <v>0</v>
      </c>
      <c r="K205" s="171">
        <f>ROUND(E205*J205,2)</f>
        <v>0</v>
      </c>
      <c r="L205" s="171">
        <v>21</v>
      </c>
      <c r="M205" s="171">
        <f>G205*(1+L205/100)</f>
        <v>0</v>
      </c>
      <c r="N205" s="171">
        <v>0</v>
      </c>
      <c r="O205" s="171">
        <f>ROUND(E205*N205,2)</f>
        <v>0</v>
      </c>
      <c r="P205" s="171">
        <v>0</v>
      </c>
      <c r="Q205" s="171">
        <f>ROUND(E205*P205,2)</f>
        <v>0</v>
      </c>
      <c r="R205" s="171"/>
      <c r="S205" s="171" t="s">
        <v>340</v>
      </c>
      <c r="T205" s="172" t="s">
        <v>319</v>
      </c>
      <c r="U205" s="158">
        <v>0</v>
      </c>
      <c r="V205" s="158">
        <f>ROUND(E205*U205,2)</f>
        <v>0</v>
      </c>
      <c r="W205" s="158"/>
      <c r="X205" s="158" t="s">
        <v>554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555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75" t="s">
        <v>1458</v>
      </c>
      <c r="D206" s="276"/>
      <c r="E206" s="276"/>
      <c r="F206" s="276"/>
      <c r="G206" s="276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322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66">
        <v>145</v>
      </c>
      <c r="B207" s="167" t="s">
        <v>1459</v>
      </c>
      <c r="C207" s="183" t="s">
        <v>1460</v>
      </c>
      <c r="D207" s="168" t="s">
        <v>348</v>
      </c>
      <c r="E207" s="169">
        <v>1</v>
      </c>
      <c r="F207" s="170"/>
      <c r="G207" s="171">
        <f>ROUND(E207*F207,2)</f>
        <v>0</v>
      </c>
      <c r="H207" s="170">
        <v>27285</v>
      </c>
      <c r="I207" s="171">
        <f>ROUND(E207*H207,2)</f>
        <v>27285</v>
      </c>
      <c r="J207" s="170">
        <v>0</v>
      </c>
      <c r="K207" s="171">
        <f>ROUND(E207*J207,2)</f>
        <v>0</v>
      </c>
      <c r="L207" s="171">
        <v>21</v>
      </c>
      <c r="M207" s="171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1"/>
      <c r="S207" s="171" t="s">
        <v>340</v>
      </c>
      <c r="T207" s="172" t="s">
        <v>319</v>
      </c>
      <c r="U207" s="158">
        <v>0</v>
      </c>
      <c r="V207" s="158">
        <f>ROUND(E207*U207,2)</f>
        <v>0</v>
      </c>
      <c r="W207" s="158"/>
      <c r="X207" s="158" t="s">
        <v>554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555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275" t="s">
        <v>1461</v>
      </c>
      <c r="D208" s="276"/>
      <c r="E208" s="276"/>
      <c r="F208" s="276"/>
      <c r="G208" s="276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322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66">
        <v>146</v>
      </c>
      <c r="B209" s="167" t="s">
        <v>1462</v>
      </c>
      <c r="C209" s="183" t="s">
        <v>1463</v>
      </c>
      <c r="D209" s="168" t="s">
        <v>348</v>
      </c>
      <c r="E209" s="169">
        <v>12</v>
      </c>
      <c r="F209" s="170"/>
      <c r="G209" s="171">
        <f>ROUND(E209*F209,2)</f>
        <v>0</v>
      </c>
      <c r="H209" s="170">
        <v>385</v>
      </c>
      <c r="I209" s="171">
        <f>ROUND(E209*H209,2)</f>
        <v>4620</v>
      </c>
      <c r="J209" s="170">
        <v>0</v>
      </c>
      <c r="K209" s="171">
        <f>ROUND(E209*J209,2)</f>
        <v>0</v>
      </c>
      <c r="L209" s="171">
        <v>21</v>
      </c>
      <c r="M209" s="171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1"/>
      <c r="S209" s="171" t="s">
        <v>340</v>
      </c>
      <c r="T209" s="172" t="s">
        <v>319</v>
      </c>
      <c r="U209" s="158">
        <v>0</v>
      </c>
      <c r="V209" s="158">
        <f>ROUND(E209*U209,2)</f>
        <v>0</v>
      </c>
      <c r="W209" s="158"/>
      <c r="X209" s="158" t="s">
        <v>554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555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275" t="s">
        <v>1464</v>
      </c>
      <c r="D210" s="276"/>
      <c r="E210" s="276"/>
      <c r="F210" s="276"/>
      <c r="G210" s="276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322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66">
        <v>147</v>
      </c>
      <c r="B211" s="167" t="s">
        <v>1465</v>
      </c>
      <c r="C211" s="183" t="s">
        <v>1466</v>
      </c>
      <c r="D211" s="168" t="s">
        <v>348</v>
      </c>
      <c r="E211" s="169">
        <v>2</v>
      </c>
      <c r="F211" s="170"/>
      <c r="G211" s="171">
        <f>ROUND(E211*F211,2)</f>
        <v>0</v>
      </c>
      <c r="H211" s="170">
        <v>210</v>
      </c>
      <c r="I211" s="171">
        <f>ROUND(E211*H211,2)</f>
        <v>420</v>
      </c>
      <c r="J211" s="170">
        <v>0</v>
      </c>
      <c r="K211" s="171">
        <f>ROUND(E211*J211,2)</f>
        <v>0</v>
      </c>
      <c r="L211" s="171">
        <v>21</v>
      </c>
      <c r="M211" s="171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340</v>
      </c>
      <c r="T211" s="172" t="s">
        <v>319</v>
      </c>
      <c r="U211" s="158">
        <v>0</v>
      </c>
      <c r="V211" s="158">
        <f>ROUND(E211*U211,2)</f>
        <v>0</v>
      </c>
      <c r="W211" s="158"/>
      <c r="X211" s="158" t="s">
        <v>554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555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275" t="s">
        <v>1467</v>
      </c>
      <c r="D212" s="276"/>
      <c r="E212" s="276"/>
      <c r="F212" s="276"/>
      <c r="G212" s="276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322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66">
        <v>148</v>
      </c>
      <c r="B213" s="167" t="s">
        <v>1468</v>
      </c>
      <c r="C213" s="183" t="s">
        <v>1469</v>
      </c>
      <c r="D213" s="168" t="s">
        <v>348</v>
      </c>
      <c r="E213" s="169">
        <v>2</v>
      </c>
      <c r="F213" s="170"/>
      <c r="G213" s="171">
        <f>ROUND(E213*F213,2)</f>
        <v>0</v>
      </c>
      <c r="H213" s="170">
        <v>169</v>
      </c>
      <c r="I213" s="171">
        <f>ROUND(E213*H213,2)</f>
        <v>338</v>
      </c>
      <c r="J213" s="170">
        <v>0</v>
      </c>
      <c r="K213" s="171">
        <f>ROUND(E213*J213,2)</f>
        <v>0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/>
      <c r="S213" s="171" t="s">
        <v>340</v>
      </c>
      <c r="T213" s="172" t="s">
        <v>319</v>
      </c>
      <c r="U213" s="158">
        <v>0</v>
      </c>
      <c r="V213" s="158">
        <f>ROUND(E213*U213,2)</f>
        <v>0</v>
      </c>
      <c r="W213" s="158"/>
      <c r="X213" s="158" t="s">
        <v>554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555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275" t="s">
        <v>1470</v>
      </c>
      <c r="D214" s="276"/>
      <c r="E214" s="276"/>
      <c r="F214" s="276"/>
      <c r="G214" s="276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322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66">
        <v>149</v>
      </c>
      <c r="B215" s="167" t="s">
        <v>2942</v>
      </c>
      <c r="C215" s="183" t="s">
        <v>1105</v>
      </c>
      <c r="D215" s="168" t="s">
        <v>706</v>
      </c>
      <c r="E215" s="169">
        <v>6.4</v>
      </c>
      <c r="F215" s="170"/>
      <c r="G215" s="171">
        <f>ROUND(E215*F215,2)</f>
        <v>0</v>
      </c>
      <c r="H215" s="170">
        <v>0</v>
      </c>
      <c r="I215" s="171">
        <f>ROUND(E215*H215,2)</f>
        <v>0</v>
      </c>
      <c r="J215" s="170">
        <v>0.31</v>
      </c>
      <c r="K215" s="171">
        <f>ROUND(E215*J215,2)</f>
        <v>1.98</v>
      </c>
      <c r="L215" s="171">
        <v>21</v>
      </c>
      <c r="M215" s="171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1" t="s">
        <v>590</v>
      </c>
      <c r="S215" s="171" t="s">
        <v>318</v>
      </c>
      <c r="T215" s="172" t="s">
        <v>318</v>
      </c>
      <c r="U215" s="158">
        <v>0</v>
      </c>
      <c r="V215" s="158">
        <f>ROUND(E215*U215,2)</f>
        <v>0</v>
      </c>
      <c r="W215" s="158"/>
      <c r="X215" s="158" t="s">
        <v>707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708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286" t="s">
        <v>887</v>
      </c>
      <c r="D216" s="287"/>
      <c r="E216" s="287"/>
      <c r="F216" s="287"/>
      <c r="G216" s="287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365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0" t="s">
        <v>313</v>
      </c>
      <c r="B217" s="161" t="s">
        <v>278</v>
      </c>
      <c r="C217" s="182" t="s">
        <v>279</v>
      </c>
      <c r="D217" s="162"/>
      <c r="E217" s="163"/>
      <c r="F217" s="164"/>
      <c r="G217" s="164">
        <f>SUMIF(AG218:AG226,"&lt;&gt;NOR",G218:G226)</f>
        <v>0</v>
      </c>
      <c r="H217" s="164"/>
      <c r="I217" s="164">
        <f>SUM(I218:I226)</f>
        <v>0</v>
      </c>
      <c r="J217" s="164"/>
      <c r="K217" s="164">
        <f>SUM(K218:K226)</f>
        <v>6202.7699999999995</v>
      </c>
      <c r="L217" s="164"/>
      <c r="M217" s="164">
        <f>SUM(M218:M226)</f>
        <v>0</v>
      </c>
      <c r="N217" s="164"/>
      <c r="O217" s="164">
        <f>SUM(O218:O226)</f>
        <v>0</v>
      </c>
      <c r="P217" s="164"/>
      <c r="Q217" s="164">
        <f>SUM(Q218:Q226)</f>
        <v>0</v>
      </c>
      <c r="R217" s="164"/>
      <c r="S217" s="164"/>
      <c r="T217" s="165"/>
      <c r="U217" s="159"/>
      <c r="V217" s="159">
        <f>SUM(V218:V226)</f>
        <v>10.259999999999998</v>
      </c>
      <c r="W217" s="159"/>
      <c r="X217" s="159"/>
      <c r="AG217" t="s">
        <v>314</v>
      </c>
    </row>
    <row r="218" spans="1:60" outlineLevel="1" x14ac:dyDescent="0.2">
      <c r="A218" s="174">
        <v>150</v>
      </c>
      <c r="B218" s="175" t="s">
        <v>952</v>
      </c>
      <c r="C218" s="184" t="s">
        <v>953</v>
      </c>
      <c r="D218" s="176" t="s">
        <v>706</v>
      </c>
      <c r="E218" s="177">
        <v>3.0527000000000002</v>
      </c>
      <c r="F218" s="178"/>
      <c r="G218" s="179">
        <f>ROUND(E218*F218,2)</f>
        <v>0</v>
      </c>
      <c r="H218" s="178">
        <v>0</v>
      </c>
      <c r="I218" s="179">
        <f>ROUND(E218*H218,2)</f>
        <v>0</v>
      </c>
      <c r="J218" s="178">
        <v>384.5</v>
      </c>
      <c r="K218" s="179">
        <f>ROUND(E218*J218,2)</f>
        <v>1173.76</v>
      </c>
      <c r="L218" s="179">
        <v>21</v>
      </c>
      <c r="M218" s="179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79"/>
      <c r="S218" s="179" t="s">
        <v>318</v>
      </c>
      <c r="T218" s="180" t="s">
        <v>318</v>
      </c>
      <c r="U218" s="158">
        <v>0.749</v>
      </c>
      <c r="V218" s="158">
        <f>ROUND(E218*U218,2)</f>
        <v>2.29</v>
      </c>
      <c r="W218" s="158"/>
      <c r="X218" s="158" t="s">
        <v>954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955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4">
        <v>151</v>
      </c>
      <c r="B219" s="175" t="s">
        <v>956</v>
      </c>
      <c r="C219" s="184" t="s">
        <v>957</v>
      </c>
      <c r="D219" s="176" t="s">
        <v>706</v>
      </c>
      <c r="E219" s="177">
        <v>3.0527000000000002</v>
      </c>
      <c r="F219" s="178"/>
      <c r="G219" s="179">
        <f>ROUND(E219*F219,2)</f>
        <v>0</v>
      </c>
      <c r="H219" s="178">
        <v>0</v>
      </c>
      <c r="I219" s="179">
        <f>ROUND(E219*H219,2)</f>
        <v>0</v>
      </c>
      <c r="J219" s="178">
        <v>26.6</v>
      </c>
      <c r="K219" s="179">
        <f>ROUND(E219*J219,2)</f>
        <v>81.2</v>
      </c>
      <c r="L219" s="179">
        <v>21</v>
      </c>
      <c r="M219" s="179">
        <f>G219*(1+L219/100)</f>
        <v>0</v>
      </c>
      <c r="N219" s="179">
        <v>0</v>
      </c>
      <c r="O219" s="179">
        <f>ROUND(E219*N219,2)</f>
        <v>0</v>
      </c>
      <c r="P219" s="179">
        <v>0</v>
      </c>
      <c r="Q219" s="179">
        <f>ROUND(E219*P219,2)</f>
        <v>0</v>
      </c>
      <c r="R219" s="179"/>
      <c r="S219" s="179" t="s">
        <v>318</v>
      </c>
      <c r="T219" s="180" t="s">
        <v>318</v>
      </c>
      <c r="U219" s="158">
        <v>0.03</v>
      </c>
      <c r="V219" s="158">
        <f>ROUND(E219*U219,2)</f>
        <v>0.09</v>
      </c>
      <c r="W219" s="158"/>
      <c r="X219" s="158" t="s">
        <v>954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955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33.75" outlineLevel="1" x14ac:dyDescent="0.2">
      <c r="A220" s="166">
        <v>152</v>
      </c>
      <c r="B220" s="167" t="s">
        <v>958</v>
      </c>
      <c r="C220" s="183" t="s">
        <v>959</v>
      </c>
      <c r="D220" s="168" t="s">
        <v>706</v>
      </c>
      <c r="E220" s="169">
        <v>3.0527000000000002</v>
      </c>
      <c r="F220" s="170"/>
      <c r="G220" s="171">
        <f>ROUND(E220*F220,2)</f>
        <v>0</v>
      </c>
      <c r="H220" s="170">
        <v>0</v>
      </c>
      <c r="I220" s="171">
        <f>ROUND(E220*H220,2)</f>
        <v>0</v>
      </c>
      <c r="J220" s="170">
        <v>136.5</v>
      </c>
      <c r="K220" s="171">
        <f>ROUND(E220*J220,2)</f>
        <v>416.69</v>
      </c>
      <c r="L220" s="171">
        <v>21</v>
      </c>
      <c r="M220" s="171">
        <f>G220*(1+L220/100)</f>
        <v>0</v>
      </c>
      <c r="N220" s="171">
        <v>0</v>
      </c>
      <c r="O220" s="171">
        <f>ROUND(E220*N220,2)</f>
        <v>0</v>
      </c>
      <c r="P220" s="171">
        <v>0</v>
      </c>
      <c r="Q220" s="171">
        <f>ROUND(E220*P220,2)</f>
        <v>0</v>
      </c>
      <c r="R220" s="171" t="s">
        <v>627</v>
      </c>
      <c r="S220" s="171" t="s">
        <v>318</v>
      </c>
      <c r="T220" s="172" t="s">
        <v>318</v>
      </c>
      <c r="U220" s="158">
        <v>0</v>
      </c>
      <c r="V220" s="158">
        <f>ROUND(E220*U220,2)</f>
        <v>0</v>
      </c>
      <c r="W220" s="158"/>
      <c r="X220" s="158" t="s">
        <v>954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960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286" t="s">
        <v>961</v>
      </c>
      <c r="D221" s="287"/>
      <c r="E221" s="287"/>
      <c r="F221" s="287"/>
      <c r="G221" s="287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365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t="33.75" outlineLevel="1" x14ac:dyDescent="0.2">
      <c r="A222" s="166">
        <v>153</v>
      </c>
      <c r="B222" s="167" t="s">
        <v>962</v>
      </c>
      <c r="C222" s="183" t="s">
        <v>963</v>
      </c>
      <c r="D222" s="168" t="s">
        <v>706</v>
      </c>
      <c r="E222" s="169">
        <v>30.527000000000001</v>
      </c>
      <c r="F222" s="170"/>
      <c r="G222" s="171">
        <f>ROUND(E222*F222,2)</f>
        <v>0</v>
      </c>
      <c r="H222" s="170">
        <v>0</v>
      </c>
      <c r="I222" s="171">
        <f>ROUND(E222*H222,2)</f>
        <v>0</v>
      </c>
      <c r="J222" s="170">
        <v>93</v>
      </c>
      <c r="K222" s="171">
        <f>ROUND(E222*J222,2)</f>
        <v>2839.01</v>
      </c>
      <c r="L222" s="171">
        <v>21</v>
      </c>
      <c r="M222" s="171">
        <f>G222*(1+L222/100)</f>
        <v>0</v>
      </c>
      <c r="N222" s="171">
        <v>0</v>
      </c>
      <c r="O222" s="171">
        <f>ROUND(E222*N222,2)</f>
        <v>0</v>
      </c>
      <c r="P222" s="171">
        <v>0</v>
      </c>
      <c r="Q222" s="171">
        <f>ROUND(E222*P222,2)</f>
        <v>0</v>
      </c>
      <c r="R222" s="171" t="s">
        <v>627</v>
      </c>
      <c r="S222" s="171" t="s">
        <v>318</v>
      </c>
      <c r="T222" s="172" t="s">
        <v>318</v>
      </c>
      <c r="U222" s="158">
        <v>0</v>
      </c>
      <c r="V222" s="158">
        <f>ROUND(E222*U222,2)</f>
        <v>0</v>
      </c>
      <c r="W222" s="158"/>
      <c r="X222" s="158" t="s">
        <v>954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955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286" t="s">
        <v>961</v>
      </c>
      <c r="D223" s="287"/>
      <c r="E223" s="287"/>
      <c r="F223" s="287"/>
      <c r="G223" s="287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9"/>
      <c r="Z223" s="149"/>
      <c r="AA223" s="149"/>
      <c r="AB223" s="149"/>
      <c r="AC223" s="149"/>
      <c r="AD223" s="149"/>
      <c r="AE223" s="149"/>
      <c r="AF223" s="149"/>
      <c r="AG223" s="149" t="s">
        <v>365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22.5" outlineLevel="1" x14ac:dyDescent="0.2">
      <c r="A224" s="174">
        <v>154</v>
      </c>
      <c r="B224" s="175" t="s">
        <v>967</v>
      </c>
      <c r="C224" s="184" t="s">
        <v>968</v>
      </c>
      <c r="D224" s="176" t="s">
        <v>706</v>
      </c>
      <c r="E224" s="177">
        <v>3.0527000000000002</v>
      </c>
      <c r="F224" s="178"/>
      <c r="G224" s="179">
        <f>ROUND(E224*F224,2)</f>
        <v>0</v>
      </c>
      <c r="H224" s="178">
        <v>0</v>
      </c>
      <c r="I224" s="179">
        <f>ROUND(E224*H224,2)</f>
        <v>0</v>
      </c>
      <c r="J224" s="178">
        <v>317.5</v>
      </c>
      <c r="K224" s="179">
        <f>ROUND(E224*J224,2)</f>
        <v>969.23</v>
      </c>
      <c r="L224" s="179">
        <v>21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79" t="s">
        <v>398</v>
      </c>
      <c r="S224" s="179" t="s">
        <v>318</v>
      </c>
      <c r="T224" s="180" t="s">
        <v>318</v>
      </c>
      <c r="U224" s="158">
        <v>1.8839999999999999</v>
      </c>
      <c r="V224" s="158">
        <f>ROUND(E224*U224,2)</f>
        <v>5.75</v>
      </c>
      <c r="W224" s="158"/>
      <c r="X224" s="158" t="s">
        <v>954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966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74">
        <v>155</v>
      </c>
      <c r="B225" s="175" t="s">
        <v>969</v>
      </c>
      <c r="C225" s="184" t="s">
        <v>970</v>
      </c>
      <c r="D225" s="176" t="s">
        <v>706</v>
      </c>
      <c r="E225" s="177">
        <v>6.1054000000000004</v>
      </c>
      <c r="F225" s="178"/>
      <c r="G225" s="179">
        <f>ROUND(E225*F225,2)</f>
        <v>0</v>
      </c>
      <c r="H225" s="178">
        <v>0</v>
      </c>
      <c r="I225" s="179">
        <f>ROUND(E225*H225,2)</f>
        <v>0</v>
      </c>
      <c r="J225" s="178">
        <v>35.4</v>
      </c>
      <c r="K225" s="179">
        <f>ROUND(E225*J225,2)</f>
        <v>216.13</v>
      </c>
      <c r="L225" s="179">
        <v>21</v>
      </c>
      <c r="M225" s="179">
        <f>G225*(1+L225/100)</f>
        <v>0</v>
      </c>
      <c r="N225" s="179">
        <v>0</v>
      </c>
      <c r="O225" s="179">
        <f>ROUND(E225*N225,2)</f>
        <v>0</v>
      </c>
      <c r="P225" s="179">
        <v>0</v>
      </c>
      <c r="Q225" s="179">
        <f>ROUND(E225*P225,2)</f>
        <v>0</v>
      </c>
      <c r="R225" s="179" t="s">
        <v>398</v>
      </c>
      <c r="S225" s="179" t="s">
        <v>318</v>
      </c>
      <c r="T225" s="180" t="s">
        <v>318</v>
      </c>
      <c r="U225" s="158">
        <v>0.21</v>
      </c>
      <c r="V225" s="158">
        <f>ROUND(E225*U225,2)</f>
        <v>1.28</v>
      </c>
      <c r="W225" s="158"/>
      <c r="X225" s="158" t="s">
        <v>954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960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66">
        <v>156</v>
      </c>
      <c r="B226" s="167" t="s">
        <v>1471</v>
      </c>
      <c r="C226" s="183" t="s">
        <v>1472</v>
      </c>
      <c r="D226" s="168" t="s">
        <v>706</v>
      </c>
      <c r="E226" s="169">
        <v>3.0527000000000002</v>
      </c>
      <c r="F226" s="170"/>
      <c r="G226" s="171">
        <f>ROUND(E226*F226,2)</f>
        <v>0</v>
      </c>
      <c r="H226" s="170">
        <v>0</v>
      </c>
      <c r="I226" s="171">
        <f>ROUND(E226*H226,2)</f>
        <v>0</v>
      </c>
      <c r="J226" s="170">
        <v>166</v>
      </c>
      <c r="K226" s="171">
        <f>ROUND(E226*J226,2)</f>
        <v>506.75</v>
      </c>
      <c r="L226" s="171">
        <v>21</v>
      </c>
      <c r="M226" s="171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1"/>
      <c r="S226" s="171" t="s">
        <v>318</v>
      </c>
      <c r="T226" s="172" t="s">
        <v>318</v>
      </c>
      <c r="U226" s="158">
        <v>0.27700000000000002</v>
      </c>
      <c r="V226" s="158">
        <f>ROUND(E226*U226,2)</f>
        <v>0.85</v>
      </c>
      <c r="W226" s="158"/>
      <c r="X226" s="158" t="s">
        <v>954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966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x14ac:dyDescent="0.2">
      <c r="A227" s="3"/>
      <c r="B227" s="4"/>
      <c r="C227" s="185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AE227">
        <v>15</v>
      </c>
      <c r="AF227">
        <v>21</v>
      </c>
      <c r="AG227" t="s">
        <v>300</v>
      </c>
    </row>
    <row r="228" spans="1:60" x14ac:dyDescent="0.2">
      <c r="A228" s="152"/>
      <c r="B228" s="153" t="s">
        <v>29</v>
      </c>
      <c r="C228" s="186"/>
      <c r="D228" s="154"/>
      <c r="E228" s="155"/>
      <c r="F228" s="155"/>
      <c r="G228" s="181">
        <f>G8+G66+G126+G157+G178+G217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f>SUMIF(L7:L226,AE227,G7:G226)</f>
        <v>0</v>
      </c>
      <c r="AF228">
        <f>SUMIF(L7:L226,AF227,G7:G226)</f>
        <v>0</v>
      </c>
      <c r="AG228" t="s">
        <v>355</v>
      </c>
    </row>
    <row r="229" spans="1:60" x14ac:dyDescent="0.2">
      <c r="C229" s="187"/>
      <c r="D229" s="10"/>
      <c r="AG229" t="s">
        <v>356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GJKMeKGjBlbM7ZfwhHx+mnQO9zFhjfsMlaif7fkuIrV7YxgQajeQBQXdbrQ4/UE22LR4PS3FE9czsf1fAm8Gw==" saltValue="pZ1eFe8CmKMEJP6T9UzgCQ==" spinCount="100000" sheet="1" objects="1" scenarios="1"/>
  <mergeCells count="61">
    <mergeCell ref="C16:G16"/>
    <mergeCell ref="A1:G1"/>
    <mergeCell ref="C2:G2"/>
    <mergeCell ref="C3:G3"/>
    <mergeCell ref="C4:G4"/>
    <mergeCell ref="C11:G11"/>
    <mergeCell ref="C41:G41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40:G40"/>
    <mergeCell ref="C81:G81"/>
    <mergeCell ref="C44:G44"/>
    <mergeCell ref="C47:G47"/>
    <mergeCell ref="C50:G50"/>
    <mergeCell ref="C51:G51"/>
    <mergeCell ref="C61:G61"/>
    <mergeCell ref="C63:G63"/>
    <mergeCell ref="C65:G65"/>
    <mergeCell ref="C73:G73"/>
    <mergeCell ref="C75:G75"/>
    <mergeCell ref="C77:G77"/>
    <mergeCell ref="C79:G79"/>
    <mergeCell ref="C182:G182"/>
    <mergeCell ref="C83:G83"/>
    <mergeCell ref="C85:G85"/>
    <mergeCell ref="C112:G112"/>
    <mergeCell ref="C125:G125"/>
    <mergeCell ref="C128:G128"/>
    <mergeCell ref="C130:G130"/>
    <mergeCell ref="C141:G141"/>
    <mergeCell ref="C143:G143"/>
    <mergeCell ref="C156:G156"/>
    <mergeCell ref="C177:G177"/>
    <mergeCell ref="C180:G180"/>
    <mergeCell ref="C206:G206"/>
    <mergeCell ref="C184:G184"/>
    <mergeCell ref="C186:G186"/>
    <mergeCell ref="C188:G188"/>
    <mergeCell ref="C190:G190"/>
    <mergeCell ref="C192:G192"/>
    <mergeCell ref="C194:G194"/>
    <mergeCell ref="C196:G196"/>
    <mergeCell ref="C198:G198"/>
    <mergeCell ref="C200:G200"/>
    <mergeCell ref="C202:G202"/>
    <mergeCell ref="C204:G204"/>
    <mergeCell ref="C223:G223"/>
    <mergeCell ref="C208:G208"/>
    <mergeCell ref="C210:G210"/>
    <mergeCell ref="C212:G212"/>
    <mergeCell ref="C214:G214"/>
    <mergeCell ref="C216:G216"/>
    <mergeCell ref="C221:G2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BH5000"/>
  <sheetViews>
    <sheetView workbookViewId="0">
      <pane ySplit="7" topLeftCell="A131" activePane="bottomLeft" state="frozen"/>
      <selection activeCell="C17" sqref="C17:G17"/>
      <selection pane="bottomLeft" activeCell="F136" sqref="F136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85546875" customWidth="1"/>
    <col min="8" max="12" width="1.28515625" hidden="1" customWidth="1"/>
    <col min="13" max="16" width="12.5703125" hidden="1" customWidth="1"/>
    <col min="17" max="17" width="10.85546875" hidden="1" customWidth="1"/>
    <col min="18" max="18" width="8.42578125" customWidth="1"/>
    <col min="20" max="20" width="8.42578125" customWidth="1"/>
    <col min="21" max="24" width="0" hidden="1" customWidth="1"/>
    <col min="25" max="25" width="9.7109375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71</v>
      </c>
      <c r="C3" s="280" t="s">
        <v>72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73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153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157</v>
      </c>
      <c r="C8" s="182" t="s">
        <v>158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210000</v>
      </c>
      <c r="L8" s="164"/>
      <c r="M8" s="164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4"/>
      <c r="S8" s="164"/>
      <c r="T8" s="165"/>
      <c r="U8" s="159"/>
      <c r="V8" s="159">
        <f>SUM(V9:V10)</f>
        <v>0</v>
      </c>
      <c r="W8" s="159"/>
      <c r="X8" s="159"/>
      <c r="AG8" t="s">
        <v>314</v>
      </c>
    </row>
    <row r="9" spans="1:60" outlineLevel="1" x14ac:dyDescent="0.2">
      <c r="A9" s="166">
        <v>1</v>
      </c>
      <c r="B9" s="167" t="s">
        <v>1473</v>
      </c>
      <c r="C9" s="183" t="s">
        <v>1474</v>
      </c>
      <c r="D9" s="168" t="s">
        <v>1475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210000</v>
      </c>
      <c r="K9" s="171">
        <f>ROUND(E9*J9,2)</f>
        <v>210000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5" t="s">
        <v>1476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 xml:space="preserve">  /3 kotle,rozděl.,sběrač,oběh.čerpadla, armatury, potrubí,tepel.izolace,otopná tělesa, / Odvoz a ekologická likvidace.</v>
      </c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0" t="s">
        <v>313</v>
      </c>
      <c r="B11" s="161" t="s">
        <v>160</v>
      </c>
      <c r="C11" s="182" t="s">
        <v>161</v>
      </c>
      <c r="D11" s="162"/>
      <c r="E11" s="163"/>
      <c r="F11" s="164"/>
      <c r="G11" s="164">
        <f>SUMIF(AG12:AG36,"&lt;&gt;NOR",G12:G36)</f>
        <v>0</v>
      </c>
      <c r="H11" s="164"/>
      <c r="I11" s="164">
        <f>SUM(I12:I36)</f>
        <v>622777.86</v>
      </c>
      <c r="J11" s="164"/>
      <c r="K11" s="164">
        <f>SUM(K12:K36)</f>
        <v>12116.21</v>
      </c>
      <c r="L11" s="164"/>
      <c r="M11" s="164">
        <f>SUM(M12:M36)</f>
        <v>0</v>
      </c>
      <c r="N11" s="164"/>
      <c r="O11" s="164">
        <f>SUM(O12:O36)</f>
        <v>0.33</v>
      </c>
      <c r="P11" s="164"/>
      <c r="Q11" s="164">
        <f>SUM(Q12:Q36)</f>
        <v>0</v>
      </c>
      <c r="R11" s="164"/>
      <c r="S11" s="164"/>
      <c r="T11" s="165"/>
      <c r="U11" s="159"/>
      <c r="V11" s="159">
        <f>SUM(V12:V36)</f>
        <v>22.95</v>
      </c>
      <c r="W11" s="159"/>
      <c r="X11" s="159"/>
      <c r="AG11" t="s">
        <v>314</v>
      </c>
    </row>
    <row r="12" spans="1:60" ht="22.5" outlineLevel="1" x14ac:dyDescent="0.2">
      <c r="A12" s="174">
        <v>2</v>
      </c>
      <c r="B12" s="175" t="s">
        <v>1477</v>
      </c>
      <c r="C12" s="184" t="s">
        <v>1478</v>
      </c>
      <c r="D12" s="176" t="s">
        <v>353</v>
      </c>
      <c r="E12" s="177">
        <v>2</v>
      </c>
      <c r="F12" s="178"/>
      <c r="G12" s="179">
        <f>ROUND(E12*F12,2)</f>
        <v>0</v>
      </c>
      <c r="H12" s="178">
        <v>94.17</v>
      </c>
      <c r="I12" s="179">
        <f>ROUND(E12*H12,2)</f>
        <v>188.34</v>
      </c>
      <c r="J12" s="178">
        <v>5625.83</v>
      </c>
      <c r="K12" s="179">
        <f>ROUND(E12*J12,2)</f>
        <v>11251.66</v>
      </c>
      <c r="L12" s="179">
        <v>21</v>
      </c>
      <c r="M12" s="179">
        <f>G12*(1+L12/100)</f>
        <v>0</v>
      </c>
      <c r="N12" s="179">
        <v>6.2E-4</v>
      </c>
      <c r="O12" s="179">
        <f>ROUND(E12*N12,2)</f>
        <v>0</v>
      </c>
      <c r="P12" s="179">
        <v>0</v>
      </c>
      <c r="Q12" s="179">
        <f>ROUND(E12*P12,2)</f>
        <v>0</v>
      </c>
      <c r="R12" s="179" t="s">
        <v>1479</v>
      </c>
      <c r="S12" s="179" t="s">
        <v>318</v>
      </c>
      <c r="T12" s="180" t="s">
        <v>318</v>
      </c>
      <c r="U12" s="158">
        <v>10.5261</v>
      </c>
      <c r="V12" s="158">
        <f>ROUND(E12*U12,2)</f>
        <v>21.05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3</v>
      </c>
      <c r="B13" s="175" t="s">
        <v>1480</v>
      </c>
      <c r="C13" s="184" t="s">
        <v>1481</v>
      </c>
      <c r="D13" s="176" t="s">
        <v>348</v>
      </c>
      <c r="E13" s="177">
        <v>2</v>
      </c>
      <c r="F13" s="178"/>
      <c r="G13" s="179">
        <f>ROUND(E13*F13,2)</f>
        <v>0</v>
      </c>
      <c r="H13" s="178">
        <v>652.14</v>
      </c>
      <c r="I13" s="179">
        <f>ROUND(E13*H13,2)</f>
        <v>1304.28</v>
      </c>
      <c r="J13" s="178">
        <v>369.86</v>
      </c>
      <c r="K13" s="179">
        <f>ROUND(E13*J13,2)</f>
        <v>739.72</v>
      </c>
      <c r="L13" s="179">
        <v>21</v>
      </c>
      <c r="M13" s="179">
        <f>G13*(1+L13/100)</f>
        <v>0</v>
      </c>
      <c r="N13" s="179">
        <v>6.6129999999999994E-2</v>
      </c>
      <c r="O13" s="179">
        <f>ROUND(E13*N13,2)</f>
        <v>0.13</v>
      </c>
      <c r="P13" s="179">
        <v>0</v>
      </c>
      <c r="Q13" s="179">
        <f>ROUND(E13*P13,2)</f>
        <v>0</v>
      </c>
      <c r="R13" s="179" t="s">
        <v>1479</v>
      </c>
      <c r="S13" s="179" t="s">
        <v>318</v>
      </c>
      <c r="T13" s="180" t="s">
        <v>318</v>
      </c>
      <c r="U13" s="158">
        <v>0.86</v>
      </c>
      <c r="V13" s="158">
        <f>ROUND(E13*U13,2)</f>
        <v>1.72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712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4</v>
      </c>
      <c r="B14" s="175" t="s">
        <v>1482</v>
      </c>
      <c r="C14" s="184" t="s">
        <v>1483</v>
      </c>
      <c r="D14" s="176" t="s">
        <v>348</v>
      </c>
      <c r="E14" s="177">
        <v>2</v>
      </c>
      <c r="F14" s="178"/>
      <c r="G14" s="179">
        <f>ROUND(E14*F14,2)</f>
        <v>0</v>
      </c>
      <c r="H14" s="178">
        <v>73.12</v>
      </c>
      <c r="I14" s="179">
        <f>ROUND(E14*H14,2)</f>
        <v>146.24</v>
      </c>
      <c r="J14" s="178">
        <v>47.38</v>
      </c>
      <c r="K14" s="179">
        <f>ROUND(E14*J14,2)</f>
        <v>94.76</v>
      </c>
      <c r="L14" s="179">
        <v>21</v>
      </c>
      <c r="M14" s="179">
        <f>G14*(1+L14/100)</f>
        <v>0</v>
      </c>
      <c r="N14" s="179">
        <v>2.3500000000000001E-3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1479</v>
      </c>
      <c r="S14" s="179" t="s">
        <v>318</v>
      </c>
      <c r="T14" s="180" t="s">
        <v>318</v>
      </c>
      <c r="U14" s="158">
        <v>8.7999999999999995E-2</v>
      </c>
      <c r="V14" s="158">
        <f>ROUND(E14*U14,2)</f>
        <v>0.18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5</v>
      </c>
      <c r="B15" s="175" t="s">
        <v>1484</v>
      </c>
      <c r="C15" s="184" t="s">
        <v>1485</v>
      </c>
      <c r="D15" s="176" t="s">
        <v>1475</v>
      </c>
      <c r="E15" s="177">
        <v>2</v>
      </c>
      <c r="F15" s="178"/>
      <c r="G15" s="179">
        <f>ROUND(E15*F15,2)</f>
        <v>0</v>
      </c>
      <c r="H15" s="178">
        <v>136290</v>
      </c>
      <c r="I15" s="179">
        <f>ROUND(E15*H15,2)</f>
        <v>272580</v>
      </c>
      <c r="J15" s="178">
        <v>0</v>
      </c>
      <c r="K15" s="179">
        <f>ROUND(E15*J15,2)</f>
        <v>0</v>
      </c>
      <c r="L15" s="179">
        <v>21</v>
      </c>
      <c r="M15" s="179">
        <f>G15*(1+L15/100)</f>
        <v>0</v>
      </c>
      <c r="N15" s="179">
        <v>0.10122</v>
      </c>
      <c r="O15" s="179">
        <f>ROUND(E15*N15,2)</f>
        <v>0.2</v>
      </c>
      <c r="P15" s="179">
        <v>0</v>
      </c>
      <c r="Q15" s="179">
        <f>ROUND(E15*P15,2)</f>
        <v>0</v>
      </c>
      <c r="R15" s="179"/>
      <c r="S15" s="179" t="s">
        <v>340</v>
      </c>
      <c r="T15" s="180" t="s">
        <v>319</v>
      </c>
      <c r="U15" s="158">
        <v>0</v>
      </c>
      <c r="V15" s="158">
        <f>ROUND(E15*U15,2)</f>
        <v>0</v>
      </c>
      <c r="W15" s="158"/>
      <c r="X15" s="158" t="s">
        <v>554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555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6">
        <v>6</v>
      </c>
      <c r="B16" s="167" t="s">
        <v>1486</v>
      </c>
      <c r="C16" s="183" t="s">
        <v>1487</v>
      </c>
      <c r="D16" s="168" t="s">
        <v>1475</v>
      </c>
      <c r="E16" s="169">
        <v>1</v>
      </c>
      <c r="F16" s="170"/>
      <c r="G16" s="171">
        <f>ROUND(E16*F16,2)</f>
        <v>0</v>
      </c>
      <c r="H16" s="170">
        <v>86790</v>
      </c>
      <c r="I16" s="171">
        <f>ROUND(E16*H16,2)</f>
        <v>86790</v>
      </c>
      <c r="J16" s="170">
        <v>0</v>
      </c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340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555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1488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7" t="s">
        <v>1489</v>
      </c>
      <c r="D18" s="278"/>
      <c r="E18" s="278"/>
      <c r="F18" s="278"/>
      <c r="G18" s="27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3" t="str">
        <f>C18</f>
        <v>HVDT  DN 65, sada hydraul, připoj.HVDT, sada izolače zběrače pro 2 kotle,sada zabezpečovacího zařízení</v>
      </c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7" t="s">
        <v>1490</v>
      </c>
      <c r="D19" s="278"/>
      <c r="E19" s="278"/>
      <c r="F19" s="278"/>
      <c r="G19" s="27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7</v>
      </c>
      <c r="B20" s="175" t="s">
        <v>1491</v>
      </c>
      <c r="C20" s="184" t="s">
        <v>1492</v>
      </c>
      <c r="D20" s="176" t="s">
        <v>348</v>
      </c>
      <c r="E20" s="177">
        <v>2</v>
      </c>
      <c r="F20" s="178"/>
      <c r="G20" s="179">
        <f t="shared" ref="G20:G27" si="0">ROUND(E20*F20,2)</f>
        <v>0</v>
      </c>
      <c r="H20" s="178">
        <v>2782</v>
      </c>
      <c r="I20" s="179">
        <f t="shared" ref="I20:I27" si="1">ROUND(E20*H20,2)</f>
        <v>5564</v>
      </c>
      <c r="J20" s="178">
        <v>0</v>
      </c>
      <c r="K20" s="179">
        <f t="shared" ref="K20:K27" si="2">ROUND(E20*J20,2)</f>
        <v>0</v>
      </c>
      <c r="L20" s="179">
        <v>21</v>
      </c>
      <c r="M20" s="179">
        <f t="shared" ref="M20:M27" si="3">G20*(1+L20/100)</f>
        <v>0</v>
      </c>
      <c r="N20" s="179">
        <v>0</v>
      </c>
      <c r="O20" s="179">
        <f t="shared" ref="O20:O27" si="4">ROUND(E20*N20,2)</f>
        <v>0</v>
      </c>
      <c r="P20" s="179">
        <v>0</v>
      </c>
      <c r="Q20" s="179">
        <f t="shared" ref="Q20:Q27" si="5">ROUND(E20*P20,2)</f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ref="V20:V27" si="6">ROUND(E20*U20,2)</f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555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8</v>
      </c>
      <c r="B21" s="175" t="s">
        <v>1493</v>
      </c>
      <c r="C21" s="184" t="s">
        <v>1494</v>
      </c>
      <c r="D21" s="176" t="s">
        <v>348</v>
      </c>
      <c r="E21" s="177">
        <v>1</v>
      </c>
      <c r="F21" s="178"/>
      <c r="G21" s="179">
        <f t="shared" si="0"/>
        <v>0</v>
      </c>
      <c r="H21" s="178">
        <v>845</v>
      </c>
      <c r="I21" s="179">
        <f t="shared" si="1"/>
        <v>845</v>
      </c>
      <c r="J21" s="178">
        <v>0</v>
      </c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554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555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9</v>
      </c>
      <c r="B22" s="175" t="s">
        <v>1495</v>
      </c>
      <c r="C22" s="184" t="s">
        <v>1496</v>
      </c>
      <c r="D22" s="176" t="s">
        <v>1475</v>
      </c>
      <c r="E22" s="177">
        <v>1</v>
      </c>
      <c r="F22" s="178"/>
      <c r="G22" s="179">
        <f t="shared" si="0"/>
        <v>0</v>
      </c>
      <c r="H22" s="178">
        <v>4381</v>
      </c>
      <c r="I22" s="179">
        <f t="shared" si="1"/>
        <v>4381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555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10</v>
      </c>
      <c r="B23" s="175" t="s">
        <v>1497</v>
      </c>
      <c r="C23" s="184" t="s">
        <v>1498</v>
      </c>
      <c r="D23" s="176" t="s">
        <v>1475</v>
      </c>
      <c r="E23" s="177">
        <v>3</v>
      </c>
      <c r="F23" s="178"/>
      <c r="G23" s="179">
        <f t="shared" si="0"/>
        <v>0</v>
      </c>
      <c r="H23" s="178">
        <v>5577</v>
      </c>
      <c r="I23" s="179">
        <f t="shared" si="1"/>
        <v>16731</v>
      </c>
      <c r="J23" s="178">
        <v>0</v>
      </c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554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555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11</v>
      </c>
      <c r="B24" s="175" t="s">
        <v>1499</v>
      </c>
      <c r="C24" s="184" t="s">
        <v>1500</v>
      </c>
      <c r="D24" s="176" t="s">
        <v>1475</v>
      </c>
      <c r="E24" s="177">
        <v>1</v>
      </c>
      <c r="F24" s="178"/>
      <c r="G24" s="179">
        <f t="shared" si="0"/>
        <v>0</v>
      </c>
      <c r="H24" s="178">
        <v>29880</v>
      </c>
      <c r="I24" s="179">
        <f t="shared" si="1"/>
        <v>29880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555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12</v>
      </c>
      <c r="B25" s="175" t="s">
        <v>1501</v>
      </c>
      <c r="C25" s="184" t="s">
        <v>1502</v>
      </c>
      <c r="D25" s="176" t="s">
        <v>1475</v>
      </c>
      <c r="E25" s="177">
        <v>1</v>
      </c>
      <c r="F25" s="178"/>
      <c r="G25" s="179">
        <f t="shared" si="0"/>
        <v>0</v>
      </c>
      <c r="H25" s="178">
        <v>37596</v>
      </c>
      <c r="I25" s="179">
        <f t="shared" si="1"/>
        <v>37596</v>
      </c>
      <c r="J25" s="178">
        <v>0</v>
      </c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554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555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13</v>
      </c>
      <c r="B26" s="175" t="s">
        <v>1503</v>
      </c>
      <c r="C26" s="184" t="s">
        <v>1504</v>
      </c>
      <c r="D26" s="176" t="s">
        <v>1475</v>
      </c>
      <c r="E26" s="177">
        <v>2</v>
      </c>
      <c r="F26" s="178"/>
      <c r="G26" s="179">
        <f t="shared" si="0"/>
        <v>0</v>
      </c>
      <c r="H26" s="178">
        <v>10000</v>
      </c>
      <c r="I26" s="179">
        <f t="shared" si="1"/>
        <v>20000</v>
      </c>
      <c r="J26" s="178">
        <v>0</v>
      </c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554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555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6">
        <v>14</v>
      </c>
      <c r="B27" s="167" t="s">
        <v>1505</v>
      </c>
      <c r="C27" s="183" t="s">
        <v>1506</v>
      </c>
      <c r="D27" s="168" t="s">
        <v>1475</v>
      </c>
      <c r="E27" s="169">
        <v>2</v>
      </c>
      <c r="F27" s="170"/>
      <c r="G27" s="171">
        <f t="shared" si="0"/>
        <v>0</v>
      </c>
      <c r="H27" s="170">
        <v>21500</v>
      </c>
      <c r="I27" s="171">
        <f t="shared" si="1"/>
        <v>43000</v>
      </c>
      <c r="J27" s="170">
        <v>0</v>
      </c>
      <c r="K27" s="171">
        <f t="shared" si="2"/>
        <v>0</v>
      </c>
      <c r="L27" s="171">
        <v>21</v>
      </c>
      <c r="M27" s="171">
        <f t="shared" si="3"/>
        <v>0</v>
      </c>
      <c r="N27" s="171">
        <v>0</v>
      </c>
      <c r="O27" s="171">
        <f t="shared" si="4"/>
        <v>0</v>
      </c>
      <c r="P27" s="171">
        <v>0</v>
      </c>
      <c r="Q27" s="171">
        <f t="shared" si="5"/>
        <v>0</v>
      </c>
      <c r="R27" s="171"/>
      <c r="S27" s="171" t="s">
        <v>340</v>
      </c>
      <c r="T27" s="172" t="s">
        <v>319</v>
      </c>
      <c r="U27" s="158">
        <v>0</v>
      </c>
      <c r="V27" s="158">
        <f t="shared" si="6"/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555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5" t="s">
        <v>1507</v>
      </c>
      <c r="D28" s="276"/>
      <c r="E28" s="276"/>
      <c r="F28" s="276"/>
      <c r="G28" s="276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15</v>
      </c>
      <c r="B29" s="175" t="s">
        <v>1508</v>
      </c>
      <c r="C29" s="184" t="s">
        <v>1509</v>
      </c>
      <c r="D29" s="176" t="s">
        <v>1475</v>
      </c>
      <c r="E29" s="177">
        <v>2</v>
      </c>
      <c r="F29" s="178"/>
      <c r="G29" s="179">
        <f>ROUND(E29*F29,2)</f>
        <v>0</v>
      </c>
      <c r="H29" s="178">
        <v>22800</v>
      </c>
      <c r="I29" s="179">
        <f>ROUND(E29*H29,2)</f>
        <v>45600</v>
      </c>
      <c r="J29" s="178">
        <v>0</v>
      </c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340</v>
      </c>
      <c r="T29" s="180" t="s">
        <v>319</v>
      </c>
      <c r="U29" s="158">
        <v>0</v>
      </c>
      <c r="V29" s="158">
        <f>ROUND(E29*U29,2)</f>
        <v>0</v>
      </c>
      <c r="W29" s="158"/>
      <c r="X29" s="158" t="s">
        <v>554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555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6">
        <v>16</v>
      </c>
      <c r="B30" s="167" t="s">
        <v>1510</v>
      </c>
      <c r="C30" s="183" t="s">
        <v>1511</v>
      </c>
      <c r="D30" s="168" t="s">
        <v>1475</v>
      </c>
      <c r="E30" s="169">
        <v>1</v>
      </c>
      <c r="F30" s="170"/>
      <c r="G30" s="171">
        <f>ROUND(E30*F30,2)</f>
        <v>0</v>
      </c>
      <c r="H30" s="170">
        <v>32612</v>
      </c>
      <c r="I30" s="171">
        <f>ROUND(E30*H30,2)</f>
        <v>32612</v>
      </c>
      <c r="J30" s="170">
        <v>0</v>
      </c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340</v>
      </c>
      <c r="T30" s="172" t="s">
        <v>319</v>
      </c>
      <c r="U30" s="158">
        <v>0</v>
      </c>
      <c r="V30" s="158">
        <f>ROUND(E30*U30,2)</f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555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75" t="s">
        <v>1512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322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17</v>
      </c>
      <c r="B32" s="175" t="s">
        <v>1513</v>
      </c>
      <c r="C32" s="184" t="s">
        <v>1514</v>
      </c>
      <c r="D32" s="176" t="s">
        <v>1475</v>
      </c>
      <c r="E32" s="177">
        <v>1</v>
      </c>
      <c r="F32" s="178"/>
      <c r="G32" s="179">
        <f>ROUND(E32*F32,2)</f>
        <v>0</v>
      </c>
      <c r="H32" s="178">
        <v>12520</v>
      </c>
      <c r="I32" s="179">
        <f>ROUND(E32*H32,2)</f>
        <v>12520</v>
      </c>
      <c r="J32" s="178">
        <v>0</v>
      </c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555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18</v>
      </c>
      <c r="B33" s="175" t="s">
        <v>1515</v>
      </c>
      <c r="C33" s="184" t="s">
        <v>1516</v>
      </c>
      <c r="D33" s="176" t="s">
        <v>348</v>
      </c>
      <c r="E33" s="177">
        <v>1</v>
      </c>
      <c r="F33" s="178"/>
      <c r="G33" s="179">
        <f>ROUND(E33*F33,2)</f>
        <v>0</v>
      </c>
      <c r="H33" s="178">
        <v>1040</v>
      </c>
      <c r="I33" s="179">
        <f>ROUND(E33*H33,2)</f>
        <v>1040</v>
      </c>
      <c r="J33" s="178">
        <v>0</v>
      </c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340</v>
      </c>
      <c r="T33" s="180" t="s">
        <v>319</v>
      </c>
      <c r="U33" s="158">
        <v>0</v>
      </c>
      <c r="V33" s="158">
        <f>ROUND(E33*U33,2)</f>
        <v>0</v>
      </c>
      <c r="W33" s="158"/>
      <c r="X33" s="158" t="s">
        <v>554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555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19</v>
      </c>
      <c r="B34" s="175" t="s">
        <v>1517</v>
      </c>
      <c r="C34" s="184" t="s">
        <v>1518</v>
      </c>
      <c r="D34" s="176" t="s">
        <v>1475</v>
      </c>
      <c r="E34" s="177">
        <v>1</v>
      </c>
      <c r="F34" s="178"/>
      <c r="G34" s="179">
        <f>ROUND(E34*F34,2)</f>
        <v>0</v>
      </c>
      <c r="H34" s="178">
        <v>12000</v>
      </c>
      <c r="I34" s="179">
        <f>ROUND(E34*H34,2)</f>
        <v>12000</v>
      </c>
      <c r="J34" s="178">
        <v>0</v>
      </c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340</v>
      </c>
      <c r="T34" s="180" t="s">
        <v>319</v>
      </c>
      <c r="U34" s="158">
        <v>0</v>
      </c>
      <c r="V34" s="158">
        <f>ROUND(E34*U34,2)</f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555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6">
        <v>20</v>
      </c>
      <c r="B35" s="167" t="s">
        <v>2946</v>
      </c>
      <c r="C35" s="183" t="s">
        <v>1519</v>
      </c>
      <c r="D35" s="168" t="s">
        <v>706</v>
      </c>
      <c r="E35" s="169">
        <v>6.33</v>
      </c>
      <c r="F35" s="170"/>
      <c r="G35" s="171">
        <f>ROUND(E35*F35,2)</f>
        <v>0</v>
      </c>
      <c r="H35" s="170">
        <v>0</v>
      </c>
      <c r="I35" s="171">
        <f>ROUND(E35*H35,2)</f>
        <v>0</v>
      </c>
      <c r="J35" s="170">
        <v>4.75</v>
      </c>
      <c r="K35" s="171">
        <f>ROUND(E35*J35,2)</f>
        <v>30.07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1479</v>
      </c>
      <c r="S35" s="171" t="s">
        <v>318</v>
      </c>
      <c r="T35" s="172" t="s">
        <v>318</v>
      </c>
      <c r="U35" s="158">
        <v>0</v>
      </c>
      <c r="V35" s="158">
        <f>ROUND(E35*U35,2)</f>
        <v>0</v>
      </c>
      <c r="W35" s="158"/>
      <c r="X35" s="158" t="s">
        <v>707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708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86" t="s">
        <v>887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0" t="s">
        <v>313</v>
      </c>
      <c r="B37" s="161" t="s">
        <v>162</v>
      </c>
      <c r="C37" s="182" t="s">
        <v>163</v>
      </c>
      <c r="D37" s="162"/>
      <c r="E37" s="163"/>
      <c r="F37" s="164"/>
      <c r="G37" s="164">
        <f>SUMIF(AG38:AG45,"&lt;&gt;NOR",G38:G45)</f>
        <v>0</v>
      </c>
      <c r="H37" s="164"/>
      <c r="I37" s="164">
        <f>SUM(I38:I45)</f>
        <v>98475.040000000008</v>
      </c>
      <c r="J37" s="164"/>
      <c r="K37" s="164">
        <f>SUM(K38:K45)</f>
        <v>792.38</v>
      </c>
      <c r="L37" s="164"/>
      <c r="M37" s="164">
        <f>SUM(M38:M45)</f>
        <v>0</v>
      </c>
      <c r="N37" s="164"/>
      <c r="O37" s="164">
        <f>SUM(O38:O45)</f>
        <v>0</v>
      </c>
      <c r="P37" s="164"/>
      <c r="Q37" s="164">
        <f>SUM(Q38:Q45)</f>
        <v>0</v>
      </c>
      <c r="R37" s="164"/>
      <c r="S37" s="164"/>
      <c r="T37" s="165"/>
      <c r="U37" s="159"/>
      <c r="V37" s="159">
        <f>SUM(V38:V45)</f>
        <v>1.59</v>
      </c>
      <c r="W37" s="159"/>
      <c r="X37" s="159"/>
      <c r="AG37" t="s">
        <v>314</v>
      </c>
    </row>
    <row r="38" spans="1:60" outlineLevel="1" x14ac:dyDescent="0.2">
      <c r="A38" s="174">
        <v>21</v>
      </c>
      <c r="B38" s="175" t="s">
        <v>1520</v>
      </c>
      <c r="C38" s="184" t="s">
        <v>1521</v>
      </c>
      <c r="D38" s="176" t="s">
        <v>348</v>
      </c>
      <c r="E38" s="177">
        <v>3</v>
      </c>
      <c r="F38" s="178"/>
      <c r="G38" s="179">
        <f t="shared" ref="G38:G43" si="7">ROUND(E38*F38,2)</f>
        <v>0</v>
      </c>
      <c r="H38" s="178">
        <v>91.68</v>
      </c>
      <c r="I38" s="179">
        <f t="shared" ref="I38:I43" si="8">ROUND(E38*H38,2)</f>
        <v>275.04000000000002</v>
      </c>
      <c r="J38" s="178">
        <v>262.32</v>
      </c>
      <c r="K38" s="179">
        <f t="shared" ref="K38:K43" si="9">ROUND(E38*J38,2)</f>
        <v>786.96</v>
      </c>
      <c r="L38" s="179">
        <v>21</v>
      </c>
      <c r="M38" s="179">
        <f t="shared" ref="M38:M43" si="10">G38*(1+L38/100)</f>
        <v>0</v>
      </c>
      <c r="N38" s="179">
        <v>8.0999999999999996E-4</v>
      </c>
      <c r="O38" s="179">
        <f t="shared" ref="O38:O43" si="11">ROUND(E38*N38,2)</f>
        <v>0</v>
      </c>
      <c r="P38" s="179">
        <v>0</v>
      </c>
      <c r="Q38" s="179">
        <f t="shared" ref="Q38:Q43" si="12">ROUND(E38*P38,2)</f>
        <v>0</v>
      </c>
      <c r="R38" s="179" t="s">
        <v>1479</v>
      </c>
      <c r="S38" s="179" t="s">
        <v>318</v>
      </c>
      <c r="T38" s="180" t="s">
        <v>318</v>
      </c>
      <c r="U38" s="158">
        <v>0.53</v>
      </c>
      <c r="V38" s="158">
        <f t="shared" ref="V38:V43" si="13">ROUND(E38*U38,2)</f>
        <v>1.59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712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22</v>
      </c>
      <c r="B39" s="175" t="s">
        <v>1522</v>
      </c>
      <c r="C39" s="184" t="s">
        <v>1523</v>
      </c>
      <c r="D39" s="176" t="s">
        <v>1475</v>
      </c>
      <c r="E39" s="177">
        <v>1</v>
      </c>
      <c r="F39" s="178"/>
      <c r="G39" s="179">
        <f t="shared" si="7"/>
        <v>0</v>
      </c>
      <c r="H39" s="178">
        <v>2000</v>
      </c>
      <c r="I39" s="179">
        <f t="shared" si="8"/>
        <v>2000</v>
      </c>
      <c r="J39" s="178">
        <v>0</v>
      </c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363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23</v>
      </c>
      <c r="B40" s="175" t="s">
        <v>1524</v>
      </c>
      <c r="C40" s="184" t="s">
        <v>1525</v>
      </c>
      <c r="D40" s="176" t="s">
        <v>1475</v>
      </c>
      <c r="E40" s="177">
        <v>1</v>
      </c>
      <c r="F40" s="178"/>
      <c r="G40" s="179">
        <f t="shared" si="7"/>
        <v>0</v>
      </c>
      <c r="H40" s="178">
        <v>22946</v>
      </c>
      <c r="I40" s="179">
        <f t="shared" si="8"/>
        <v>22946</v>
      </c>
      <c r="J40" s="178">
        <v>0</v>
      </c>
      <c r="K40" s="179">
        <f t="shared" si="9"/>
        <v>0</v>
      </c>
      <c r="L40" s="179">
        <v>21</v>
      </c>
      <c r="M40" s="179">
        <f t="shared" si="10"/>
        <v>0</v>
      </c>
      <c r="N40" s="179">
        <v>4.1999999999999997E-3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555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24</v>
      </c>
      <c r="B41" s="175" t="s">
        <v>1526</v>
      </c>
      <c r="C41" s="184" t="s">
        <v>1527</v>
      </c>
      <c r="D41" s="176" t="s">
        <v>1475</v>
      </c>
      <c r="E41" s="177">
        <v>1</v>
      </c>
      <c r="F41" s="178"/>
      <c r="G41" s="179">
        <f t="shared" si="7"/>
        <v>0</v>
      </c>
      <c r="H41" s="178">
        <v>26175</v>
      </c>
      <c r="I41" s="179">
        <f t="shared" si="8"/>
        <v>26175</v>
      </c>
      <c r="J41" s="178">
        <v>0</v>
      </c>
      <c r="K41" s="179">
        <f t="shared" si="9"/>
        <v>0</v>
      </c>
      <c r="L41" s="179">
        <v>21</v>
      </c>
      <c r="M41" s="179">
        <f t="shared" si="10"/>
        <v>0</v>
      </c>
      <c r="N41" s="179">
        <v>4.1999999999999997E-3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555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25</v>
      </c>
      <c r="B42" s="175" t="s">
        <v>1528</v>
      </c>
      <c r="C42" s="184" t="s">
        <v>1529</v>
      </c>
      <c r="D42" s="176" t="s">
        <v>1475</v>
      </c>
      <c r="E42" s="177">
        <v>1</v>
      </c>
      <c r="F42" s="178"/>
      <c r="G42" s="179">
        <f t="shared" si="7"/>
        <v>0</v>
      </c>
      <c r="H42" s="178">
        <v>30615</v>
      </c>
      <c r="I42" s="179">
        <f t="shared" si="8"/>
        <v>30615</v>
      </c>
      <c r="J42" s="178">
        <v>0</v>
      </c>
      <c r="K42" s="179">
        <f t="shared" si="9"/>
        <v>0</v>
      </c>
      <c r="L42" s="179">
        <v>21</v>
      </c>
      <c r="M42" s="179">
        <f t="shared" si="10"/>
        <v>0</v>
      </c>
      <c r="N42" s="179">
        <v>4.1999999999999997E-3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555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6">
        <v>26</v>
      </c>
      <c r="B43" s="167" t="s">
        <v>1530</v>
      </c>
      <c r="C43" s="183" t="s">
        <v>1531</v>
      </c>
      <c r="D43" s="168" t="s">
        <v>1475</v>
      </c>
      <c r="E43" s="169">
        <v>2</v>
      </c>
      <c r="F43" s="170"/>
      <c r="G43" s="171">
        <f t="shared" si="7"/>
        <v>0</v>
      </c>
      <c r="H43" s="170">
        <v>8232</v>
      </c>
      <c r="I43" s="171">
        <f t="shared" si="8"/>
        <v>16464</v>
      </c>
      <c r="J43" s="170">
        <v>0</v>
      </c>
      <c r="K43" s="171">
        <f t="shared" si="9"/>
        <v>0</v>
      </c>
      <c r="L43" s="171">
        <v>21</v>
      </c>
      <c r="M43" s="171">
        <f t="shared" si="10"/>
        <v>0</v>
      </c>
      <c r="N43" s="171">
        <v>0</v>
      </c>
      <c r="O43" s="171">
        <f t="shared" si="11"/>
        <v>0</v>
      </c>
      <c r="P43" s="171">
        <v>0</v>
      </c>
      <c r="Q43" s="171">
        <f t="shared" si="12"/>
        <v>0</v>
      </c>
      <c r="R43" s="171"/>
      <c r="S43" s="171" t="s">
        <v>340</v>
      </c>
      <c r="T43" s="172" t="s">
        <v>319</v>
      </c>
      <c r="U43" s="158">
        <v>0</v>
      </c>
      <c r="V43" s="158">
        <f t="shared" si="13"/>
        <v>0</v>
      </c>
      <c r="W43" s="158"/>
      <c r="X43" s="158" t="s">
        <v>554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555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5" t="s">
        <v>1490</v>
      </c>
      <c r="D44" s="276"/>
      <c r="E44" s="276"/>
      <c r="F44" s="276"/>
      <c r="G44" s="276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322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27</v>
      </c>
      <c r="B45" s="175" t="s">
        <v>2947</v>
      </c>
      <c r="C45" s="184" t="s">
        <v>1532</v>
      </c>
      <c r="D45" s="176" t="s">
        <v>706</v>
      </c>
      <c r="E45" s="177">
        <v>2.85</v>
      </c>
      <c r="F45" s="178"/>
      <c r="G45" s="179">
        <f>ROUND(E45*F45,2)</f>
        <v>0</v>
      </c>
      <c r="H45" s="178">
        <v>0</v>
      </c>
      <c r="I45" s="179">
        <f>ROUND(E45*H45,2)</f>
        <v>0</v>
      </c>
      <c r="J45" s="178">
        <v>1.9</v>
      </c>
      <c r="K45" s="179">
        <f>ROUND(E45*J45,2)</f>
        <v>5.42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 t="s">
        <v>1479</v>
      </c>
      <c r="S45" s="179" t="s">
        <v>318</v>
      </c>
      <c r="T45" s="180" t="s">
        <v>318</v>
      </c>
      <c r="U45" s="158">
        <v>0</v>
      </c>
      <c r="V45" s="158">
        <f>ROUND(E45*U45,2)</f>
        <v>0</v>
      </c>
      <c r="W45" s="158"/>
      <c r="X45" s="158" t="s">
        <v>707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708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164</v>
      </c>
      <c r="C46" s="182" t="s">
        <v>165</v>
      </c>
      <c r="D46" s="162"/>
      <c r="E46" s="163"/>
      <c r="F46" s="164"/>
      <c r="G46" s="164">
        <f>SUMIF(AG47:AG90,"&lt;&gt;NOR",G47:G90)</f>
        <v>0</v>
      </c>
      <c r="H46" s="164"/>
      <c r="I46" s="164">
        <f>SUM(I47:I90)</f>
        <v>542505.02</v>
      </c>
      <c r="J46" s="164"/>
      <c r="K46" s="164">
        <f>SUM(K47:K90)</f>
        <v>294172.98</v>
      </c>
      <c r="L46" s="164"/>
      <c r="M46" s="164">
        <f>SUM(M47:M90)</f>
        <v>0</v>
      </c>
      <c r="N46" s="164"/>
      <c r="O46" s="164">
        <f>SUM(O47:O90)</f>
        <v>3.42</v>
      </c>
      <c r="P46" s="164"/>
      <c r="Q46" s="164">
        <f>SUM(Q47:Q90)</f>
        <v>0</v>
      </c>
      <c r="R46" s="164"/>
      <c r="S46" s="164"/>
      <c r="T46" s="165"/>
      <c r="U46" s="159"/>
      <c r="V46" s="159">
        <f>SUM(V47:V90)</f>
        <v>589.53</v>
      </c>
      <c r="W46" s="159"/>
      <c r="X46" s="159"/>
      <c r="AG46" t="s">
        <v>314</v>
      </c>
    </row>
    <row r="47" spans="1:60" outlineLevel="1" x14ac:dyDescent="0.2">
      <c r="A47" s="166">
        <v>28</v>
      </c>
      <c r="B47" s="167" t="s">
        <v>1162</v>
      </c>
      <c r="C47" s="183" t="s">
        <v>1163</v>
      </c>
      <c r="D47" s="168" t="s">
        <v>473</v>
      </c>
      <c r="E47" s="169">
        <v>4</v>
      </c>
      <c r="F47" s="170"/>
      <c r="G47" s="171">
        <f>ROUND(E47*F47,2)</f>
        <v>0</v>
      </c>
      <c r="H47" s="170">
        <v>211.56</v>
      </c>
      <c r="I47" s="171">
        <f>ROUND(E47*H47,2)</f>
        <v>846.24</v>
      </c>
      <c r="J47" s="170">
        <v>404.44</v>
      </c>
      <c r="K47" s="171">
        <f>ROUND(E47*J47,2)</f>
        <v>1617.76</v>
      </c>
      <c r="L47" s="171">
        <v>21</v>
      </c>
      <c r="M47" s="171">
        <f>G47*(1+L47/100)</f>
        <v>0</v>
      </c>
      <c r="N47" s="171">
        <v>7.7999999999999999E-4</v>
      </c>
      <c r="O47" s="171">
        <f>ROUND(E47*N47,2)</f>
        <v>0</v>
      </c>
      <c r="P47" s="171">
        <v>0</v>
      </c>
      <c r="Q47" s="171">
        <f>ROUND(E47*P47,2)</f>
        <v>0</v>
      </c>
      <c r="R47" s="171" t="s">
        <v>590</v>
      </c>
      <c r="S47" s="171" t="s">
        <v>318</v>
      </c>
      <c r="T47" s="172" t="s">
        <v>318</v>
      </c>
      <c r="U47" s="158">
        <v>0.81899999999999995</v>
      </c>
      <c r="V47" s="158">
        <f>ROUND(E47*U47,2)</f>
        <v>3.28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712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86" t="s">
        <v>1157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365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66">
        <v>29</v>
      </c>
      <c r="B49" s="167" t="s">
        <v>1250</v>
      </c>
      <c r="C49" s="183" t="s">
        <v>1251</v>
      </c>
      <c r="D49" s="168" t="s">
        <v>473</v>
      </c>
      <c r="E49" s="192">
        <v>14</v>
      </c>
      <c r="F49" s="170"/>
      <c r="G49" s="171">
        <f>ROUND(E49*F49,2)</f>
        <v>0</v>
      </c>
      <c r="H49" s="170">
        <v>74.44</v>
      </c>
      <c r="I49" s="171">
        <f>ROUND(E49*H49,2)</f>
        <v>1042.1600000000001</v>
      </c>
      <c r="J49" s="170">
        <v>252.06</v>
      </c>
      <c r="K49" s="171">
        <f>ROUND(E49*J49,2)</f>
        <v>3528.84</v>
      </c>
      <c r="L49" s="171">
        <v>21</v>
      </c>
      <c r="M49" s="171">
        <f>G49*(1+L49/100)</f>
        <v>0</v>
      </c>
      <c r="N49" s="171">
        <v>4.0099999999999997E-3</v>
      </c>
      <c r="O49" s="171">
        <f>ROUND(E49*N49,2)</f>
        <v>0.06</v>
      </c>
      <c r="P49" s="171">
        <v>0</v>
      </c>
      <c r="Q49" s="171">
        <f>ROUND(E49*P49,2)</f>
        <v>0</v>
      </c>
      <c r="R49" s="171" t="s">
        <v>590</v>
      </c>
      <c r="S49" s="171" t="s">
        <v>318</v>
      </c>
      <c r="T49" s="172" t="s">
        <v>318</v>
      </c>
      <c r="U49" s="158">
        <v>0.54290000000000005</v>
      </c>
      <c r="V49" s="158">
        <f>ROUND(E49*U49,2)</f>
        <v>7.6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712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86" t="s">
        <v>1241</v>
      </c>
      <c r="D50" s="287"/>
      <c r="E50" s="287"/>
      <c r="F50" s="287"/>
      <c r="G50" s="287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365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4">
        <v>30</v>
      </c>
      <c r="B51" s="175" t="s">
        <v>1533</v>
      </c>
      <c r="C51" s="184" t="s">
        <v>1534</v>
      </c>
      <c r="D51" s="176" t="s">
        <v>473</v>
      </c>
      <c r="E51" s="193">
        <v>14</v>
      </c>
      <c r="F51" s="178"/>
      <c r="G51" s="179">
        <f t="shared" ref="G51:G58" si="14">ROUND(E51*F51,2)</f>
        <v>0</v>
      </c>
      <c r="H51" s="178">
        <v>22.44</v>
      </c>
      <c r="I51" s="179">
        <f t="shared" ref="I51:I58" si="15">ROUND(E51*H51,2)</f>
        <v>314.16000000000003</v>
      </c>
      <c r="J51" s="178">
        <v>58.16</v>
      </c>
      <c r="K51" s="179">
        <f t="shared" ref="K51:K58" si="16">ROUND(E51*J51,2)</f>
        <v>814.24</v>
      </c>
      <c r="L51" s="179">
        <v>21</v>
      </c>
      <c r="M51" s="179">
        <f t="shared" ref="M51:M58" si="17">G51*(1+L51/100)</f>
        <v>0</v>
      </c>
      <c r="N51" s="179">
        <v>3.0000000000000001E-5</v>
      </c>
      <c r="O51" s="179">
        <f t="shared" ref="O51:O58" si="18">ROUND(E51*N51,2)</f>
        <v>0</v>
      </c>
      <c r="P51" s="179">
        <v>0</v>
      </c>
      <c r="Q51" s="179">
        <f t="shared" ref="Q51:Q58" si="19">ROUND(E51*P51,2)</f>
        <v>0</v>
      </c>
      <c r="R51" s="179" t="s">
        <v>590</v>
      </c>
      <c r="S51" s="179" t="s">
        <v>318</v>
      </c>
      <c r="T51" s="180" t="s">
        <v>318</v>
      </c>
      <c r="U51" s="158">
        <v>0.129</v>
      </c>
      <c r="V51" s="158">
        <f t="shared" ref="V51:V58" si="20">ROUND(E51*U51,2)</f>
        <v>1.81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1164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31</v>
      </c>
      <c r="B52" s="175" t="s">
        <v>1535</v>
      </c>
      <c r="C52" s="184" t="s">
        <v>1536</v>
      </c>
      <c r="D52" s="176" t="s">
        <v>473</v>
      </c>
      <c r="E52" s="193">
        <v>144</v>
      </c>
      <c r="F52" s="178"/>
      <c r="G52" s="179">
        <f t="shared" si="14"/>
        <v>0</v>
      </c>
      <c r="H52" s="178">
        <v>0</v>
      </c>
      <c r="I52" s="179">
        <f t="shared" si="15"/>
        <v>0</v>
      </c>
      <c r="J52" s="178">
        <v>47.3</v>
      </c>
      <c r="K52" s="179">
        <f t="shared" si="16"/>
        <v>6811.2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 t="s">
        <v>590</v>
      </c>
      <c r="S52" s="179" t="s">
        <v>318</v>
      </c>
      <c r="T52" s="180" t="s">
        <v>318</v>
      </c>
      <c r="U52" s="158">
        <v>0.105</v>
      </c>
      <c r="V52" s="158">
        <f t="shared" si="20"/>
        <v>15.12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712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32</v>
      </c>
      <c r="B53" s="175" t="s">
        <v>1537</v>
      </c>
      <c r="C53" s="184" t="s">
        <v>1538</v>
      </c>
      <c r="D53" s="176" t="s">
        <v>473</v>
      </c>
      <c r="E53" s="193">
        <v>446</v>
      </c>
      <c r="F53" s="178"/>
      <c r="G53" s="179">
        <f t="shared" si="14"/>
        <v>0</v>
      </c>
      <c r="H53" s="178">
        <v>0</v>
      </c>
      <c r="I53" s="179">
        <f t="shared" si="15"/>
        <v>0</v>
      </c>
      <c r="J53" s="178">
        <v>60.9</v>
      </c>
      <c r="K53" s="179">
        <f t="shared" si="16"/>
        <v>27161.4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 t="s">
        <v>590</v>
      </c>
      <c r="S53" s="179" t="s">
        <v>318</v>
      </c>
      <c r="T53" s="180" t="s">
        <v>318</v>
      </c>
      <c r="U53" s="158">
        <v>0.13500000000000001</v>
      </c>
      <c r="V53" s="158">
        <f t="shared" si="20"/>
        <v>60.21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712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33</v>
      </c>
      <c r="B54" s="175" t="s">
        <v>1539</v>
      </c>
      <c r="C54" s="184" t="s">
        <v>1540</v>
      </c>
      <c r="D54" s="176" t="s">
        <v>473</v>
      </c>
      <c r="E54" s="193">
        <v>100</v>
      </c>
      <c r="F54" s="178"/>
      <c r="G54" s="179">
        <f t="shared" si="14"/>
        <v>0</v>
      </c>
      <c r="H54" s="178">
        <v>0</v>
      </c>
      <c r="I54" s="179">
        <f t="shared" si="15"/>
        <v>0</v>
      </c>
      <c r="J54" s="178">
        <v>87.9</v>
      </c>
      <c r="K54" s="179">
        <f t="shared" si="16"/>
        <v>8790</v>
      </c>
      <c r="L54" s="179">
        <v>21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 t="s">
        <v>590</v>
      </c>
      <c r="S54" s="179" t="s">
        <v>318</v>
      </c>
      <c r="T54" s="180" t="s">
        <v>318</v>
      </c>
      <c r="U54" s="158">
        <v>0.19500000000000001</v>
      </c>
      <c r="V54" s="158">
        <f t="shared" si="20"/>
        <v>19.5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712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34</v>
      </c>
      <c r="B55" s="175" t="s">
        <v>1541</v>
      </c>
      <c r="C55" s="184" t="s">
        <v>1542</v>
      </c>
      <c r="D55" s="176" t="s">
        <v>473</v>
      </c>
      <c r="E55" s="193">
        <v>192</v>
      </c>
      <c r="F55" s="178"/>
      <c r="G55" s="179">
        <f t="shared" si="14"/>
        <v>0</v>
      </c>
      <c r="H55" s="178">
        <v>294.64</v>
      </c>
      <c r="I55" s="179">
        <f t="shared" si="15"/>
        <v>56570.879999999997</v>
      </c>
      <c r="J55" s="178">
        <v>223.36</v>
      </c>
      <c r="K55" s="179">
        <f t="shared" si="16"/>
        <v>42885.120000000003</v>
      </c>
      <c r="L55" s="179">
        <v>21</v>
      </c>
      <c r="M55" s="179">
        <f t="shared" si="17"/>
        <v>0</v>
      </c>
      <c r="N55" s="179">
        <v>8.8299999999999993E-3</v>
      </c>
      <c r="O55" s="179">
        <f t="shared" si="18"/>
        <v>1.7</v>
      </c>
      <c r="P55" s="179">
        <v>0</v>
      </c>
      <c r="Q55" s="179">
        <f t="shared" si="19"/>
        <v>0</v>
      </c>
      <c r="R55" s="179" t="s">
        <v>1479</v>
      </c>
      <c r="S55" s="179" t="s">
        <v>318</v>
      </c>
      <c r="T55" s="180" t="s">
        <v>318</v>
      </c>
      <c r="U55" s="158">
        <v>0.47499999999999998</v>
      </c>
      <c r="V55" s="158">
        <f t="shared" si="20"/>
        <v>91.2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712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35</v>
      </c>
      <c r="B56" s="175" t="s">
        <v>1543</v>
      </c>
      <c r="C56" s="184" t="s">
        <v>1544</v>
      </c>
      <c r="D56" s="176" t="s">
        <v>473</v>
      </c>
      <c r="E56" s="177">
        <v>60</v>
      </c>
      <c r="F56" s="178"/>
      <c r="G56" s="179">
        <f t="shared" si="14"/>
        <v>0</v>
      </c>
      <c r="H56" s="178">
        <v>377.41</v>
      </c>
      <c r="I56" s="179">
        <f t="shared" si="15"/>
        <v>22644.6</v>
      </c>
      <c r="J56" s="178">
        <v>248.59</v>
      </c>
      <c r="K56" s="179">
        <f t="shared" si="16"/>
        <v>14915.4</v>
      </c>
      <c r="L56" s="179">
        <v>21</v>
      </c>
      <c r="M56" s="179">
        <f t="shared" si="17"/>
        <v>0</v>
      </c>
      <c r="N56" s="179">
        <v>1.043E-2</v>
      </c>
      <c r="O56" s="179">
        <f t="shared" si="18"/>
        <v>0.63</v>
      </c>
      <c r="P56" s="179">
        <v>0</v>
      </c>
      <c r="Q56" s="179">
        <f t="shared" si="19"/>
        <v>0</v>
      </c>
      <c r="R56" s="179" t="s">
        <v>1479</v>
      </c>
      <c r="S56" s="179" t="s">
        <v>318</v>
      </c>
      <c r="T56" s="180" t="s">
        <v>318</v>
      </c>
      <c r="U56" s="158">
        <v>0.52600000000000002</v>
      </c>
      <c r="V56" s="158">
        <f t="shared" si="20"/>
        <v>31.56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712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4">
        <v>36</v>
      </c>
      <c r="B57" s="175" t="s">
        <v>1545</v>
      </c>
      <c r="C57" s="184" t="s">
        <v>1546</v>
      </c>
      <c r="D57" s="176" t="s">
        <v>473</v>
      </c>
      <c r="E57" s="177">
        <v>18</v>
      </c>
      <c r="F57" s="178"/>
      <c r="G57" s="179">
        <f t="shared" si="14"/>
        <v>0</v>
      </c>
      <c r="H57" s="178">
        <v>602.38</v>
      </c>
      <c r="I57" s="179">
        <f t="shared" si="15"/>
        <v>10842.84</v>
      </c>
      <c r="J57" s="178">
        <v>292.62</v>
      </c>
      <c r="K57" s="179">
        <f t="shared" si="16"/>
        <v>5267.16</v>
      </c>
      <c r="L57" s="179">
        <v>21</v>
      </c>
      <c r="M57" s="179">
        <f t="shared" si="17"/>
        <v>0</v>
      </c>
      <c r="N57" s="179">
        <v>1.214E-2</v>
      </c>
      <c r="O57" s="179">
        <f t="shared" si="18"/>
        <v>0.22</v>
      </c>
      <c r="P57" s="179">
        <v>0</v>
      </c>
      <c r="Q57" s="179">
        <f t="shared" si="19"/>
        <v>0</v>
      </c>
      <c r="R57" s="179" t="s">
        <v>1479</v>
      </c>
      <c r="S57" s="179" t="s">
        <v>318</v>
      </c>
      <c r="T57" s="180" t="s">
        <v>318</v>
      </c>
      <c r="U57" s="158">
        <v>0.58099999999999996</v>
      </c>
      <c r="V57" s="158">
        <f t="shared" si="20"/>
        <v>10.46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712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6">
        <v>37</v>
      </c>
      <c r="B58" s="167" t="s">
        <v>1547</v>
      </c>
      <c r="C58" s="183" t="s">
        <v>1548</v>
      </c>
      <c r="D58" s="168" t="s">
        <v>473</v>
      </c>
      <c r="E58" s="169">
        <v>440</v>
      </c>
      <c r="F58" s="170"/>
      <c r="G58" s="171">
        <f t="shared" si="14"/>
        <v>0</v>
      </c>
      <c r="H58" s="170">
        <v>168.48</v>
      </c>
      <c r="I58" s="171">
        <f t="shared" si="15"/>
        <v>74131.199999999997</v>
      </c>
      <c r="J58" s="170">
        <v>158.02000000000001</v>
      </c>
      <c r="K58" s="171">
        <f t="shared" si="16"/>
        <v>69528.800000000003</v>
      </c>
      <c r="L58" s="171">
        <v>21</v>
      </c>
      <c r="M58" s="171">
        <f t="shared" si="17"/>
        <v>0</v>
      </c>
      <c r="N58" s="171">
        <v>7.6000000000000004E-4</v>
      </c>
      <c r="O58" s="171">
        <f t="shared" si="18"/>
        <v>0.33</v>
      </c>
      <c r="P58" s="171">
        <v>0</v>
      </c>
      <c r="Q58" s="171">
        <f t="shared" si="19"/>
        <v>0</v>
      </c>
      <c r="R58" s="171" t="s">
        <v>1479</v>
      </c>
      <c r="S58" s="171" t="s">
        <v>318</v>
      </c>
      <c r="T58" s="172" t="s">
        <v>318</v>
      </c>
      <c r="U58" s="158">
        <v>0.29737999999999998</v>
      </c>
      <c r="V58" s="158">
        <f t="shared" si="20"/>
        <v>130.85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712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86" t="s">
        <v>1241</v>
      </c>
      <c r="D59" s="287"/>
      <c r="E59" s="287"/>
      <c r="F59" s="287"/>
      <c r="G59" s="28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365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66">
        <v>38</v>
      </c>
      <c r="B60" s="167" t="s">
        <v>1549</v>
      </c>
      <c r="C60" s="183" t="s">
        <v>1550</v>
      </c>
      <c r="D60" s="168" t="s">
        <v>473</v>
      </c>
      <c r="E60" s="169">
        <v>96</v>
      </c>
      <c r="F60" s="170"/>
      <c r="G60" s="171">
        <f>ROUND(E60*F60,2)</f>
        <v>0</v>
      </c>
      <c r="H60" s="170">
        <v>210.6</v>
      </c>
      <c r="I60" s="171">
        <f>ROUND(E60*H60,2)</f>
        <v>20217.599999999999</v>
      </c>
      <c r="J60" s="170">
        <v>163.4</v>
      </c>
      <c r="K60" s="171">
        <f>ROUND(E60*J60,2)</f>
        <v>15686.4</v>
      </c>
      <c r="L60" s="171">
        <v>21</v>
      </c>
      <c r="M60" s="171">
        <f>G60*(1+L60/100)</f>
        <v>0</v>
      </c>
      <c r="N60" s="171">
        <v>8.8000000000000003E-4</v>
      </c>
      <c r="O60" s="171">
        <f>ROUND(E60*N60,2)</f>
        <v>0.08</v>
      </c>
      <c r="P60" s="171">
        <v>0</v>
      </c>
      <c r="Q60" s="171">
        <f>ROUND(E60*P60,2)</f>
        <v>0</v>
      </c>
      <c r="R60" s="171" t="s">
        <v>1479</v>
      </c>
      <c r="S60" s="171" t="s">
        <v>318</v>
      </c>
      <c r="T60" s="172" t="s">
        <v>318</v>
      </c>
      <c r="U60" s="158">
        <v>0.30737999999999999</v>
      </c>
      <c r="V60" s="158">
        <f>ROUND(E60*U60,2)</f>
        <v>29.51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712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86" t="s">
        <v>1241</v>
      </c>
      <c r="D61" s="287"/>
      <c r="E61" s="287"/>
      <c r="F61" s="287"/>
      <c r="G61" s="287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365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66">
        <v>39</v>
      </c>
      <c r="B62" s="167" t="s">
        <v>1551</v>
      </c>
      <c r="C62" s="183" t="s">
        <v>1552</v>
      </c>
      <c r="D62" s="168" t="s">
        <v>473</v>
      </c>
      <c r="E62" s="169">
        <v>48</v>
      </c>
      <c r="F62" s="170"/>
      <c r="G62" s="171">
        <f>ROUND(E62*F62,2)</f>
        <v>0</v>
      </c>
      <c r="H62" s="170">
        <v>258.22000000000003</v>
      </c>
      <c r="I62" s="171">
        <f>ROUND(E62*H62,2)</f>
        <v>12394.56</v>
      </c>
      <c r="J62" s="170">
        <v>168.78</v>
      </c>
      <c r="K62" s="171">
        <f>ROUND(E62*J62,2)</f>
        <v>8101.44</v>
      </c>
      <c r="L62" s="171">
        <v>21</v>
      </c>
      <c r="M62" s="171">
        <f>G62*(1+L62/100)</f>
        <v>0</v>
      </c>
      <c r="N62" s="171">
        <v>1.01E-3</v>
      </c>
      <c r="O62" s="171">
        <f>ROUND(E62*N62,2)</f>
        <v>0.05</v>
      </c>
      <c r="P62" s="171">
        <v>0</v>
      </c>
      <c r="Q62" s="171">
        <f>ROUND(E62*P62,2)</f>
        <v>0</v>
      </c>
      <c r="R62" s="171" t="s">
        <v>1479</v>
      </c>
      <c r="S62" s="171" t="s">
        <v>318</v>
      </c>
      <c r="T62" s="172" t="s">
        <v>318</v>
      </c>
      <c r="U62" s="158">
        <v>0.31738</v>
      </c>
      <c r="V62" s="158">
        <f>ROUND(E62*U62,2)</f>
        <v>15.23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712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86" t="s">
        <v>1241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66">
        <v>40</v>
      </c>
      <c r="B64" s="167" t="s">
        <v>1553</v>
      </c>
      <c r="C64" s="183" t="s">
        <v>1554</v>
      </c>
      <c r="D64" s="168" t="s">
        <v>473</v>
      </c>
      <c r="E64" s="169">
        <v>104</v>
      </c>
      <c r="F64" s="170"/>
      <c r="G64" s="171">
        <f>ROUND(E64*F64,2)</f>
        <v>0</v>
      </c>
      <c r="H64" s="170">
        <v>389.64</v>
      </c>
      <c r="I64" s="171">
        <f>ROUND(E64*H64,2)</f>
        <v>40522.559999999998</v>
      </c>
      <c r="J64" s="170">
        <v>177.36</v>
      </c>
      <c r="K64" s="171">
        <f>ROUND(E64*J64,2)</f>
        <v>18445.439999999999</v>
      </c>
      <c r="L64" s="171">
        <v>21</v>
      </c>
      <c r="M64" s="171">
        <f>G64*(1+L64/100)</f>
        <v>0</v>
      </c>
      <c r="N64" s="171">
        <v>1.6000000000000001E-3</v>
      </c>
      <c r="O64" s="171">
        <f>ROUND(E64*N64,2)</f>
        <v>0.17</v>
      </c>
      <c r="P64" s="171">
        <v>0</v>
      </c>
      <c r="Q64" s="171">
        <f>ROUND(E64*P64,2)</f>
        <v>0</v>
      </c>
      <c r="R64" s="171" t="s">
        <v>1479</v>
      </c>
      <c r="S64" s="171" t="s">
        <v>318</v>
      </c>
      <c r="T64" s="172" t="s">
        <v>318</v>
      </c>
      <c r="U64" s="158">
        <v>0.33332000000000001</v>
      </c>
      <c r="V64" s="158">
        <f>ROUND(E64*U64,2)</f>
        <v>34.67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712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86" t="s">
        <v>1241</v>
      </c>
      <c r="D65" s="287"/>
      <c r="E65" s="287"/>
      <c r="F65" s="287"/>
      <c r="G65" s="287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365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66">
        <v>41</v>
      </c>
      <c r="B66" s="167" t="s">
        <v>1555</v>
      </c>
      <c r="C66" s="183" t="s">
        <v>1556</v>
      </c>
      <c r="D66" s="168" t="s">
        <v>473</v>
      </c>
      <c r="E66" s="169">
        <v>58</v>
      </c>
      <c r="F66" s="170"/>
      <c r="G66" s="171">
        <f>ROUND(E66*F66,2)</f>
        <v>0</v>
      </c>
      <c r="H66" s="170">
        <v>585.4</v>
      </c>
      <c r="I66" s="171">
        <f>ROUND(E66*H66,2)</f>
        <v>33953.199999999997</v>
      </c>
      <c r="J66" s="170">
        <v>190.6</v>
      </c>
      <c r="K66" s="171">
        <f>ROUND(E66*J66,2)</f>
        <v>11054.8</v>
      </c>
      <c r="L66" s="171">
        <v>21</v>
      </c>
      <c r="M66" s="171">
        <f>G66*(1+L66/100)</f>
        <v>0</v>
      </c>
      <c r="N66" s="171">
        <v>1.9599999999999999E-3</v>
      </c>
      <c r="O66" s="171">
        <f>ROUND(E66*N66,2)</f>
        <v>0.11</v>
      </c>
      <c r="P66" s="171">
        <v>0</v>
      </c>
      <c r="Q66" s="171">
        <f>ROUND(E66*P66,2)</f>
        <v>0</v>
      </c>
      <c r="R66" s="171" t="s">
        <v>1479</v>
      </c>
      <c r="S66" s="171" t="s">
        <v>318</v>
      </c>
      <c r="T66" s="172" t="s">
        <v>318</v>
      </c>
      <c r="U66" s="158">
        <v>0.3579</v>
      </c>
      <c r="V66" s="158">
        <f>ROUND(E66*U66,2)</f>
        <v>20.76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712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86" t="s">
        <v>1241</v>
      </c>
      <c r="D67" s="287"/>
      <c r="E67" s="287"/>
      <c r="F67" s="287"/>
      <c r="G67" s="287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365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42</v>
      </c>
      <c r="B68" s="175" t="s">
        <v>1557</v>
      </c>
      <c r="C68" s="184" t="s">
        <v>1558</v>
      </c>
      <c r="D68" s="176" t="s">
        <v>473</v>
      </c>
      <c r="E68" s="177">
        <v>706</v>
      </c>
      <c r="F68" s="178"/>
      <c r="G68" s="179">
        <f>ROUND(E68*F68,2)</f>
        <v>0</v>
      </c>
      <c r="H68" s="178">
        <v>0.2</v>
      </c>
      <c r="I68" s="179">
        <f>ROUND(E68*H68,2)</f>
        <v>141.19999999999999</v>
      </c>
      <c r="J68" s="178">
        <v>8.9</v>
      </c>
      <c r="K68" s="179">
        <f>ROUND(E68*J68,2)</f>
        <v>6283.4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 t="s">
        <v>1479</v>
      </c>
      <c r="S68" s="179" t="s">
        <v>318</v>
      </c>
      <c r="T68" s="180" t="s">
        <v>318</v>
      </c>
      <c r="U68" s="158">
        <v>1.7999999999999999E-2</v>
      </c>
      <c r="V68" s="158">
        <f>ROUND(E68*U68,2)</f>
        <v>12.71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43</v>
      </c>
      <c r="B69" s="175" t="s">
        <v>1559</v>
      </c>
      <c r="C69" s="184" t="s">
        <v>1560</v>
      </c>
      <c r="D69" s="176" t="s">
        <v>473</v>
      </c>
      <c r="E69" s="177">
        <v>310</v>
      </c>
      <c r="F69" s="178"/>
      <c r="G69" s="179">
        <f>ROUND(E69*F69,2)</f>
        <v>0</v>
      </c>
      <c r="H69" s="178">
        <v>0.45</v>
      </c>
      <c r="I69" s="179">
        <f>ROUND(E69*H69,2)</f>
        <v>139.5</v>
      </c>
      <c r="J69" s="178">
        <v>22.05</v>
      </c>
      <c r="K69" s="179">
        <f>ROUND(E69*J69,2)</f>
        <v>6835.5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 t="s">
        <v>1479</v>
      </c>
      <c r="S69" s="179" t="s">
        <v>318</v>
      </c>
      <c r="T69" s="180" t="s">
        <v>318</v>
      </c>
      <c r="U69" s="158">
        <v>4.1000000000000002E-2</v>
      </c>
      <c r="V69" s="158">
        <f>ROUND(E69*U69,2)</f>
        <v>12.71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712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44</v>
      </c>
      <c r="B70" s="167" t="s">
        <v>1304</v>
      </c>
      <c r="C70" s="183" t="s">
        <v>1305</v>
      </c>
      <c r="D70" s="168" t="s">
        <v>473</v>
      </c>
      <c r="E70" s="169">
        <v>1016</v>
      </c>
      <c r="F70" s="170"/>
      <c r="G70" s="171">
        <f>ROUND(E70*F70,2)</f>
        <v>0</v>
      </c>
      <c r="H70" s="170">
        <v>12.23</v>
      </c>
      <c r="I70" s="171">
        <f>ROUND(E70*H70,2)</f>
        <v>12425.68</v>
      </c>
      <c r="J70" s="170">
        <v>43.97</v>
      </c>
      <c r="K70" s="171">
        <f>ROUND(E70*J70,2)</f>
        <v>44673.52</v>
      </c>
      <c r="L70" s="171">
        <v>21</v>
      </c>
      <c r="M70" s="171">
        <f>G70*(1+L70/100)</f>
        <v>0</v>
      </c>
      <c r="N70" s="171">
        <v>6.9999999999999994E-5</v>
      </c>
      <c r="O70" s="171">
        <f>ROUND(E70*N70,2)</f>
        <v>7.0000000000000007E-2</v>
      </c>
      <c r="P70" s="171">
        <v>0</v>
      </c>
      <c r="Q70" s="171">
        <f>ROUND(E70*P70,2)</f>
        <v>0</v>
      </c>
      <c r="R70" s="171" t="s">
        <v>902</v>
      </c>
      <c r="S70" s="171" t="s">
        <v>318</v>
      </c>
      <c r="T70" s="172" t="s">
        <v>318</v>
      </c>
      <c r="U70" s="158">
        <v>8.8999999999999996E-2</v>
      </c>
      <c r="V70" s="158">
        <f>ROUND(E70*U70,2)</f>
        <v>90.42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712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86" t="s">
        <v>1306</v>
      </c>
      <c r="D71" s="287"/>
      <c r="E71" s="287"/>
      <c r="F71" s="287"/>
      <c r="G71" s="287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365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45</v>
      </c>
      <c r="B72" s="167" t="s">
        <v>1561</v>
      </c>
      <c r="C72" s="183" t="s">
        <v>1562</v>
      </c>
      <c r="D72" s="168" t="s">
        <v>473</v>
      </c>
      <c r="E72" s="169">
        <v>18</v>
      </c>
      <c r="F72" s="170"/>
      <c r="G72" s="171">
        <f>ROUND(E72*F72,2)</f>
        <v>0</v>
      </c>
      <c r="H72" s="170">
        <v>15.48</v>
      </c>
      <c r="I72" s="171">
        <f>ROUND(E72*H72,2)</f>
        <v>278.64</v>
      </c>
      <c r="J72" s="170">
        <v>52.92</v>
      </c>
      <c r="K72" s="171">
        <f>ROUND(E72*J72,2)</f>
        <v>952.56</v>
      </c>
      <c r="L72" s="171">
        <v>21</v>
      </c>
      <c r="M72" s="171">
        <f>G72*(1+L72/100)</f>
        <v>0</v>
      </c>
      <c r="N72" s="171">
        <v>1E-4</v>
      </c>
      <c r="O72" s="171">
        <f>ROUND(E72*N72,2)</f>
        <v>0</v>
      </c>
      <c r="P72" s="171">
        <v>0</v>
      </c>
      <c r="Q72" s="171">
        <f>ROUND(E72*P72,2)</f>
        <v>0</v>
      </c>
      <c r="R72" s="171" t="s">
        <v>902</v>
      </c>
      <c r="S72" s="171" t="s">
        <v>318</v>
      </c>
      <c r="T72" s="172" t="s">
        <v>318</v>
      </c>
      <c r="U72" s="158">
        <v>0.107</v>
      </c>
      <c r="V72" s="158">
        <f>ROUND(E72*U72,2)</f>
        <v>1.93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712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86" t="s">
        <v>1306</v>
      </c>
      <c r="D73" s="287"/>
      <c r="E73" s="287"/>
      <c r="F73" s="287"/>
      <c r="G73" s="28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365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46</v>
      </c>
      <c r="B74" s="175" t="s">
        <v>1563</v>
      </c>
      <c r="C74" s="184" t="s">
        <v>1564</v>
      </c>
      <c r="D74" s="176" t="s">
        <v>1475</v>
      </c>
      <c r="E74" s="193">
        <v>1</v>
      </c>
      <c r="F74" s="178"/>
      <c r="G74" s="179">
        <f t="shared" ref="G74:G85" si="21">ROUND(E74*F74,2)</f>
        <v>0</v>
      </c>
      <c r="H74" s="178">
        <v>0</v>
      </c>
      <c r="I74" s="179">
        <f t="shared" ref="I74:I85" si="22">ROUND(E74*H74,2)</f>
        <v>0</v>
      </c>
      <c r="J74" s="178">
        <v>750</v>
      </c>
      <c r="K74" s="179">
        <f t="shared" ref="K74:K85" si="23">ROUND(E74*J74,2)</f>
        <v>750</v>
      </c>
      <c r="L74" s="179">
        <v>21</v>
      </c>
      <c r="M74" s="179">
        <f t="shared" ref="M74:M85" si="24">G74*(1+L74/100)</f>
        <v>0</v>
      </c>
      <c r="N74" s="179">
        <v>0</v>
      </c>
      <c r="O74" s="179">
        <f t="shared" ref="O74:O85" si="25">ROUND(E74*N74,2)</f>
        <v>0</v>
      </c>
      <c r="P74" s="179">
        <v>0</v>
      </c>
      <c r="Q74" s="179">
        <f t="shared" ref="Q74:Q85" si="26">ROUND(E74*P74,2)</f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ref="V74:V85" si="27"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425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47</v>
      </c>
      <c r="B75" s="175" t="s">
        <v>1565</v>
      </c>
      <c r="C75" s="184" t="s">
        <v>1566</v>
      </c>
      <c r="D75" s="176" t="s">
        <v>473</v>
      </c>
      <c r="E75" s="193">
        <v>60</v>
      </c>
      <c r="F75" s="178"/>
      <c r="G75" s="179">
        <f t="shared" si="21"/>
        <v>0</v>
      </c>
      <c r="H75" s="178">
        <v>5.3</v>
      </c>
      <c r="I75" s="179">
        <f t="shared" si="22"/>
        <v>318</v>
      </c>
      <c r="J75" s="178">
        <v>0</v>
      </c>
      <c r="K75" s="179">
        <f t="shared" si="23"/>
        <v>0</v>
      </c>
      <c r="L75" s="179">
        <v>21</v>
      </c>
      <c r="M75" s="179">
        <f t="shared" si="24"/>
        <v>0</v>
      </c>
      <c r="N75" s="179">
        <v>6.0000000000000002E-5</v>
      </c>
      <c r="O75" s="179">
        <f t="shared" si="25"/>
        <v>0</v>
      </c>
      <c r="P75" s="179">
        <v>0</v>
      </c>
      <c r="Q75" s="179">
        <f t="shared" si="26"/>
        <v>0</v>
      </c>
      <c r="R75" s="179" t="s">
        <v>558</v>
      </c>
      <c r="S75" s="179" t="s">
        <v>318</v>
      </c>
      <c r="T75" s="180" t="s">
        <v>318</v>
      </c>
      <c r="U75" s="158">
        <v>0</v>
      </c>
      <c r="V75" s="158">
        <f t="shared" si="27"/>
        <v>0</v>
      </c>
      <c r="W75" s="158"/>
      <c r="X75" s="158" t="s">
        <v>554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1567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48</v>
      </c>
      <c r="B76" s="175" t="s">
        <v>1568</v>
      </c>
      <c r="C76" s="184" t="s">
        <v>1569</v>
      </c>
      <c r="D76" s="176" t="s">
        <v>473</v>
      </c>
      <c r="E76" s="193">
        <v>50</v>
      </c>
      <c r="F76" s="178"/>
      <c r="G76" s="179">
        <f t="shared" si="21"/>
        <v>0</v>
      </c>
      <c r="H76" s="178">
        <v>86</v>
      </c>
      <c r="I76" s="179">
        <f t="shared" si="22"/>
        <v>4300</v>
      </c>
      <c r="J76" s="178">
        <v>0</v>
      </c>
      <c r="K76" s="179">
        <f t="shared" si="23"/>
        <v>0</v>
      </c>
      <c r="L76" s="179">
        <v>21</v>
      </c>
      <c r="M76" s="179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79"/>
      <c r="S76" s="179" t="s">
        <v>340</v>
      </c>
      <c r="T76" s="180" t="s">
        <v>319</v>
      </c>
      <c r="U76" s="158">
        <v>0</v>
      </c>
      <c r="V76" s="158">
        <f t="shared" si="27"/>
        <v>0</v>
      </c>
      <c r="W76" s="158"/>
      <c r="X76" s="158" t="s">
        <v>554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555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49</v>
      </c>
      <c r="B77" s="175" t="s">
        <v>1570</v>
      </c>
      <c r="C77" s="184" t="s">
        <v>1571</v>
      </c>
      <c r="D77" s="176" t="s">
        <v>473</v>
      </c>
      <c r="E77" s="193">
        <v>54</v>
      </c>
      <c r="F77" s="178"/>
      <c r="G77" s="179">
        <f t="shared" si="21"/>
        <v>0</v>
      </c>
      <c r="H77" s="178">
        <v>97</v>
      </c>
      <c r="I77" s="179">
        <f t="shared" si="22"/>
        <v>5238</v>
      </c>
      <c r="J77" s="178">
        <v>0</v>
      </c>
      <c r="K77" s="179">
        <f t="shared" si="23"/>
        <v>0</v>
      </c>
      <c r="L77" s="179">
        <v>21</v>
      </c>
      <c r="M77" s="179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si="27"/>
        <v>0</v>
      </c>
      <c r="W77" s="158"/>
      <c r="X77" s="158" t="s">
        <v>554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555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4">
        <v>50</v>
      </c>
      <c r="B78" s="175" t="s">
        <v>1572</v>
      </c>
      <c r="C78" s="184" t="s">
        <v>1573</v>
      </c>
      <c r="D78" s="176" t="s">
        <v>473</v>
      </c>
      <c r="E78" s="193">
        <v>40</v>
      </c>
      <c r="F78" s="178"/>
      <c r="G78" s="179">
        <f t="shared" si="21"/>
        <v>0</v>
      </c>
      <c r="H78" s="178">
        <v>107</v>
      </c>
      <c r="I78" s="179">
        <f t="shared" si="22"/>
        <v>4280</v>
      </c>
      <c r="J78" s="178">
        <v>0</v>
      </c>
      <c r="K78" s="179">
        <f t="shared" si="23"/>
        <v>0</v>
      </c>
      <c r="L78" s="179">
        <v>21</v>
      </c>
      <c r="M78" s="179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79"/>
      <c r="S78" s="179" t="s">
        <v>340</v>
      </c>
      <c r="T78" s="180" t="s">
        <v>319</v>
      </c>
      <c r="U78" s="158">
        <v>0</v>
      </c>
      <c r="V78" s="158">
        <f t="shared" si="27"/>
        <v>0</v>
      </c>
      <c r="W78" s="158"/>
      <c r="X78" s="158" t="s">
        <v>554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555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4">
        <v>51</v>
      </c>
      <c r="B79" s="175" t="s">
        <v>1574</v>
      </c>
      <c r="C79" s="184" t="s">
        <v>1575</v>
      </c>
      <c r="D79" s="176" t="s">
        <v>473</v>
      </c>
      <c r="E79" s="193">
        <v>132</v>
      </c>
      <c r="F79" s="178"/>
      <c r="G79" s="179">
        <f t="shared" si="21"/>
        <v>0</v>
      </c>
      <c r="H79" s="178">
        <v>110</v>
      </c>
      <c r="I79" s="179">
        <f t="shared" si="22"/>
        <v>14520</v>
      </c>
      <c r="J79" s="178">
        <v>0</v>
      </c>
      <c r="K79" s="179">
        <f t="shared" si="23"/>
        <v>0</v>
      </c>
      <c r="L79" s="179">
        <v>21</v>
      </c>
      <c r="M79" s="179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si="27"/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555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52</v>
      </c>
      <c r="B80" s="175" t="s">
        <v>1576</v>
      </c>
      <c r="C80" s="184" t="s">
        <v>1577</v>
      </c>
      <c r="D80" s="176" t="s">
        <v>473</v>
      </c>
      <c r="E80" s="193">
        <v>68</v>
      </c>
      <c r="F80" s="178"/>
      <c r="G80" s="179">
        <f t="shared" si="21"/>
        <v>0</v>
      </c>
      <c r="H80" s="178">
        <v>202</v>
      </c>
      <c r="I80" s="179">
        <f t="shared" si="22"/>
        <v>13736</v>
      </c>
      <c r="J80" s="178">
        <v>0</v>
      </c>
      <c r="K80" s="179">
        <f t="shared" si="23"/>
        <v>0</v>
      </c>
      <c r="L80" s="179">
        <v>21</v>
      </c>
      <c r="M80" s="179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27"/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555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4">
        <v>53</v>
      </c>
      <c r="B81" s="175" t="s">
        <v>1578</v>
      </c>
      <c r="C81" s="184" t="s">
        <v>1579</v>
      </c>
      <c r="D81" s="176" t="s">
        <v>473</v>
      </c>
      <c r="E81" s="193">
        <v>246</v>
      </c>
      <c r="F81" s="178"/>
      <c r="G81" s="179">
        <f t="shared" si="21"/>
        <v>0</v>
      </c>
      <c r="H81" s="178">
        <v>228</v>
      </c>
      <c r="I81" s="179">
        <f t="shared" si="22"/>
        <v>56088</v>
      </c>
      <c r="J81" s="178">
        <v>0</v>
      </c>
      <c r="K81" s="179">
        <f t="shared" si="23"/>
        <v>0</v>
      </c>
      <c r="L81" s="179">
        <v>21</v>
      </c>
      <c r="M81" s="179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27"/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555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54</v>
      </c>
      <c r="B82" s="175" t="s">
        <v>1580</v>
      </c>
      <c r="C82" s="184" t="s">
        <v>1581</v>
      </c>
      <c r="D82" s="176" t="s">
        <v>473</v>
      </c>
      <c r="E82" s="193">
        <v>70</v>
      </c>
      <c r="F82" s="178"/>
      <c r="G82" s="179">
        <f t="shared" si="21"/>
        <v>0</v>
      </c>
      <c r="H82" s="178">
        <v>271</v>
      </c>
      <c r="I82" s="179">
        <f t="shared" si="22"/>
        <v>18970</v>
      </c>
      <c r="J82" s="178">
        <v>0</v>
      </c>
      <c r="K82" s="179">
        <f t="shared" si="23"/>
        <v>0</v>
      </c>
      <c r="L82" s="179">
        <v>21</v>
      </c>
      <c r="M82" s="179">
        <f t="shared" si="24"/>
        <v>0</v>
      </c>
      <c r="N82" s="179">
        <v>0</v>
      </c>
      <c r="O82" s="179">
        <f t="shared" si="25"/>
        <v>0</v>
      </c>
      <c r="P82" s="179">
        <v>0</v>
      </c>
      <c r="Q82" s="179">
        <f t="shared" si="26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27"/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555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55</v>
      </c>
      <c r="B83" s="175" t="s">
        <v>1582</v>
      </c>
      <c r="C83" s="184" t="s">
        <v>1583</v>
      </c>
      <c r="D83" s="176" t="s">
        <v>473</v>
      </c>
      <c r="E83" s="193">
        <v>30</v>
      </c>
      <c r="F83" s="178"/>
      <c r="G83" s="179">
        <f t="shared" si="21"/>
        <v>0</v>
      </c>
      <c r="H83" s="178">
        <v>385</v>
      </c>
      <c r="I83" s="179">
        <f t="shared" si="22"/>
        <v>11550</v>
      </c>
      <c r="J83" s="178">
        <v>0</v>
      </c>
      <c r="K83" s="179">
        <f t="shared" si="23"/>
        <v>0</v>
      </c>
      <c r="L83" s="179">
        <v>21</v>
      </c>
      <c r="M83" s="179">
        <f t="shared" si="24"/>
        <v>0</v>
      </c>
      <c r="N83" s="179">
        <v>0</v>
      </c>
      <c r="O83" s="179">
        <f t="shared" si="25"/>
        <v>0</v>
      </c>
      <c r="P83" s="179">
        <v>0</v>
      </c>
      <c r="Q83" s="179">
        <f t="shared" si="26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27"/>
        <v>0</v>
      </c>
      <c r="W83" s="158"/>
      <c r="X83" s="158" t="s">
        <v>554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555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56</v>
      </c>
      <c r="B84" s="175" t="s">
        <v>1584</v>
      </c>
      <c r="C84" s="184" t="s">
        <v>1585</v>
      </c>
      <c r="D84" s="176" t="s">
        <v>348</v>
      </c>
      <c r="E84" s="193">
        <v>5</v>
      </c>
      <c r="F84" s="178"/>
      <c r="G84" s="179">
        <f t="shared" si="21"/>
        <v>0</v>
      </c>
      <c r="H84" s="178">
        <v>120</v>
      </c>
      <c r="I84" s="179">
        <f t="shared" si="22"/>
        <v>600</v>
      </c>
      <c r="J84" s="178">
        <v>0</v>
      </c>
      <c r="K84" s="179">
        <f t="shared" si="23"/>
        <v>0</v>
      </c>
      <c r="L84" s="179">
        <v>21</v>
      </c>
      <c r="M84" s="179">
        <f t="shared" si="24"/>
        <v>0</v>
      </c>
      <c r="N84" s="179">
        <v>0</v>
      </c>
      <c r="O84" s="179">
        <f t="shared" si="25"/>
        <v>0</v>
      </c>
      <c r="P84" s="179">
        <v>0</v>
      </c>
      <c r="Q84" s="179">
        <f t="shared" si="26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27"/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555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66">
        <v>57</v>
      </c>
      <c r="B85" s="167" t="s">
        <v>1586</v>
      </c>
      <c r="C85" s="183" t="s">
        <v>1587</v>
      </c>
      <c r="D85" s="168" t="s">
        <v>473</v>
      </c>
      <c r="E85" s="192">
        <v>60</v>
      </c>
      <c r="F85" s="170"/>
      <c r="G85" s="171">
        <f t="shared" si="21"/>
        <v>0</v>
      </c>
      <c r="H85" s="170">
        <v>1824</v>
      </c>
      <c r="I85" s="171">
        <f t="shared" si="22"/>
        <v>109440</v>
      </c>
      <c r="J85" s="170">
        <v>0</v>
      </c>
      <c r="K85" s="171">
        <f t="shared" si="23"/>
        <v>0</v>
      </c>
      <c r="L85" s="171">
        <v>21</v>
      </c>
      <c r="M85" s="171">
        <f t="shared" si="24"/>
        <v>0</v>
      </c>
      <c r="N85" s="171">
        <v>0</v>
      </c>
      <c r="O85" s="171">
        <f t="shared" si="25"/>
        <v>0</v>
      </c>
      <c r="P85" s="171">
        <v>0</v>
      </c>
      <c r="Q85" s="171">
        <f t="shared" si="26"/>
        <v>0</v>
      </c>
      <c r="R85" s="171"/>
      <c r="S85" s="171" t="s">
        <v>340</v>
      </c>
      <c r="T85" s="172" t="s">
        <v>319</v>
      </c>
      <c r="U85" s="158">
        <v>0</v>
      </c>
      <c r="V85" s="158">
        <f t="shared" si="27"/>
        <v>0</v>
      </c>
      <c r="W85" s="158"/>
      <c r="X85" s="158" t="s">
        <v>554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555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5" t="s">
        <v>1699</v>
      </c>
      <c r="D86" s="276"/>
      <c r="E86" s="276"/>
      <c r="F86" s="276"/>
      <c r="G86" s="276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322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77" t="s">
        <v>1588</v>
      </c>
      <c r="D87" s="278"/>
      <c r="E87" s="278"/>
      <c r="F87" s="278"/>
      <c r="G87" s="27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58</v>
      </c>
      <c r="B88" s="175" t="s">
        <v>1589</v>
      </c>
      <c r="C88" s="184" t="s">
        <v>1590</v>
      </c>
      <c r="D88" s="176" t="s">
        <v>348</v>
      </c>
      <c r="E88" s="177">
        <v>4</v>
      </c>
      <c r="F88" s="178"/>
      <c r="G88" s="179">
        <f>ROUND(E88*F88,2)</f>
        <v>0</v>
      </c>
      <c r="H88" s="178">
        <v>2950</v>
      </c>
      <c r="I88" s="179">
        <f>ROUND(E88*H88,2)</f>
        <v>11800</v>
      </c>
      <c r="J88" s="178">
        <v>0</v>
      </c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340</v>
      </c>
      <c r="T88" s="180" t="s">
        <v>319</v>
      </c>
      <c r="U88" s="158">
        <v>0</v>
      </c>
      <c r="V88" s="158">
        <f>ROUND(E88*U88,2)</f>
        <v>0</v>
      </c>
      <c r="W88" s="158"/>
      <c r="X88" s="158" t="s">
        <v>554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555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4">
        <v>59</v>
      </c>
      <c r="B89" s="175" t="s">
        <v>1591</v>
      </c>
      <c r="C89" s="184" t="s">
        <v>1592</v>
      </c>
      <c r="D89" s="176" t="s">
        <v>348</v>
      </c>
      <c r="E89" s="177">
        <v>4</v>
      </c>
      <c r="F89" s="178"/>
      <c r="G89" s="179">
        <f>ROUND(E89*F89,2)</f>
        <v>0</v>
      </c>
      <c r="H89" s="178">
        <v>1300</v>
      </c>
      <c r="I89" s="179">
        <f>ROUND(E89*H89,2)</f>
        <v>5200</v>
      </c>
      <c r="J89" s="178">
        <v>0</v>
      </c>
      <c r="K89" s="179">
        <f>ROUND(E89*J89,2)</f>
        <v>0</v>
      </c>
      <c r="L89" s="179">
        <v>21</v>
      </c>
      <c r="M89" s="179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79"/>
      <c r="S89" s="179" t="s">
        <v>340</v>
      </c>
      <c r="T89" s="180" t="s">
        <v>319</v>
      </c>
      <c r="U89" s="158">
        <v>0</v>
      </c>
      <c r="V89" s="158">
        <f>ROUND(E89*U89,2)</f>
        <v>0</v>
      </c>
      <c r="W89" s="158"/>
      <c r="X89" s="158" t="s">
        <v>554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555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4">
        <v>60</v>
      </c>
      <c r="B90" s="175" t="s">
        <v>2948</v>
      </c>
      <c r="C90" s="184" t="s">
        <v>1593</v>
      </c>
      <c r="D90" s="176" t="s">
        <v>706</v>
      </c>
      <c r="E90" s="177">
        <v>18.920000000000002</v>
      </c>
      <c r="F90" s="178"/>
      <c r="G90" s="179">
        <f>ROUND(E90*F90,2)</f>
        <v>0</v>
      </c>
      <c r="H90" s="178">
        <v>0</v>
      </c>
      <c r="I90" s="179">
        <f>ROUND(E90*H90,2)</f>
        <v>0</v>
      </c>
      <c r="J90" s="178">
        <v>3.7</v>
      </c>
      <c r="K90" s="179">
        <f>ROUND(E90*J90,2)</f>
        <v>70</v>
      </c>
      <c r="L90" s="179">
        <v>21</v>
      </c>
      <c r="M90" s="179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79" t="s">
        <v>1479</v>
      </c>
      <c r="S90" s="179" t="s">
        <v>318</v>
      </c>
      <c r="T90" s="180" t="s">
        <v>318</v>
      </c>
      <c r="U90" s="158">
        <v>0</v>
      </c>
      <c r="V90" s="158">
        <f>ROUND(E90*U90,2)</f>
        <v>0</v>
      </c>
      <c r="W90" s="158"/>
      <c r="X90" s="158" t="s">
        <v>707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708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0" t="s">
        <v>313</v>
      </c>
      <c r="B91" s="161" t="s">
        <v>166</v>
      </c>
      <c r="C91" s="182" t="s">
        <v>167</v>
      </c>
      <c r="D91" s="162"/>
      <c r="E91" s="163"/>
      <c r="F91" s="164"/>
      <c r="G91" s="164">
        <f>SUMIF(AG92:AG110,"&lt;&gt;NOR",G92:G110)</f>
        <v>0</v>
      </c>
      <c r="H91" s="164"/>
      <c r="I91" s="164">
        <f>SUM(I92:I110)</f>
        <v>66772.179999999993</v>
      </c>
      <c r="J91" s="164"/>
      <c r="K91" s="164">
        <f>SUM(K92:K110)</f>
        <v>9153.35</v>
      </c>
      <c r="L91" s="164"/>
      <c r="M91" s="164">
        <f>SUM(M92:M110)</f>
        <v>0</v>
      </c>
      <c r="N91" s="164"/>
      <c r="O91" s="164">
        <f>SUM(O92:O110)</f>
        <v>0.03</v>
      </c>
      <c r="P91" s="164"/>
      <c r="Q91" s="164">
        <f>SUM(Q92:Q110)</f>
        <v>0</v>
      </c>
      <c r="R91" s="164"/>
      <c r="S91" s="164"/>
      <c r="T91" s="165"/>
      <c r="U91" s="159"/>
      <c r="V91" s="159">
        <f>SUM(V92:V110)</f>
        <v>18.509999999999998</v>
      </c>
      <c r="W91" s="159"/>
      <c r="X91" s="159"/>
      <c r="AG91" t="s">
        <v>314</v>
      </c>
    </row>
    <row r="92" spans="1:60" ht="22.5" outlineLevel="1" x14ac:dyDescent="0.2">
      <c r="A92" s="174">
        <v>61</v>
      </c>
      <c r="B92" s="175" t="s">
        <v>1594</v>
      </c>
      <c r="C92" s="184" t="s">
        <v>1595</v>
      </c>
      <c r="D92" s="176" t="s">
        <v>348</v>
      </c>
      <c r="E92" s="177">
        <v>19</v>
      </c>
      <c r="F92" s="178"/>
      <c r="G92" s="179">
        <f t="shared" ref="G92:G110" si="28">ROUND(E92*F92,2)</f>
        <v>0</v>
      </c>
      <c r="H92" s="178">
        <v>192.95</v>
      </c>
      <c r="I92" s="179">
        <f t="shared" ref="I92:I110" si="29">ROUND(E92*H92,2)</f>
        <v>3666.05</v>
      </c>
      <c r="J92" s="178">
        <v>41.05</v>
      </c>
      <c r="K92" s="179">
        <f t="shared" ref="K92:K110" si="30">ROUND(E92*J92,2)</f>
        <v>779.95</v>
      </c>
      <c r="L92" s="179">
        <v>21</v>
      </c>
      <c r="M92" s="179">
        <f t="shared" ref="M92:M110" si="31">G92*(1+L92/100)</f>
        <v>0</v>
      </c>
      <c r="N92" s="179">
        <v>1.9000000000000001E-4</v>
      </c>
      <c r="O92" s="179">
        <f t="shared" ref="O92:O110" si="32">ROUND(E92*N92,2)</f>
        <v>0</v>
      </c>
      <c r="P92" s="179">
        <v>0</v>
      </c>
      <c r="Q92" s="179">
        <f t="shared" ref="Q92:Q110" si="33">ROUND(E92*P92,2)</f>
        <v>0</v>
      </c>
      <c r="R92" s="179" t="s">
        <v>590</v>
      </c>
      <c r="S92" s="179" t="s">
        <v>318</v>
      </c>
      <c r="T92" s="180" t="s">
        <v>318</v>
      </c>
      <c r="U92" s="158">
        <v>8.3000000000000004E-2</v>
      </c>
      <c r="V92" s="158">
        <f t="shared" ref="V92:V110" si="34">ROUND(E92*U92,2)</f>
        <v>1.58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712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62</v>
      </c>
      <c r="B93" s="175" t="s">
        <v>1596</v>
      </c>
      <c r="C93" s="184" t="s">
        <v>1597</v>
      </c>
      <c r="D93" s="176" t="s">
        <v>348</v>
      </c>
      <c r="E93" s="177">
        <v>2</v>
      </c>
      <c r="F93" s="178"/>
      <c r="G93" s="179">
        <f t="shared" si="28"/>
        <v>0</v>
      </c>
      <c r="H93" s="178">
        <v>260.63</v>
      </c>
      <c r="I93" s="179">
        <f t="shared" si="29"/>
        <v>521.26</v>
      </c>
      <c r="J93" s="178">
        <v>56.37</v>
      </c>
      <c r="K93" s="179">
        <f t="shared" si="30"/>
        <v>112.74</v>
      </c>
      <c r="L93" s="179">
        <v>21</v>
      </c>
      <c r="M93" s="179">
        <f t="shared" si="31"/>
        <v>0</v>
      </c>
      <c r="N93" s="179">
        <v>2.5000000000000001E-4</v>
      </c>
      <c r="O93" s="179">
        <f t="shared" si="32"/>
        <v>0</v>
      </c>
      <c r="P93" s="179">
        <v>0</v>
      </c>
      <c r="Q93" s="179">
        <f t="shared" si="33"/>
        <v>0</v>
      </c>
      <c r="R93" s="179" t="s">
        <v>590</v>
      </c>
      <c r="S93" s="179" t="s">
        <v>318</v>
      </c>
      <c r="T93" s="180" t="s">
        <v>318</v>
      </c>
      <c r="U93" s="158">
        <v>0.114</v>
      </c>
      <c r="V93" s="158">
        <f t="shared" si="34"/>
        <v>0.23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712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63</v>
      </c>
      <c r="B94" s="175" t="s">
        <v>1598</v>
      </c>
      <c r="C94" s="184" t="s">
        <v>1599</v>
      </c>
      <c r="D94" s="176" t="s">
        <v>348</v>
      </c>
      <c r="E94" s="177">
        <v>14</v>
      </c>
      <c r="F94" s="178"/>
      <c r="G94" s="179">
        <f t="shared" si="28"/>
        <v>0</v>
      </c>
      <c r="H94" s="178">
        <v>164.84</v>
      </c>
      <c r="I94" s="179">
        <f t="shared" si="29"/>
        <v>2307.7600000000002</v>
      </c>
      <c r="J94" s="178">
        <v>30.66</v>
      </c>
      <c r="K94" s="179">
        <f t="shared" si="30"/>
        <v>429.24</v>
      </c>
      <c r="L94" s="179">
        <v>21</v>
      </c>
      <c r="M94" s="179">
        <f t="shared" si="31"/>
        <v>0</v>
      </c>
      <c r="N94" s="179">
        <v>0</v>
      </c>
      <c r="O94" s="179">
        <f t="shared" si="32"/>
        <v>0</v>
      </c>
      <c r="P94" s="179">
        <v>0</v>
      </c>
      <c r="Q94" s="179">
        <f t="shared" si="33"/>
        <v>0</v>
      </c>
      <c r="R94" s="179" t="s">
        <v>1479</v>
      </c>
      <c r="S94" s="179" t="s">
        <v>318</v>
      </c>
      <c r="T94" s="180" t="s">
        <v>318</v>
      </c>
      <c r="U94" s="158">
        <v>6.2E-2</v>
      </c>
      <c r="V94" s="158">
        <f t="shared" si="34"/>
        <v>0.87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712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64</v>
      </c>
      <c r="B95" s="175" t="s">
        <v>1600</v>
      </c>
      <c r="C95" s="184" t="s">
        <v>1601</v>
      </c>
      <c r="D95" s="176" t="s">
        <v>348</v>
      </c>
      <c r="E95" s="177">
        <v>7</v>
      </c>
      <c r="F95" s="178"/>
      <c r="G95" s="179">
        <f t="shared" si="28"/>
        <v>0</v>
      </c>
      <c r="H95" s="178">
        <v>255.13</v>
      </c>
      <c r="I95" s="179">
        <f t="shared" si="29"/>
        <v>1785.91</v>
      </c>
      <c r="J95" s="178">
        <v>102.37</v>
      </c>
      <c r="K95" s="179">
        <f t="shared" si="30"/>
        <v>716.59</v>
      </c>
      <c r="L95" s="179">
        <v>21</v>
      </c>
      <c r="M95" s="179">
        <f t="shared" si="31"/>
        <v>0</v>
      </c>
      <c r="N95" s="179">
        <v>3.1E-4</v>
      </c>
      <c r="O95" s="179">
        <f t="shared" si="32"/>
        <v>0</v>
      </c>
      <c r="P95" s="179">
        <v>0</v>
      </c>
      <c r="Q95" s="179">
        <f t="shared" si="33"/>
        <v>0</v>
      </c>
      <c r="R95" s="179" t="s">
        <v>1479</v>
      </c>
      <c r="S95" s="179" t="s">
        <v>318</v>
      </c>
      <c r="T95" s="180" t="s">
        <v>318</v>
      </c>
      <c r="U95" s="158">
        <v>0.20699999999999999</v>
      </c>
      <c r="V95" s="158">
        <f t="shared" si="34"/>
        <v>1.45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712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65</v>
      </c>
      <c r="B96" s="175" t="s">
        <v>1602</v>
      </c>
      <c r="C96" s="184" t="s">
        <v>1603</v>
      </c>
      <c r="D96" s="176" t="s">
        <v>348</v>
      </c>
      <c r="E96" s="177">
        <v>7</v>
      </c>
      <c r="F96" s="178"/>
      <c r="G96" s="179">
        <f t="shared" si="28"/>
        <v>0</v>
      </c>
      <c r="H96" s="178">
        <v>401.74</v>
      </c>
      <c r="I96" s="179">
        <f t="shared" si="29"/>
        <v>2812.18</v>
      </c>
      <c r="J96" s="178">
        <v>112.26</v>
      </c>
      <c r="K96" s="179">
        <f t="shared" si="30"/>
        <v>785.82</v>
      </c>
      <c r="L96" s="179">
        <v>21</v>
      </c>
      <c r="M96" s="179">
        <f t="shared" si="31"/>
        <v>0</v>
      </c>
      <c r="N96" s="179">
        <v>4.8000000000000001E-4</v>
      </c>
      <c r="O96" s="179">
        <f t="shared" si="32"/>
        <v>0</v>
      </c>
      <c r="P96" s="179">
        <v>0</v>
      </c>
      <c r="Q96" s="179">
        <f t="shared" si="33"/>
        <v>0</v>
      </c>
      <c r="R96" s="179" t="s">
        <v>1479</v>
      </c>
      <c r="S96" s="179" t="s">
        <v>318</v>
      </c>
      <c r="T96" s="180" t="s">
        <v>318</v>
      </c>
      <c r="U96" s="158">
        <v>0.22700000000000001</v>
      </c>
      <c r="V96" s="158">
        <f t="shared" si="34"/>
        <v>1.59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712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66</v>
      </c>
      <c r="B97" s="175" t="s">
        <v>1604</v>
      </c>
      <c r="C97" s="184" t="s">
        <v>1605</v>
      </c>
      <c r="D97" s="176" t="s">
        <v>348</v>
      </c>
      <c r="E97" s="177">
        <v>10</v>
      </c>
      <c r="F97" s="178"/>
      <c r="G97" s="179">
        <f t="shared" si="28"/>
        <v>0</v>
      </c>
      <c r="H97" s="178">
        <v>843.4</v>
      </c>
      <c r="I97" s="179">
        <f t="shared" si="29"/>
        <v>8434</v>
      </c>
      <c r="J97" s="178">
        <v>173.6</v>
      </c>
      <c r="K97" s="179">
        <f t="shared" si="30"/>
        <v>1736</v>
      </c>
      <c r="L97" s="179">
        <v>21</v>
      </c>
      <c r="M97" s="179">
        <f t="shared" si="31"/>
        <v>0</v>
      </c>
      <c r="N97" s="179">
        <v>1.0399999999999999E-3</v>
      </c>
      <c r="O97" s="179">
        <f t="shared" si="32"/>
        <v>0.01</v>
      </c>
      <c r="P97" s="179">
        <v>0</v>
      </c>
      <c r="Q97" s="179">
        <f t="shared" si="33"/>
        <v>0</v>
      </c>
      <c r="R97" s="179" t="s">
        <v>1479</v>
      </c>
      <c r="S97" s="179" t="s">
        <v>318</v>
      </c>
      <c r="T97" s="180" t="s">
        <v>318</v>
      </c>
      <c r="U97" s="158">
        <v>0.35099999999999998</v>
      </c>
      <c r="V97" s="158">
        <f t="shared" si="34"/>
        <v>3.51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712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67</v>
      </c>
      <c r="B98" s="175" t="s">
        <v>1606</v>
      </c>
      <c r="C98" s="184" t="s">
        <v>1607</v>
      </c>
      <c r="D98" s="176" t="s">
        <v>348</v>
      </c>
      <c r="E98" s="177">
        <v>2</v>
      </c>
      <c r="F98" s="178"/>
      <c r="G98" s="179">
        <f t="shared" si="28"/>
        <v>0</v>
      </c>
      <c r="H98" s="178">
        <v>1289.32</v>
      </c>
      <c r="I98" s="179">
        <f t="shared" si="29"/>
        <v>2578.64</v>
      </c>
      <c r="J98" s="178">
        <v>209.68</v>
      </c>
      <c r="K98" s="179">
        <f t="shared" si="30"/>
        <v>419.36</v>
      </c>
      <c r="L98" s="179">
        <v>21</v>
      </c>
      <c r="M98" s="179">
        <f t="shared" si="31"/>
        <v>0</v>
      </c>
      <c r="N98" s="179">
        <v>1.6299999999999999E-3</v>
      </c>
      <c r="O98" s="179">
        <f t="shared" si="32"/>
        <v>0</v>
      </c>
      <c r="P98" s="179">
        <v>0</v>
      </c>
      <c r="Q98" s="179">
        <f t="shared" si="33"/>
        <v>0</v>
      </c>
      <c r="R98" s="179" t="s">
        <v>1479</v>
      </c>
      <c r="S98" s="179" t="s">
        <v>318</v>
      </c>
      <c r="T98" s="180" t="s">
        <v>318</v>
      </c>
      <c r="U98" s="158">
        <v>0.42399999999999999</v>
      </c>
      <c r="V98" s="158">
        <f t="shared" si="34"/>
        <v>0.85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712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68</v>
      </c>
      <c r="B99" s="175" t="s">
        <v>1608</v>
      </c>
      <c r="C99" s="184" t="s">
        <v>1609</v>
      </c>
      <c r="D99" s="176" t="s">
        <v>348</v>
      </c>
      <c r="E99" s="177">
        <v>2</v>
      </c>
      <c r="F99" s="178"/>
      <c r="G99" s="179">
        <f t="shared" si="28"/>
        <v>0</v>
      </c>
      <c r="H99" s="178">
        <v>2638.93</v>
      </c>
      <c r="I99" s="179">
        <f t="shared" si="29"/>
        <v>5277.86</v>
      </c>
      <c r="J99" s="178">
        <v>266.07</v>
      </c>
      <c r="K99" s="179">
        <f t="shared" si="30"/>
        <v>532.14</v>
      </c>
      <c r="L99" s="179">
        <v>21</v>
      </c>
      <c r="M99" s="179">
        <f t="shared" si="31"/>
        <v>0</v>
      </c>
      <c r="N99" s="179">
        <v>3.1099999999999999E-3</v>
      </c>
      <c r="O99" s="179">
        <f t="shared" si="32"/>
        <v>0.01</v>
      </c>
      <c r="P99" s="179">
        <v>0</v>
      </c>
      <c r="Q99" s="179">
        <f t="shared" si="33"/>
        <v>0</v>
      </c>
      <c r="R99" s="179" t="s">
        <v>1479</v>
      </c>
      <c r="S99" s="179" t="s">
        <v>318</v>
      </c>
      <c r="T99" s="180" t="s">
        <v>318</v>
      </c>
      <c r="U99" s="158">
        <v>0.53800000000000003</v>
      </c>
      <c r="V99" s="158">
        <f t="shared" si="34"/>
        <v>1.08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712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69</v>
      </c>
      <c r="B100" s="175" t="s">
        <v>1610</v>
      </c>
      <c r="C100" s="184" t="s">
        <v>1611</v>
      </c>
      <c r="D100" s="176" t="s">
        <v>348</v>
      </c>
      <c r="E100" s="177">
        <v>2</v>
      </c>
      <c r="F100" s="178"/>
      <c r="G100" s="179">
        <f t="shared" si="28"/>
        <v>0</v>
      </c>
      <c r="H100" s="178">
        <v>813.4</v>
      </c>
      <c r="I100" s="179">
        <f t="shared" si="29"/>
        <v>1626.8</v>
      </c>
      <c r="J100" s="178">
        <v>173.6</v>
      </c>
      <c r="K100" s="179">
        <f t="shared" si="30"/>
        <v>347.2</v>
      </c>
      <c r="L100" s="179">
        <v>21</v>
      </c>
      <c r="M100" s="179">
        <f t="shared" si="31"/>
        <v>0</v>
      </c>
      <c r="N100" s="179">
        <v>6.8000000000000005E-4</v>
      </c>
      <c r="O100" s="179">
        <f t="shared" si="32"/>
        <v>0</v>
      </c>
      <c r="P100" s="179">
        <v>0</v>
      </c>
      <c r="Q100" s="179">
        <f t="shared" si="33"/>
        <v>0</v>
      </c>
      <c r="R100" s="179" t="s">
        <v>1479</v>
      </c>
      <c r="S100" s="179" t="s">
        <v>318</v>
      </c>
      <c r="T100" s="180" t="s">
        <v>318</v>
      </c>
      <c r="U100" s="158">
        <v>0.35099999999999998</v>
      </c>
      <c r="V100" s="158">
        <f t="shared" si="34"/>
        <v>0.7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712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4">
        <v>70</v>
      </c>
      <c r="B101" s="175" t="s">
        <v>1612</v>
      </c>
      <c r="C101" s="184" t="s">
        <v>1613</v>
      </c>
      <c r="D101" s="176" t="s">
        <v>348</v>
      </c>
      <c r="E101" s="177">
        <v>1</v>
      </c>
      <c r="F101" s="178"/>
      <c r="G101" s="179">
        <f t="shared" si="28"/>
        <v>0</v>
      </c>
      <c r="H101" s="178">
        <v>1142.32</v>
      </c>
      <c r="I101" s="179">
        <f t="shared" si="29"/>
        <v>1142.32</v>
      </c>
      <c r="J101" s="178">
        <v>209.68</v>
      </c>
      <c r="K101" s="179">
        <f t="shared" si="30"/>
        <v>209.68</v>
      </c>
      <c r="L101" s="179">
        <v>21</v>
      </c>
      <c r="M101" s="179">
        <f t="shared" si="31"/>
        <v>0</v>
      </c>
      <c r="N101" s="179">
        <v>1.06E-3</v>
      </c>
      <c r="O101" s="179">
        <f t="shared" si="32"/>
        <v>0</v>
      </c>
      <c r="P101" s="179">
        <v>0</v>
      </c>
      <c r="Q101" s="179">
        <f t="shared" si="33"/>
        <v>0</v>
      </c>
      <c r="R101" s="179" t="s">
        <v>1479</v>
      </c>
      <c r="S101" s="179" t="s">
        <v>318</v>
      </c>
      <c r="T101" s="180" t="s">
        <v>318</v>
      </c>
      <c r="U101" s="158">
        <v>0.42399999999999999</v>
      </c>
      <c r="V101" s="158">
        <f t="shared" si="34"/>
        <v>0.42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712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4">
        <v>71</v>
      </c>
      <c r="B102" s="175" t="s">
        <v>1614</v>
      </c>
      <c r="C102" s="184" t="s">
        <v>1615</v>
      </c>
      <c r="D102" s="176" t="s">
        <v>348</v>
      </c>
      <c r="E102" s="177">
        <v>2</v>
      </c>
      <c r="F102" s="178"/>
      <c r="G102" s="179">
        <f t="shared" si="28"/>
        <v>0</v>
      </c>
      <c r="H102" s="178">
        <v>783.4</v>
      </c>
      <c r="I102" s="179">
        <f t="shared" si="29"/>
        <v>1566.8</v>
      </c>
      <c r="J102" s="178">
        <v>173.6</v>
      </c>
      <c r="K102" s="179">
        <f t="shared" si="30"/>
        <v>347.2</v>
      </c>
      <c r="L102" s="179">
        <v>21</v>
      </c>
      <c r="M102" s="179">
        <f t="shared" si="31"/>
        <v>0</v>
      </c>
      <c r="N102" s="179">
        <v>8.4000000000000003E-4</v>
      </c>
      <c r="O102" s="179">
        <f t="shared" si="32"/>
        <v>0</v>
      </c>
      <c r="P102" s="179">
        <v>0</v>
      </c>
      <c r="Q102" s="179">
        <f t="shared" si="33"/>
        <v>0</v>
      </c>
      <c r="R102" s="179" t="s">
        <v>1479</v>
      </c>
      <c r="S102" s="179" t="s">
        <v>318</v>
      </c>
      <c r="T102" s="180" t="s">
        <v>318</v>
      </c>
      <c r="U102" s="158">
        <v>0.35099999999999998</v>
      </c>
      <c r="V102" s="158">
        <f t="shared" si="34"/>
        <v>0.7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712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72</v>
      </c>
      <c r="B103" s="175" t="s">
        <v>1616</v>
      </c>
      <c r="C103" s="184" t="s">
        <v>1617</v>
      </c>
      <c r="D103" s="176" t="s">
        <v>348</v>
      </c>
      <c r="E103" s="177">
        <v>1</v>
      </c>
      <c r="F103" s="178"/>
      <c r="G103" s="179">
        <f t="shared" si="28"/>
        <v>0</v>
      </c>
      <c r="H103" s="178">
        <v>1294.32</v>
      </c>
      <c r="I103" s="179">
        <f t="shared" si="29"/>
        <v>1294.32</v>
      </c>
      <c r="J103" s="178">
        <v>209.68</v>
      </c>
      <c r="K103" s="179">
        <f t="shared" si="30"/>
        <v>209.68</v>
      </c>
      <c r="L103" s="179">
        <v>21</v>
      </c>
      <c r="M103" s="179">
        <f t="shared" si="31"/>
        <v>0</v>
      </c>
      <c r="N103" s="179">
        <v>1.42E-3</v>
      </c>
      <c r="O103" s="179">
        <f t="shared" si="32"/>
        <v>0</v>
      </c>
      <c r="P103" s="179">
        <v>0</v>
      </c>
      <c r="Q103" s="179">
        <f t="shared" si="33"/>
        <v>0</v>
      </c>
      <c r="R103" s="179" t="s">
        <v>1479</v>
      </c>
      <c r="S103" s="179" t="s">
        <v>318</v>
      </c>
      <c r="T103" s="180" t="s">
        <v>318</v>
      </c>
      <c r="U103" s="158">
        <v>0.42399999999999999</v>
      </c>
      <c r="V103" s="158">
        <f t="shared" si="34"/>
        <v>0.42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712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4">
        <v>73</v>
      </c>
      <c r="B104" s="175" t="s">
        <v>1618</v>
      </c>
      <c r="C104" s="184" t="s">
        <v>1619</v>
      </c>
      <c r="D104" s="176" t="s">
        <v>348</v>
      </c>
      <c r="E104" s="177">
        <v>10</v>
      </c>
      <c r="F104" s="178"/>
      <c r="G104" s="179">
        <f t="shared" si="28"/>
        <v>0</v>
      </c>
      <c r="H104" s="178">
        <v>370.57</v>
      </c>
      <c r="I104" s="179">
        <f t="shared" si="29"/>
        <v>3705.7</v>
      </c>
      <c r="J104" s="178">
        <v>188.43</v>
      </c>
      <c r="K104" s="179">
        <f t="shared" si="30"/>
        <v>1884.3</v>
      </c>
      <c r="L104" s="179">
        <v>21</v>
      </c>
      <c r="M104" s="179">
        <f t="shared" si="31"/>
        <v>0</v>
      </c>
      <c r="N104" s="179">
        <v>2.3000000000000001E-4</v>
      </c>
      <c r="O104" s="179">
        <f t="shared" si="32"/>
        <v>0</v>
      </c>
      <c r="P104" s="179">
        <v>0</v>
      </c>
      <c r="Q104" s="179">
        <f t="shared" si="33"/>
        <v>0</v>
      </c>
      <c r="R104" s="179" t="s">
        <v>1479</v>
      </c>
      <c r="S104" s="179" t="s">
        <v>318</v>
      </c>
      <c r="T104" s="180" t="s">
        <v>318</v>
      </c>
      <c r="U104" s="158">
        <v>0.38100000000000001</v>
      </c>
      <c r="V104" s="158">
        <f t="shared" si="34"/>
        <v>3.81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712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4">
        <v>74</v>
      </c>
      <c r="B105" s="175" t="s">
        <v>1620</v>
      </c>
      <c r="C105" s="184" t="s">
        <v>1621</v>
      </c>
      <c r="D105" s="176" t="s">
        <v>348</v>
      </c>
      <c r="E105" s="177">
        <v>3</v>
      </c>
      <c r="F105" s="178"/>
      <c r="G105" s="179">
        <f t="shared" si="28"/>
        <v>0</v>
      </c>
      <c r="H105" s="178">
        <v>1850.86</v>
      </c>
      <c r="I105" s="179">
        <f t="shared" si="29"/>
        <v>5552.58</v>
      </c>
      <c r="J105" s="178">
        <v>214.14</v>
      </c>
      <c r="K105" s="179">
        <f t="shared" si="30"/>
        <v>642.41999999999996</v>
      </c>
      <c r="L105" s="179">
        <v>21</v>
      </c>
      <c r="M105" s="179">
        <f t="shared" si="31"/>
        <v>0</v>
      </c>
      <c r="N105" s="179">
        <v>2.5200000000000001E-3</v>
      </c>
      <c r="O105" s="179">
        <f t="shared" si="32"/>
        <v>0.01</v>
      </c>
      <c r="P105" s="179">
        <v>0</v>
      </c>
      <c r="Q105" s="179">
        <f t="shared" si="33"/>
        <v>0</v>
      </c>
      <c r="R105" s="179" t="s">
        <v>1479</v>
      </c>
      <c r="S105" s="179" t="s">
        <v>318</v>
      </c>
      <c r="T105" s="180" t="s">
        <v>318</v>
      </c>
      <c r="U105" s="158">
        <v>0.433</v>
      </c>
      <c r="V105" s="158">
        <f t="shared" si="34"/>
        <v>1.3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712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75</v>
      </c>
      <c r="B106" s="175" t="s">
        <v>1622</v>
      </c>
      <c r="C106" s="184" t="s">
        <v>1623</v>
      </c>
      <c r="D106" s="176" t="s">
        <v>348</v>
      </c>
      <c r="E106" s="177">
        <v>2</v>
      </c>
      <c r="F106" s="178"/>
      <c r="G106" s="179">
        <f t="shared" si="28"/>
        <v>0</v>
      </c>
      <c r="H106" s="178">
        <v>5000</v>
      </c>
      <c r="I106" s="179">
        <f t="shared" si="29"/>
        <v>10000</v>
      </c>
      <c r="J106" s="178">
        <v>0</v>
      </c>
      <c r="K106" s="179">
        <f t="shared" si="30"/>
        <v>0</v>
      </c>
      <c r="L106" s="179">
        <v>21</v>
      </c>
      <c r="M106" s="179">
        <f t="shared" si="31"/>
        <v>0</v>
      </c>
      <c r="N106" s="179">
        <v>0</v>
      </c>
      <c r="O106" s="179">
        <f t="shared" si="32"/>
        <v>0</v>
      </c>
      <c r="P106" s="179">
        <v>0</v>
      </c>
      <c r="Q106" s="179">
        <f t="shared" si="33"/>
        <v>0</v>
      </c>
      <c r="R106" s="179"/>
      <c r="S106" s="179" t="s">
        <v>340</v>
      </c>
      <c r="T106" s="180" t="s">
        <v>319</v>
      </c>
      <c r="U106" s="158">
        <v>0</v>
      </c>
      <c r="V106" s="158">
        <f t="shared" si="34"/>
        <v>0</v>
      </c>
      <c r="W106" s="158"/>
      <c r="X106" s="158" t="s">
        <v>554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555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76</v>
      </c>
      <c r="B107" s="175" t="s">
        <v>1624</v>
      </c>
      <c r="C107" s="184" t="s">
        <v>1625</v>
      </c>
      <c r="D107" s="176" t="s">
        <v>348</v>
      </c>
      <c r="E107" s="177">
        <v>1</v>
      </c>
      <c r="F107" s="178"/>
      <c r="G107" s="179">
        <f t="shared" si="28"/>
        <v>0</v>
      </c>
      <c r="H107" s="178">
        <v>6500</v>
      </c>
      <c r="I107" s="179">
        <f t="shared" si="29"/>
        <v>6500</v>
      </c>
      <c r="J107" s="178">
        <v>0</v>
      </c>
      <c r="K107" s="179">
        <f t="shared" si="30"/>
        <v>0</v>
      </c>
      <c r="L107" s="179">
        <v>21</v>
      </c>
      <c r="M107" s="179">
        <f t="shared" si="31"/>
        <v>0</v>
      </c>
      <c r="N107" s="179">
        <v>0</v>
      </c>
      <c r="O107" s="179">
        <f t="shared" si="32"/>
        <v>0</v>
      </c>
      <c r="P107" s="179">
        <v>0</v>
      </c>
      <c r="Q107" s="179">
        <f t="shared" si="33"/>
        <v>0</v>
      </c>
      <c r="R107" s="179"/>
      <c r="S107" s="179" t="s">
        <v>340</v>
      </c>
      <c r="T107" s="180" t="s">
        <v>319</v>
      </c>
      <c r="U107" s="158">
        <v>0</v>
      </c>
      <c r="V107" s="158">
        <f t="shared" si="34"/>
        <v>0</v>
      </c>
      <c r="W107" s="158"/>
      <c r="X107" s="158" t="s">
        <v>554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555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77</v>
      </c>
      <c r="B108" s="175" t="s">
        <v>1626</v>
      </c>
      <c r="C108" s="184" t="s">
        <v>1627</v>
      </c>
      <c r="D108" s="176" t="s">
        <v>1475</v>
      </c>
      <c r="E108" s="177">
        <v>1</v>
      </c>
      <c r="F108" s="178"/>
      <c r="G108" s="179">
        <f t="shared" si="28"/>
        <v>0</v>
      </c>
      <c r="H108" s="178">
        <v>4000</v>
      </c>
      <c r="I108" s="179">
        <f t="shared" si="29"/>
        <v>4000</v>
      </c>
      <c r="J108" s="178">
        <v>0</v>
      </c>
      <c r="K108" s="179">
        <f t="shared" si="30"/>
        <v>0</v>
      </c>
      <c r="L108" s="179">
        <v>21</v>
      </c>
      <c r="M108" s="179">
        <f t="shared" si="31"/>
        <v>0</v>
      </c>
      <c r="N108" s="179">
        <v>0</v>
      </c>
      <c r="O108" s="179">
        <f t="shared" si="32"/>
        <v>0</v>
      </c>
      <c r="P108" s="179">
        <v>0</v>
      </c>
      <c r="Q108" s="179">
        <f t="shared" si="33"/>
        <v>0</v>
      </c>
      <c r="R108" s="179"/>
      <c r="S108" s="179" t="s">
        <v>340</v>
      </c>
      <c r="T108" s="180" t="s">
        <v>319</v>
      </c>
      <c r="U108" s="158">
        <v>0</v>
      </c>
      <c r="V108" s="158">
        <f t="shared" si="34"/>
        <v>0</v>
      </c>
      <c r="W108" s="158"/>
      <c r="X108" s="158" t="s">
        <v>554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555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78</v>
      </c>
      <c r="B109" s="175" t="s">
        <v>1628</v>
      </c>
      <c r="C109" s="184" t="s">
        <v>1629</v>
      </c>
      <c r="D109" s="176" t="s">
        <v>1475</v>
      </c>
      <c r="E109" s="177">
        <v>1</v>
      </c>
      <c r="F109" s="178"/>
      <c r="G109" s="179">
        <f t="shared" si="28"/>
        <v>0</v>
      </c>
      <c r="H109" s="178">
        <v>4000</v>
      </c>
      <c r="I109" s="179">
        <f t="shared" si="29"/>
        <v>4000</v>
      </c>
      <c r="J109" s="178">
        <v>0</v>
      </c>
      <c r="K109" s="179">
        <f t="shared" si="30"/>
        <v>0</v>
      </c>
      <c r="L109" s="179">
        <v>21</v>
      </c>
      <c r="M109" s="179">
        <f t="shared" si="31"/>
        <v>0</v>
      </c>
      <c r="N109" s="179">
        <v>0</v>
      </c>
      <c r="O109" s="179">
        <f t="shared" si="32"/>
        <v>0</v>
      </c>
      <c r="P109" s="179">
        <v>0</v>
      </c>
      <c r="Q109" s="179">
        <f t="shared" si="33"/>
        <v>0</v>
      </c>
      <c r="R109" s="179"/>
      <c r="S109" s="179" t="s">
        <v>340</v>
      </c>
      <c r="T109" s="180" t="s">
        <v>319</v>
      </c>
      <c r="U109" s="158">
        <v>0</v>
      </c>
      <c r="V109" s="158">
        <f t="shared" si="34"/>
        <v>0</v>
      </c>
      <c r="W109" s="158"/>
      <c r="X109" s="158" t="s">
        <v>554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555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79</v>
      </c>
      <c r="B110" s="175" t="s">
        <v>2949</v>
      </c>
      <c r="C110" s="184" t="s">
        <v>1630</v>
      </c>
      <c r="D110" s="176" t="s">
        <v>706</v>
      </c>
      <c r="E110" s="177">
        <v>2.5099999999999998</v>
      </c>
      <c r="F110" s="178"/>
      <c r="G110" s="179">
        <f t="shared" si="28"/>
        <v>0</v>
      </c>
      <c r="H110" s="178">
        <v>0</v>
      </c>
      <c r="I110" s="179">
        <f t="shared" si="29"/>
        <v>0</v>
      </c>
      <c r="J110" s="178">
        <v>0.41</v>
      </c>
      <c r="K110" s="179">
        <f t="shared" si="30"/>
        <v>1.03</v>
      </c>
      <c r="L110" s="179">
        <v>21</v>
      </c>
      <c r="M110" s="179">
        <f t="shared" si="31"/>
        <v>0</v>
      </c>
      <c r="N110" s="179">
        <v>0</v>
      </c>
      <c r="O110" s="179">
        <f t="shared" si="32"/>
        <v>0</v>
      </c>
      <c r="P110" s="179">
        <v>0</v>
      </c>
      <c r="Q110" s="179">
        <f t="shared" si="33"/>
        <v>0</v>
      </c>
      <c r="R110" s="179" t="s">
        <v>1479</v>
      </c>
      <c r="S110" s="179" t="s">
        <v>318</v>
      </c>
      <c r="T110" s="180" t="s">
        <v>318</v>
      </c>
      <c r="U110" s="158">
        <v>0</v>
      </c>
      <c r="V110" s="158">
        <f t="shared" si="34"/>
        <v>0</v>
      </c>
      <c r="W110" s="158"/>
      <c r="X110" s="158" t="s">
        <v>707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708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0" t="s">
        <v>313</v>
      </c>
      <c r="B111" s="161" t="s">
        <v>168</v>
      </c>
      <c r="C111" s="182" t="s">
        <v>169</v>
      </c>
      <c r="D111" s="162"/>
      <c r="E111" s="163"/>
      <c r="F111" s="164"/>
      <c r="G111" s="164">
        <f>SUMIF(AG112:AG115,"&lt;&gt;NOR",G112:G115)</f>
        <v>0</v>
      </c>
      <c r="H111" s="164"/>
      <c r="I111" s="164">
        <f>SUM(I112:I115)</f>
        <v>82634.399999999994</v>
      </c>
      <c r="J111" s="164"/>
      <c r="K111" s="164">
        <f>SUM(K112:K115)</f>
        <v>14945.399999999998</v>
      </c>
      <c r="L111" s="164"/>
      <c r="M111" s="164">
        <f>SUM(M112:M115)</f>
        <v>0</v>
      </c>
      <c r="N111" s="164"/>
      <c r="O111" s="164">
        <f>SUM(O112:O115)</f>
        <v>0.04</v>
      </c>
      <c r="P111" s="164"/>
      <c r="Q111" s="164">
        <f>SUM(Q112:Q115)</f>
        <v>0</v>
      </c>
      <c r="R111" s="164"/>
      <c r="S111" s="164"/>
      <c r="T111" s="165"/>
      <c r="U111" s="159"/>
      <c r="V111" s="159">
        <f>SUM(V112:V115)</f>
        <v>30.229999999999997</v>
      </c>
      <c r="W111" s="159"/>
      <c r="X111" s="159"/>
      <c r="AG111" t="s">
        <v>314</v>
      </c>
    </row>
    <row r="112" spans="1:60" ht="22.5" outlineLevel="1" x14ac:dyDescent="0.2">
      <c r="A112" s="174">
        <v>80</v>
      </c>
      <c r="B112" s="175" t="s">
        <v>1631</v>
      </c>
      <c r="C112" s="184" t="s">
        <v>1632</v>
      </c>
      <c r="D112" s="176" t="s">
        <v>348</v>
      </c>
      <c r="E112" s="177">
        <v>69</v>
      </c>
      <c r="F112" s="178"/>
      <c r="G112" s="179">
        <f>ROUND(E112*F112,2)</f>
        <v>0</v>
      </c>
      <c r="H112" s="178">
        <v>559.9</v>
      </c>
      <c r="I112" s="179">
        <f>ROUND(E112*H112,2)</f>
        <v>38633.1</v>
      </c>
      <c r="J112" s="178">
        <v>81.099999999999994</v>
      </c>
      <c r="K112" s="179">
        <f>ROUND(E112*J112,2)</f>
        <v>5595.9</v>
      </c>
      <c r="L112" s="179">
        <v>21</v>
      </c>
      <c r="M112" s="179">
        <f>G112*(1+L112/100)</f>
        <v>0</v>
      </c>
      <c r="N112" s="179">
        <v>9.0000000000000006E-5</v>
      </c>
      <c r="O112" s="179">
        <f>ROUND(E112*N112,2)</f>
        <v>0.01</v>
      </c>
      <c r="P112" s="179">
        <v>0</v>
      </c>
      <c r="Q112" s="179">
        <f>ROUND(E112*P112,2)</f>
        <v>0</v>
      </c>
      <c r="R112" s="179" t="s">
        <v>1479</v>
      </c>
      <c r="S112" s="179" t="s">
        <v>318</v>
      </c>
      <c r="T112" s="180" t="s">
        <v>318</v>
      </c>
      <c r="U112" s="158">
        <v>0.16400000000000001</v>
      </c>
      <c r="V112" s="158">
        <f>ROUND(E112*U112,2)</f>
        <v>11.32</v>
      </c>
      <c r="W112" s="158"/>
      <c r="X112" s="158" t="s">
        <v>362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712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4">
        <v>81</v>
      </c>
      <c r="B113" s="175" t="s">
        <v>1633</v>
      </c>
      <c r="C113" s="184" t="s">
        <v>1634</v>
      </c>
      <c r="D113" s="176" t="s">
        <v>348</v>
      </c>
      <c r="E113" s="177">
        <v>138</v>
      </c>
      <c r="F113" s="178"/>
      <c r="G113" s="179">
        <f>ROUND(E113*F113,2)</f>
        <v>0</v>
      </c>
      <c r="H113" s="178">
        <v>86.35</v>
      </c>
      <c r="I113" s="179">
        <f>ROUND(E113*H113,2)</f>
        <v>11916.3</v>
      </c>
      <c r="J113" s="178">
        <v>32.15</v>
      </c>
      <c r="K113" s="179">
        <f>ROUND(E113*J113,2)</f>
        <v>4436.7</v>
      </c>
      <c r="L113" s="179">
        <v>21</v>
      </c>
      <c r="M113" s="179">
        <f>G113*(1+L113/100)</f>
        <v>0</v>
      </c>
      <c r="N113" s="179">
        <v>1.4999999999999999E-4</v>
      </c>
      <c r="O113" s="179">
        <f>ROUND(E113*N113,2)</f>
        <v>0.02</v>
      </c>
      <c r="P113" s="179">
        <v>0</v>
      </c>
      <c r="Q113" s="179">
        <f>ROUND(E113*P113,2)</f>
        <v>0</v>
      </c>
      <c r="R113" s="179" t="s">
        <v>1479</v>
      </c>
      <c r="S113" s="179" t="s">
        <v>318</v>
      </c>
      <c r="T113" s="180" t="s">
        <v>318</v>
      </c>
      <c r="U113" s="158">
        <v>6.5000000000000002E-2</v>
      </c>
      <c r="V113" s="158">
        <f>ROUND(E113*U113,2)</f>
        <v>8.9700000000000006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712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4">
        <v>82</v>
      </c>
      <c r="B114" s="175" t="s">
        <v>1635</v>
      </c>
      <c r="C114" s="184" t="s">
        <v>1636</v>
      </c>
      <c r="D114" s="176" t="s">
        <v>348</v>
      </c>
      <c r="E114" s="177">
        <v>69</v>
      </c>
      <c r="F114" s="178"/>
      <c r="G114" s="179">
        <f>ROUND(E114*F114,2)</f>
        <v>0</v>
      </c>
      <c r="H114" s="178">
        <v>0</v>
      </c>
      <c r="I114" s="179">
        <f>ROUND(E114*H114,2)</f>
        <v>0</v>
      </c>
      <c r="J114" s="178">
        <v>71.2</v>
      </c>
      <c r="K114" s="179">
        <f>ROUND(E114*J114,2)</f>
        <v>4912.8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 t="s">
        <v>1479</v>
      </c>
      <c r="S114" s="179" t="s">
        <v>318</v>
      </c>
      <c r="T114" s="180" t="s">
        <v>318</v>
      </c>
      <c r="U114" s="158">
        <v>0.14399999999999999</v>
      </c>
      <c r="V114" s="158">
        <f>ROUND(E114*U114,2)</f>
        <v>9.94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712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4">
        <v>83</v>
      </c>
      <c r="B115" s="175" t="s">
        <v>1637</v>
      </c>
      <c r="C115" s="184" t="s">
        <v>1638</v>
      </c>
      <c r="D115" s="176" t="s">
        <v>348</v>
      </c>
      <c r="E115" s="177">
        <v>69</v>
      </c>
      <c r="F115" s="178"/>
      <c r="G115" s="179">
        <f>ROUND(E115*F115,2)</f>
        <v>0</v>
      </c>
      <c r="H115" s="178">
        <v>465</v>
      </c>
      <c r="I115" s="179">
        <f>ROUND(E115*H115,2)</f>
        <v>32085</v>
      </c>
      <c r="J115" s="178">
        <v>0</v>
      </c>
      <c r="K115" s="179">
        <f>ROUND(E115*J115,2)</f>
        <v>0</v>
      </c>
      <c r="L115" s="179">
        <v>21</v>
      </c>
      <c r="M115" s="179">
        <f>G115*(1+L115/100)</f>
        <v>0</v>
      </c>
      <c r="N115" s="179">
        <v>2.0000000000000001E-4</v>
      </c>
      <c r="O115" s="179">
        <f>ROUND(E115*N115,2)</f>
        <v>0.01</v>
      </c>
      <c r="P115" s="179">
        <v>0</v>
      </c>
      <c r="Q115" s="179">
        <f>ROUND(E115*P115,2)</f>
        <v>0</v>
      </c>
      <c r="R115" s="179" t="s">
        <v>558</v>
      </c>
      <c r="S115" s="179" t="s">
        <v>318</v>
      </c>
      <c r="T115" s="180" t="s">
        <v>318</v>
      </c>
      <c r="U115" s="158">
        <v>0</v>
      </c>
      <c r="V115" s="158">
        <f>ROUND(E115*U115,2)</f>
        <v>0</v>
      </c>
      <c r="W115" s="158"/>
      <c r="X115" s="158" t="s">
        <v>554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1639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0" t="s">
        <v>313</v>
      </c>
      <c r="B116" s="161" t="s">
        <v>170</v>
      </c>
      <c r="C116" s="182" t="s">
        <v>171</v>
      </c>
      <c r="D116" s="162"/>
      <c r="E116" s="163"/>
      <c r="F116" s="164"/>
      <c r="G116" s="164">
        <f>SUMIF(AG117:AG134,"&lt;&gt;NOR",G117:G134)</f>
        <v>0</v>
      </c>
      <c r="H116" s="164"/>
      <c r="I116" s="164">
        <f>SUM(I117:I134)</f>
        <v>424194.25</v>
      </c>
      <c r="J116" s="164"/>
      <c r="K116" s="164">
        <f>SUM(K117:K134)</f>
        <v>63291.31</v>
      </c>
      <c r="L116" s="164"/>
      <c r="M116" s="164">
        <f>SUM(M117:M134)</f>
        <v>0</v>
      </c>
      <c r="N116" s="164"/>
      <c r="O116" s="164">
        <f>SUM(O117:O134)</f>
        <v>2.7099999999999995</v>
      </c>
      <c r="P116" s="164"/>
      <c r="Q116" s="164">
        <f>SUM(Q117:Q134)</f>
        <v>0</v>
      </c>
      <c r="R116" s="164"/>
      <c r="S116" s="164"/>
      <c r="T116" s="165"/>
      <c r="U116" s="159"/>
      <c r="V116" s="159">
        <f>SUM(V117:V134)</f>
        <v>69.36</v>
      </c>
      <c r="W116" s="159"/>
      <c r="X116" s="159"/>
      <c r="AG116" t="s">
        <v>314</v>
      </c>
    </row>
    <row r="117" spans="1:60" ht="33.75" outlineLevel="1" x14ac:dyDescent="0.2">
      <c r="A117" s="174">
        <v>84</v>
      </c>
      <c r="B117" s="175" t="s">
        <v>1640</v>
      </c>
      <c r="C117" s="184" t="s">
        <v>1641</v>
      </c>
      <c r="D117" s="176" t="s">
        <v>348</v>
      </c>
      <c r="E117" s="177">
        <v>1</v>
      </c>
      <c r="F117" s="178"/>
      <c r="G117" s="179">
        <f t="shared" ref="G117:G134" si="35">ROUND(E117*F117,2)</f>
        <v>0</v>
      </c>
      <c r="H117" s="178">
        <v>4194.37</v>
      </c>
      <c r="I117" s="179">
        <f t="shared" ref="I117:I134" si="36">ROUND(E117*H117,2)</f>
        <v>4194.37</v>
      </c>
      <c r="J117" s="178">
        <v>380.63</v>
      </c>
      <c r="K117" s="179">
        <f t="shared" ref="K117:K134" si="37">ROUND(E117*J117,2)</f>
        <v>380.63</v>
      </c>
      <c r="L117" s="179">
        <v>21</v>
      </c>
      <c r="M117" s="179">
        <f t="shared" ref="M117:M134" si="38">G117*(1+L117/100)</f>
        <v>0</v>
      </c>
      <c r="N117" s="179">
        <v>1.6449999999999999E-2</v>
      </c>
      <c r="O117" s="179">
        <f t="shared" ref="O117:O134" si="39">ROUND(E117*N117,2)</f>
        <v>0.02</v>
      </c>
      <c r="P117" s="179">
        <v>0</v>
      </c>
      <c r="Q117" s="179">
        <f t="shared" ref="Q117:Q134" si="40">ROUND(E117*P117,2)</f>
        <v>0</v>
      </c>
      <c r="R117" s="179" t="s">
        <v>1479</v>
      </c>
      <c r="S117" s="179" t="s">
        <v>318</v>
      </c>
      <c r="T117" s="180" t="s">
        <v>318</v>
      </c>
      <c r="U117" s="158">
        <v>0.92500000000000004</v>
      </c>
      <c r="V117" s="158">
        <f t="shared" ref="V117:V134" si="41">ROUND(E117*U117,2)</f>
        <v>0.93</v>
      </c>
      <c r="W117" s="158"/>
      <c r="X117" s="158" t="s">
        <v>362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712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1" x14ac:dyDescent="0.2">
      <c r="A118" s="174">
        <v>85</v>
      </c>
      <c r="B118" s="175" t="s">
        <v>1642</v>
      </c>
      <c r="C118" s="184" t="s">
        <v>1643</v>
      </c>
      <c r="D118" s="176" t="s">
        <v>348</v>
      </c>
      <c r="E118" s="177">
        <v>1</v>
      </c>
      <c r="F118" s="178"/>
      <c r="G118" s="179">
        <f t="shared" si="35"/>
        <v>0</v>
      </c>
      <c r="H118" s="178">
        <v>4962.7299999999996</v>
      </c>
      <c r="I118" s="179">
        <f t="shared" si="36"/>
        <v>4962.7299999999996</v>
      </c>
      <c r="J118" s="178">
        <v>402.27</v>
      </c>
      <c r="K118" s="179">
        <f t="shared" si="37"/>
        <v>402.27</v>
      </c>
      <c r="L118" s="179">
        <v>21</v>
      </c>
      <c r="M118" s="179">
        <f t="shared" si="38"/>
        <v>0</v>
      </c>
      <c r="N118" s="179">
        <v>2.4680000000000001E-2</v>
      </c>
      <c r="O118" s="179">
        <f t="shared" si="39"/>
        <v>0.02</v>
      </c>
      <c r="P118" s="179">
        <v>0</v>
      </c>
      <c r="Q118" s="179">
        <f t="shared" si="40"/>
        <v>0</v>
      </c>
      <c r="R118" s="179" t="s">
        <v>1479</v>
      </c>
      <c r="S118" s="179" t="s">
        <v>318</v>
      </c>
      <c r="T118" s="180" t="s">
        <v>318</v>
      </c>
      <c r="U118" s="158">
        <v>0.97299999999999998</v>
      </c>
      <c r="V118" s="158">
        <f t="shared" si="41"/>
        <v>0.97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712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33.75" outlineLevel="1" x14ac:dyDescent="0.2">
      <c r="A119" s="174">
        <v>86</v>
      </c>
      <c r="B119" s="175" t="s">
        <v>1644</v>
      </c>
      <c r="C119" s="184" t="s">
        <v>1645</v>
      </c>
      <c r="D119" s="176" t="s">
        <v>348</v>
      </c>
      <c r="E119" s="177">
        <v>1</v>
      </c>
      <c r="F119" s="178"/>
      <c r="G119" s="179">
        <f t="shared" si="35"/>
        <v>0</v>
      </c>
      <c r="H119" s="178">
        <v>5350.94</v>
      </c>
      <c r="I119" s="179">
        <f t="shared" si="36"/>
        <v>5350.94</v>
      </c>
      <c r="J119" s="178">
        <v>404.06</v>
      </c>
      <c r="K119" s="179">
        <f t="shared" si="37"/>
        <v>404.06</v>
      </c>
      <c r="L119" s="179">
        <v>21</v>
      </c>
      <c r="M119" s="179">
        <f t="shared" si="38"/>
        <v>0</v>
      </c>
      <c r="N119" s="179">
        <v>2.879E-2</v>
      </c>
      <c r="O119" s="179">
        <f t="shared" si="39"/>
        <v>0.03</v>
      </c>
      <c r="P119" s="179">
        <v>0</v>
      </c>
      <c r="Q119" s="179">
        <f t="shared" si="40"/>
        <v>0</v>
      </c>
      <c r="R119" s="179" t="s">
        <v>1479</v>
      </c>
      <c r="S119" s="179" t="s">
        <v>318</v>
      </c>
      <c r="T119" s="180" t="s">
        <v>318</v>
      </c>
      <c r="U119" s="158">
        <v>0.97699999999999998</v>
      </c>
      <c r="V119" s="158">
        <f t="shared" si="41"/>
        <v>0.98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712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33.75" outlineLevel="1" x14ac:dyDescent="0.2">
      <c r="A120" s="174">
        <v>87</v>
      </c>
      <c r="B120" s="175" t="s">
        <v>1646</v>
      </c>
      <c r="C120" s="184" t="s">
        <v>1647</v>
      </c>
      <c r="D120" s="176" t="s">
        <v>348</v>
      </c>
      <c r="E120" s="177">
        <v>1</v>
      </c>
      <c r="F120" s="178"/>
      <c r="G120" s="179">
        <f t="shared" si="35"/>
        <v>0</v>
      </c>
      <c r="H120" s="178">
        <v>6156.1</v>
      </c>
      <c r="I120" s="179">
        <f t="shared" si="36"/>
        <v>6156.1</v>
      </c>
      <c r="J120" s="178">
        <v>488.9</v>
      </c>
      <c r="K120" s="179">
        <f t="shared" si="37"/>
        <v>488.9</v>
      </c>
      <c r="L120" s="179">
        <v>21</v>
      </c>
      <c r="M120" s="179">
        <f t="shared" si="38"/>
        <v>0</v>
      </c>
      <c r="N120" s="179">
        <v>3.7019999999999997E-2</v>
      </c>
      <c r="O120" s="179">
        <f t="shared" si="39"/>
        <v>0.04</v>
      </c>
      <c r="P120" s="179">
        <v>0</v>
      </c>
      <c r="Q120" s="179">
        <f t="shared" si="40"/>
        <v>0</v>
      </c>
      <c r="R120" s="179" t="s">
        <v>1479</v>
      </c>
      <c r="S120" s="179" t="s">
        <v>318</v>
      </c>
      <c r="T120" s="180" t="s">
        <v>318</v>
      </c>
      <c r="U120" s="158">
        <v>1.1655</v>
      </c>
      <c r="V120" s="158">
        <f t="shared" si="41"/>
        <v>1.17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712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74">
        <v>88</v>
      </c>
      <c r="B121" s="175" t="s">
        <v>1648</v>
      </c>
      <c r="C121" s="184" t="s">
        <v>1649</v>
      </c>
      <c r="D121" s="176" t="s">
        <v>348</v>
      </c>
      <c r="E121" s="177">
        <v>2</v>
      </c>
      <c r="F121" s="178"/>
      <c r="G121" s="179">
        <f t="shared" si="35"/>
        <v>0</v>
      </c>
      <c r="H121" s="178">
        <v>4352.5600000000004</v>
      </c>
      <c r="I121" s="179">
        <f t="shared" si="36"/>
        <v>8705.1200000000008</v>
      </c>
      <c r="J121" s="178">
        <v>382.44</v>
      </c>
      <c r="K121" s="179">
        <f t="shared" si="37"/>
        <v>764.88</v>
      </c>
      <c r="L121" s="179">
        <v>21</v>
      </c>
      <c r="M121" s="179">
        <f t="shared" si="38"/>
        <v>0</v>
      </c>
      <c r="N121" s="179">
        <v>1.83E-2</v>
      </c>
      <c r="O121" s="179">
        <f t="shared" si="39"/>
        <v>0.04</v>
      </c>
      <c r="P121" s="179">
        <v>0</v>
      </c>
      <c r="Q121" s="179">
        <f t="shared" si="40"/>
        <v>0</v>
      </c>
      <c r="R121" s="179" t="s">
        <v>1479</v>
      </c>
      <c r="S121" s="179" t="s">
        <v>318</v>
      </c>
      <c r="T121" s="180" t="s">
        <v>318</v>
      </c>
      <c r="U121" s="158">
        <v>0.92900000000000005</v>
      </c>
      <c r="V121" s="158">
        <f t="shared" si="41"/>
        <v>1.86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712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74">
        <v>89</v>
      </c>
      <c r="B122" s="175" t="s">
        <v>1650</v>
      </c>
      <c r="C122" s="184" t="s">
        <v>1651</v>
      </c>
      <c r="D122" s="176" t="s">
        <v>348</v>
      </c>
      <c r="E122" s="177">
        <v>1</v>
      </c>
      <c r="F122" s="178"/>
      <c r="G122" s="179">
        <f t="shared" si="35"/>
        <v>0</v>
      </c>
      <c r="H122" s="178">
        <v>4597.5600000000004</v>
      </c>
      <c r="I122" s="179">
        <f t="shared" si="36"/>
        <v>4597.5600000000004</v>
      </c>
      <c r="J122" s="178">
        <v>382.44</v>
      </c>
      <c r="K122" s="179">
        <f t="shared" si="37"/>
        <v>382.44</v>
      </c>
      <c r="L122" s="179">
        <v>21</v>
      </c>
      <c r="M122" s="179">
        <f t="shared" si="38"/>
        <v>0</v>
      </c>
      <c r="N122" s="179">
        <v>2.1350000000000001E-2</v>
      </c>
      <c r="O122" s="179">
        <f t="shared" si="39"/>
        <v>0.02</v>
      </c>
      <c r="P122" s="179">
        <v>0</v>
      </c>
      <c r="Q122" s="179">
        <f t="shared" si="40"/>
        <v>0</v>
      </c>
      <c r="R122" s="179" t="s">
        <v>1479</v>
      </c>
      <c r="S122" s="179" t="s">
        <v>318</v>
      </c>
      <c r="T122" s="180" t="s">
        <v>318</v>
      </c>
      <c r="U122" s="158">
        <v>0.92900000000000005</v>
      </c>
      <c r="V122" s="158">
        <f t="shared" si="41"/>
        <v>0.93</v>
      </c>
      <c r="W122" s="158"/>
      <c r="X122" s="158" t="s">
        <v>362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712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74">
        <v>90</v>
      </c>
      <c r="B123" s="175" t="s">
        <v>1652</v>
      </c>
      <c r="C123" s="184" t="s">
        <v>1653</v>
      </c>
      <c r="D123" s="176" t="s">
        <v>348</v>
      </c>
      <c r="E123" s="177">
        <v>11</v>
      </c>
      <c r="F123" s="178"/>
      <c r="G123" s="179">
        <f t="shared" si="35"/>
        <v>0</v>
      </c>
      <c r="H123" s="178">
        <v>4840.3599999999997</v>
      </c>
      <c r="I123" s="179">
        <f t="shared" si="36"/>
        <v>53243.96</v>
      </c>
      <c r="J123" s="178">
        <v>389.64</v>
      </c>
      <c r="K123" s="179">
        <f t="shared" si="37"/>
        <v>4286.04</v>
      </c>
      <c r="L123" s="179">
        <v>21</v>
      </c>
      <c r="M123" s="179">
        <f t="shared" si="38"/>
        <v>0</v>
      </c>
      <c r="N123" s="179">
        <v>2.4400000000000002E-2</v>
      </c>
      <c r="O123" s="179">
        <f t="shared" si="39"/>
        <v>0.27</v>
      </c>
      <c r="P123" s="179">
        <v>0</v>
      </c>
      <c r="Q123" s="179">
        <f t="shared" si="40"/>
        <v>0</v>
      </c>
      <c r="R123" s="179" t="s">
        <v>1479</v>
      </c>
      <c r="S123" s="179" t="s">
        <v>318</v>
      </c>
      <c r="T123" s="180" t="s">
        <v>318</v>
      </c>
      <c r="U123" s="158">
        <v>0.94499999999999995</v>
      </c>
      <c r="V123" s="158">
        <f t="shared" si="41"/>
        <v>10.4</v>
      </c>
      <c r="W123" s="158"/>
      <c r="X123" s="158" t="s">
        <v>362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712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74">
        <v>91</v>
      </c>
      <c r="B124" s="175" t="s">
        <v>1654</v>
      </c>
      <c r="C124" s="184" t="s">
        <v>1655</v>
      </c>
      <c r="D124" s="176" t="s">
        <v>348</v>
      </c>
      <c r="E124" s="177">
        <v>30</v>
      </c>
      <c r="F124" s="178"/>
      <c r="G124" s="179">
        <f t="shared" si="35"/>
        <v>0</v>
      </c>
      <c r="H124" s="178">
        <v>5820.56</v>
      </c>
      <c r="I124" s="179">
        <f t="shared" si="36"/>
        <v>174616.8</v>
      </c>
      <c r="J124" s="178">
        <v>414.44</v>
      </c>
      <c r="K124" s="179">
        <f t="shared" si="37"/>
        <v>12433.2</v>
      </c>
      <c r="L124" s="179">
        <v>21</v>
      </c>
      <c r="M124" s="179">
        <f t="shared" si="38"/>
        <v>0</v>
      </c>
      <c r="N124" s="179">
        <v>3.6600000000000001E-2</v>
      </c>
      <c r="O124" s="179">
        <f t="shared" si="39"/>
        <v>1.1000000000000001</v>
      </c>
      <c r="P124" s="179">
        <v>0</v>
      </c>
      <c r="Q124" s="179">
        <f t="shared" si="40"/>
        <v>0</v>
      </c>
      <c r="R124" s="179" t="s">
        <v>1479</v>
      </c>
      <c r="S124" s="179" t="s">
        <v>318</v>
      </c>
      <c r="T124" s="180" t="s">
        <v>318</v>
      </c>
      <c r="U124" s="158">
        <v>1</v>
      </c>
      <c r="V124" s="158">
        <f t="shared" si="41"/>
        <v>30</v>
      </c>
      <c r="W124" s="158"/>
      <c r="X124" s="158" t="s">
        <v>362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712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74">
        <v>92</v>
      </c>
      <c r="B125" s="175" t="s">
        <v>1656</v>
      </c>
      <c r="C125" s="184" t="s">
        <v>1657</v>
      </c>
      <c r="D125" s="176" t="s">
        <v>348</v>
      </c>
      <c r="E125" s="177">
        <v>3</v>
      </c>
      <c r="F125" s="178"/>
      <c r="G125" s="179">
        <f t="shared" si="35"/>
        <v>0</v>
      </c>
      <c r="H125" s="178">
        <v>4384.32</v>
      </c>
      <c r="I125" s="179">
        <f t="shared" si="36"/>
        <v>13152.96</v>
      </c>
      <c r="J125" s="178">
        <v>375.68</v>
      </c>
      <c r="K125" s="179">
        <f t="shared" si="37"/>
        <v>1127.04</v>
      </c>
      <c r="L125" s="179">
        <v>21</v>
      </c>
      <c r="M125" s="179">
        <f t="shared" si="38"/>
        <v>0</v>
      </c>
      <c r="N125" s="179">
        <v>1.4619999999999999E-2</v>
      </c>
      <c r="O125" s="179">
        <f t="shared" si="39"/>
        <v>0.04</v>
      </c>
      <c r="P125" s="179">
        <v>0</v>
      </c>
      <c r="Q125" s="179">
        <f t="shared" si="40"/>
        <v>0</v>
      </c>
      <c r="R125" s="179" t="s">
        <v>1479</v>
      </c>
      <c r="S125" s="179" t="s">
        <v>318</v>
      </c>
      <c r="T125" s="180" t="s">
        <v>318</v>
      </c>
      <c r="U125" s="158">
        <v>0.91400000000000003</v>
      </c>
      <c r="V125" s="158">
        <f t="shared" si="41"/>
        <v>2.74</v>
      </c>
      <c r="W125" s="158"/>
      <c r="X125" s="158" t="s">
        <v>362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712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74">
        <v>93</v>
      </c>
      <c r="B126" s="175" t="s">
        <v>1658</v>
      </c>
      <c r="C126" s="184" t="s">
        <v>1659</v>
      </c>
      <c r="D126" s="176" t="s">
        <v>348</v>
      </c>
      <c r="E126" s="177">
        <v>1</v>
      </c>
      <c r="F126" s="178"/>
      <c r="G126" s="179">
        <f t="shared" si="35"/>
        <v>0</v>
      </c>
      <c r="H126" s="178">
        <v>4639.32</v>
      </c>
      <c r="I126" s="179">
        <f t="shared" si="36"/>
        <v>4639.32</v>
      </c>
      <c r="J126" s="178">
        <v>375.68</v>
      </c>
      <c r="K126" s="179">
        <f t="shared" si="37"/>
        <v>375.68</v>
      </c>
      <c r="L126" s="179">
        <v>21</v>
      </c>
      <c r="M126" s="179">
        <f t="shared" si="38"/>
        <v>0</v>
      </c>
      <c r="N126" s="179">
        <v>1.7049999999999999E-2</v>
      </c>
      <c r="O126" s="179">
        <f t="shared" si="39"/>
        <v>0.02</v>
      </c>
      <c r="P126" s="179">
        <v>0</v>
      </c>
      <c r="Q126" s="179">
        <f t="shared" si="40"/>
        <v>0</v>
      </c>
      <c r="R126" s="179" t="s">
        <v>1479</v>
      </c>
      <c r="S126" s="179" t="s">
        <v>318</v>
      </c>
      <c r="T126" s="180" t="s">
        <v>318</v>
      </c>
      <c r="U126" s="158">
        <v>0.91400000000000003</v>
      </c>
      <c r="V126" s="158">
        <f t="shared" si="41"/>
        <v>0.91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712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74">
        <v>94</v>
      </c>
      <c r="B127" s="175" t="s">
        <v>1660</v>
      </c>
      <c r="C127" s="184" t="s">
        <v>1661</v>
      </c>
      <c r="D127" s="176" t="s">
        <v>348</v>
      </c>
      <c r="E127" s="177">
        <v>1</v>
      </c>
      <c r="F127" s="178"/>
      <c r="G127" s="179">
        <f t="shared" si="35"/>
        <v>0</v>
      </c>
      <c r="H127" s="178">
        <v>6415.94</v>
      </c>
      <c r="I127" s="179">
        <f t="shared" si="36"/>
        <v>6415.94</v>
      </c>
      <c r="J127" s="178">
        <v>404.06</v>
      </c>
      <c r="K127" s="179">
        <f t="shared" si="37"/>
        <v>404.06</v>
      </c>
      <c r="L127" s="179">
        <v>21</v>
      </c>
      <c r="M127" s="179">
        <f t="shared" si="38"/>
        <v>0</v>
      </c>
      <c r="N127" s="179">
        <v>3.4110000000000001E-2</v>
      </c>
      <c r="O127" s="179">
        <f t="shared" si="39"/>
        <v>0.03</v>
      </c>
      <c r="P127" s="179">
        <v>0</v>
      </c>
      <c r="Q127" s="179">
        <f t="shared" si="40"/>
        <v>0</v>
      </c>
      <c r="R127" s="179" t="s">
        <v>1479</v>
      </c>
      <c r="S127" s="179" t="s">
        <v>318</v>
      </c>
      <c r="T127" s="180" t="s">
        <v>318</v>
      </c>
      <c r="U127" s="158">
        <v>0.97699999999999998</v>
      </c>
      <c r="V127" s="158">
        <f t="shared" si="41"/>
        <v>0.98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712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74">
        <v>95</v>
      </c>
      <c r="B128" s="175" t="s">
        <v>1662</v>
      </c>
      <c r="C128" s="184" t="s">
        <v>1663</v>
      </c>
      <c r="D128" s="176" t="s">
        <v>348</v>
      </c>
      <c r="E128" s="177">
        <v>2</v>
      </c>
      <c r="F128" s="178"/>
      <c r="G128" s="179">
        <f t="shared" si="35"/>
        <v>0</v>
      </c>
      <c r="H128" s="178">
        <v>5926.75</v>
      </c>
      <c r="I128" s="179">
        <f t="shared" si="36"/>
        <v>11853.5</v>
      </c>
      <c r="J128" s="178">
        <v>393.25</v>
      </c>
      <c r="K128" s="179">
        <f t="shared" si="37"/>
        <v>786.5</v>
      </c>
      <c r="L128" s="179">
        <v>21</v>
      </c>
      <c r="M128" s="179">
        <f t="shared" si="38"/>
        <v>0</v>
      </c>
      <c r="N128" s="179">
        <v>3.6299999999999999E-2</v>
      </c>
      <c r="O128" s="179">
        <f t="shared" si="39"/>
        <v>7.0000000000000007E-2</v>
      </c>
      <c r="P128" s="179">
        <v>0</v>
      </c>
      <c r="Q128" s="179">
        <f t="shared" si="40"/>
        <v>0</v>
      </c>
      <c r="R128" s="179" t="s">
        <v>1479</v>
      </c>
      <c r="S128" s="179" t="s">
        <v>318</v>
      </c>
      <c r="T128" s="180" t="s">
        <v>318</v>
      </c>
      <c r="U128" s="158">
        <v>0.95299999999999996</v>
      </c>
      <c r="V128" s="158">
        <f t="shared" si="41"/>
        <v>1.91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712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33.75" outlineLevel="1" x14ac:dyDescent="0.2">
      <c r="A129" s="174">
        <v>96</v>
      </c>
      <c r="B129" s="175" t="s">
        <v>1664</v>
      </c>
      <c r="C129" s="184" t="s">
        <v>1665</v>
      </c>
      <c r="D129" s="176" t="s">
        <v>348</v>
      </c>
      <c r="E129" s="177">
        <v>7</v>
      </c>
      <c r="F129" s="178"/>
      <c r="G129" s="179">
        <f t="shared" si="35"/>
        <v>0</v>
      </c>
      <c r="H129" s="178">
        <v>8932.11</v>
      </c>
      <c r="I129" s="179">
        <f t="shared" si="36"/>
        <v>62524.77</v>
      </c>
      <c r="J129" s="178">
        <v>502.89</v>
      </c>
      <c r="K129" s="179">
        <f t="shared" si="37"/>
        <v>3520.23</v>
      </c>
      <c r="L129" s="179">
        <v>21</v>
      </c>
      <c r="M129" s="179">
        <f t="shared" si="38"/>
        <v>0</v>
      </c>
      <c r="N129" s="179">
        <v>7.2599999999999998E-2</v>
      </c>
      <c r="O129" s="179">
        <f t="shared" si="39"/>
        <v>0.51</v>
      </c>
      <c r="P129" s="179">
        <v>0</v>
      </c>
      <c r="Q129" s="179">
        <f t="shared" si="40"/>
        <v>0</v>
      </c>
      <c r="R129" s="179" t="s">
        <v>1479</v>
      </c>
      <c r="S129" s="179" t="s">
        <v>318</v>
      </c>
      <c r="T129" s="180" t="s">
        <v>318</v>
      </c>
      <c r="U129" s="158">
        <v>1.1964999999999999</v>
      </c>
      <c r="V129" s="158">
        <f t="shared" si="41"/>
        <v>8.3800000000000008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712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33.75" outlineLevel="1" x14ac:dyDescent="0.2">
      <c r="A130" s="174">
        <v>97</v>
      </c>
      <c r="B130" s="175" t="s">
        <v>1666</v>
      </c>
      <c r="C130" s="184" t="s">
        <v>1667</v>
      </c>
      <c r="D130" s="176" t="s">
        <v>348</v>
      </c>
      <c r="E130" s="177">
        <v>2</v>
      </c>
      <c r="F130" s="178"/>
      <c r="G130" s="179">
        <f t="shared" si="35"/>
        <v>0</v>
      </c>
      <c r="H130" s="178">
        <v>7939.17</v>
      </c>
      <c r="I130" s="179">
        <f t="shared" si="36"/>
        <v>15878.34</v>
      </c>
      <c r="J130" s="178">
        <v>410.83</v>
      </c>
      <c r="K130" s="179">
        <f t="shared" si="37"/>
        <v>821.66</v>
      </c>
      <c r="L130" s="179">
        <v>21</v>
      </c>
      <c r="M130" s="179">
        <f t="shared" si="38"/>
        <v>0</v>
      </c>
      <c r="N130" s="179">
        <v>5.6300000000000003E-2</v>
      </c>
      <c r="O130" s="179">
        <f t="shared" si="39"/>
        <v>0.11</v>
      </c>
      <c r="P130" s="179">
        <v>0</v>
      </c>
      <c r="Q130" s="179">
        <f t="shared" si="40"/>
        <v>0</v>
      </c>
      <c r="R130" s="179" t="s">
        <v>1479</v>
      </c>
      <c r="S130" s="179" t="s">
        <v>318</v>
      </c>
      <c r="T130" s="180" t="s">
        <v>318</v>
      </c>
      <c r="U130" s="158">
        <v>0.99199999999999999</v>
      </c>
      <c r="V130" s="158">
        <f t="shared" si="41"/>
        <v>1.98</v>
      </c>
      <c r="W130" s="158"/>
      <c r="X130" s="158" t="s">
        <v>362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712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74">
        <v>98</v>
      </c>
      <c r="B131" s="175" t="s">
        <v>1668</v>
      </c>
      <c r="C131" s="184" t="s">
        <v>1669</v>
      </c>
      <c r="D131" s="176" t="s">
        <v>348</v>
      </c>
      <c r="E131" s="177">
        <v>1</v>
      </c>
      <c r="F131" s="178"/>
      <c r="G131" s="179">
        <f t="shared" si="35"/>
        <v>0</v>
      </c>
      <c r="H131" s="178">
        <v>8855.16</v>
      </c>
      <c r="I131" s="179">
        <f t="shared" si="36"/>
        <v>8855.16</v>
      </c>
      <c r="J131" s="178">
        <v>419.84</v>
      </c>
      <c r="K131" s="179">
        <f t="shared" si="37"/>
        <v>419.84</v>
      </c>
      <c r="L131" s="179">
        <v>21</v>
      </c>
      <c r="M131" s="179">
        <f t="shared" si="38"/>
        <v>0</v>
      </c>
      <c r="N131" s="179">
        <v>6.7559999999999995E-2</v>
      </c>
      <c r="O131" s="179">
        <f t="shared" si="39"/>
        <v>7.0000000000000007E-2</v>
      </c>
      <c r="P131" s="179">
        <v>0</v>
      </c>
      <c r="Q131" s="179">
        <f t="shared" si="40"/>
        <v>0</v>
      </c>
      <c r="R131" s="179" t="s">
        <v>1479</v>
      </c>
      <c r="S131" s="179" t="s">
        <v>318</v>
      </c>
      <c r="T131" s="180" t="s">
        <v>318</v>
      </c>
      <c r="U131" s="158">
        <v>1.012</v>
      </c>
      <c r="V131" s="158">
        <f t="shared" si="41"/>
        <v>1.01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712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33.75" outlineLevel="1" x14ac:dyDescent="0.2">
      <c r="A132" s="174">
        <v>99</v>
      </c>
      <c r="B132" s="175" t="s">
        <v>1670</v>
      </c>
      <c r="C132" s="184" t="s">
        <v>1671</v>
      </c>
      <c r="D132" s="176" t="s">
        <v>348</v>
      </c>
      <c r="E132" s="177">
        <v>4</v>
      </c>
      <c r="F132" s="178"/>
      <c r="G132" s="179">
        <f t="shared" si="35"/>
        <v>0</v>
      </c>
      <c r="H132" s="178">
        <v>9761.67</v>
      </c>
      <c r="I132" s="179">
        <f t="shared" si="36"/>
        <v>39046.68</v>
      </c>
      <c r="J132" s="178">
        <v>438.33</v>
      </c>
      <c r="K132" s="179">
        <f t="shared" si="37"/>
        <v>1753.32</v>
      </c>
      <c r="L132" s="179">
        <v>21</v>
      </c>
      <c r="M132" s="179">
        <f t="shared" si="38"/>
        <v>0</v>
      </c>
      <c r="N132" s="179">
        <v>7.8820000000000001E-2</v>
      </c>
      <c r="O132" s="179">
        <f t="shared" si="39"/>
        <v>0.32</v>
      </c>
      <c r="P132" s="179">
        <v>0</v>
      </c>
      <c r="Q132" s="179">
        <f t="shared" si="40"/>
        <v>0</v>
      </c>
      <c r="R132" s="179" t="s">
        <v>1479</v>
      </c>
      <c r="S132" s="179" t="s">
        <v>318</v>
      </c>
      <c r="T132" s="180" t="s">
        <v>318</v>
      </c>
      <c r="U132" s="158">
        <v>1.0529999999999999</v>
      </c>
      <c r="V132" s="158">
        <f t="shared" si="41"/>
        <v>4.21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712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4">
        <v>100</v>
      </c>
      <c r="B133" s="175" t="s">
        <v>1672</v>
      </c>
      <c r="C133" s="184" t="s">
        <v>1673</v>
      </c>
      <c r="D133" s="176" t="s">
        <v>1475</v>
      </c>
      <c r="E133" s="177">
        <v>69</v>
      </c>
      <c r="F133" s="178"/>
      <c r="G133" s="179">
        <f t="shared" si="35"/>
        <v>0</v>
      </c>
      <c r="H133" s="178">
        <v>0</v>
      </c>
      <c r="I133" s="179">
        <f t="shared" si="36"/>
        <v>0</v>
      </c>
      <c r="J133" s="178">
        <v>500</v>
      </c>
      <c r="K133" s="179">
        <f t="shared" si="37"/>
        <v>34500</v>
      </c>
      <c r="L133" s="179">
        <v>21</v>
      </c>
      <c r="M133" s="179">
        <f t="shared" si="38"/>
        <v>0</v>
      </c>
      <c r="N133" s="179">
        <v>0</v>
      </c>
      <c r="O133" s="179">
        <f t="shared" si="39"/>
        <v>0</v>
      </c>
      <c r="P133" s="179">
        <v>0</v>
      </c>
      <c r="Q133" s="179">
        <f t="shared" si="40"/>
        <v>0</v>
      </c>
      <c r="R133" s="179"/>
      <c r="S133" s="179" t="s">
        <v>340</v>
      </c>
      <c r="T133" s="180" t="s">
        <v>319</v>
      </c>
      <c r="U133" s="158">
        <v>0</v>
      </c>
      <c r="V133" s="158">
        <f t="shared" si="41"/>
        <v>0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425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4">
        <v>101</v>
      </c>
      <c r="B134" s="175" t="s">
        <v>2950</v>
      </c>
      <c r="C134" s="184" t="s">
        <v>1674</v>
      </c>
      <c r="D134" s="176" t="s">
        <v>706</v>
      </c>
      <c r="E134" s="177">
        <v>13.52</v>
      </c>
      <c r="F134" s="178"/>
      <c r="G134" s="179">
        <f t="shared" si="35"/>
        <v>0</v>
      </c>
      <c r="H134" s="178">
        <v>0</v>
      </c>
      <c r="I134" s="179">
        <f t="shared" si="36"/>
        <v>0</v>
      </c>
      <c r="J134" s="178">
        <v>3</v>
      </c>
      <c r="K134" s="179">
        <f t="shared" si="37"/>
        <v>40.56</v>
      </c>
      <c r="L134" s="179">
        <v>21</v>
      </c>
      <c r="M134" s="179">
        <f t="shared" si="38"/>
        <v>0</v>
      </c>
      <c r="N134" s="179">
        <v>0</v>
      </c>
      <c r="O134" s="179">
        <f t="shared" si="39"/>
        <v>0</v>
      </c>
      <c r="P134" s="179">
        <v>0</v>
      </c>
      <c r="Q134" s="179">
        <f t="shared" si="40"/>
        <v>0</v>
      </c>
      <c r="R134" s="179" t="s">
        <v>1479</v>
      </c>
      <c r="S134" s="179" t="s">
        <v>318</v>
      </c>
      <c r="T134" s="180" t="s">
        <v>318</v>
      </c>
      <c r="U134" s="158">
        <v>0</v>
      </c>
      <c r="V134" s="158">
        <f t="shared" si="41"/>
        <v>0</v>
      </c>
      <c r="W134" s="158"/>
      <c r="X134" s="158" t="s">
        <v>707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708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0" t="s">
        <v>313</v>
      </c>
      <c r="B135" s="161" t="s">
        <v>200</v>
      </c>
      <c r="C135" s="182" t="s">
        <v>202</v>
      </c>
      <c r="D135" s="162"/>
      <c r="E135" s="163"/>
      <c r="F135" s="164"/>
      <c r="G135" s="164">
        <f>SUMIF(AG136:AG148,"&lt;&gt;NOR",G136:G148)</f>
        <v>0</v>
      </c>
      <c r="H135" s="164"/>
      <c r="I135" s="164">
        <f>SUM(I136:I148)</f>
        <v>0</v>
      </c>
      <c r="J135" s="164"/>
      <c r="K135" s="164">
        <f>SUM(K136:K148)</f>
        <v>163260</v>
      </c>
      <c r="L135" s="164"/>
      <c r="M135" s="164">
        <f>SUM(M136:M148)</f>
        <v>0</v>
      </c>
      <c r="N135" s="164"/>
      <c r="O135" s="164">
        <f>SUM(O136:O148)</f>
        <v>0</v>
      </c>
      <c r="P135" s="164"/>
      <c r="Q135" s="164">
        <f>SUM(Q136:Q148)</f>
        <v>0</v>
      </c>
      <c r="R135" s="164"/>
      <c r="S135" s="164"/>
      <c r="T135" s="165"/>
      <c r="U135" s="159"/>
      <c r="V135" s="159">
        <f>SUM(V136:V148)</f>
        <v>0</v>
      </c>
      <c r="W135" s="159"/>
      <c r="X135" s="159"/>
      <c r="AG135" t="s">
        <v>314</v>
      </c>
    </row>
    <row r="136" spans="1:60" outlineLevel="1" x14ac:dyDescent="0.2">
      <c r="A136" s="174">
        <v>102</v>
      </c>
      <c r="B136" s="175" t="s">
        <v>1675</v>
      </c>
      <c r="C136" s="184" t="s">
        <v>2621</v>
      </c>
      <c r="D136" s="176" t="s">
        <v>1475</v>
      </c>
      <c r="E136" s="177">
        <v>1</v>
      </c>
      <c r="F136" s="178"/>
      <c r="G136" s="179">
        <f t="shared" ref="G136:G148" si="42">ROUND(E136*F136,2)</f>
        <v>0</v>
      </c>
      <c r="H136" s="178">
        <v>0</v>
      </c>
      <c r="I136" s="179">
        <f t="shared" ref="I136:I148" si="43">ROUND(E136*H136,2)</f>
        <v>0</v>
      </c>
      <c r="J136" s="178">
        <v>23600</v>
      </c>
      <c r="K136" s="179">
        <f t="shared" ref="K136:K148" si="44">ROUND(E136*J136,2)</f>
        <v>23600</v>
      </c>
      <c r="L136" s="179">
        <v>21</v>
      </c>
      <c r="M136" s="179">
        <f t="shared" ref="M136:M148" si="45">G136*(1+L136/100)</f>
        <v>0</v>
      </c>
      <c r="N136" s="179">
        <v>0</v>
      </c>
      <c r="O136" s="179">
        <f t="shared" ref="O136:O148" si="46">ROUND(E136*N136,2)</f>
        <v>0</v>
      </c>
      <c r="P136" s="179">
        <v>0</v>
      </c>
      <c r="Q136" s="179">
        <f t="shared" ref="Q136:Q148" si="47"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 t="shared" ref="V136:V148" si="48"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425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4">
        <v>103</v>
      </c>
      <c r="B137" s="175" t="s">
        <v>1676</v>
      </c>
      <c r="C137" s="184" t="s">
        <v>1677</v>
      </c>
      <c r="D137" s="176" t="s">
        <v>348</v>
      </c>
      <c r="E137" s="177">
        <v>69</v>
      </c>
      <c r="F137" s="178"/>
      <c r="G137" s="179">
        <f t="shared" si="42"/>
        <v>0</v>
      </c>
      <c r="H137" s="178">
        <v>0</v>
      </c>
      <c r="I137" s="179">
        <f t="shared" si="43"/>
        <v>0</v>
      </c>
      <c r="J137" s="178">
        <v>100</v>
      </c>
      <c r="K137" s="179">
        <f t="shared" si="44"/>
        <v>6900</v>
      </c>
      <c r="L137" s="179">
        <v>21</v>
      </c>
      <c r="M137" s="179">
        <f t="shared" si="45"/>
        <v>0</v>
      </c>
      <c r="N137" s="179">
        <v>0</v>
      </c>
      <c r="O137" s="179">
        <f t="shared" si="46"/>
        <v>0</v>
      </c>
      <c r="P137" s="179">
        <v>0</v>
      </c>
      <c r="Q137" s="179">
        <f t="shared" si="47"/>
        <v>0</v>
      </c>
      <c r="R137" s="179"/>
      <c r="S137" s="179" t="s">
        <v>340</v>
      </c>
      <c r="T137" s="180" t="s">
        <v>319</v>
      </c>
      <c r="U137" s="158">
        <v>0</v>
      </c>
      <c r="V137" s="158">
        <f t="shared" si="48"/>
        <v>0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425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4">
        <v>104</v>
      </c>
      <c r="B138" s="175" t="s">
        <v>1678</v>
      </c>
      <c r="C138" s="184" t="s">
        <v>1679</v>
      </c>
      <c r="D138" s="176" t="s">
        <v>348</v>
      </c>
      <c r="E138" s="177">
        <v>3</v>
      </c>
      <c r="F138" s="178"/>
      <c r="G138" s="179">
        <f t="shared" si="42"/>
        <v>0</v>
      </c>
      <c r="H138" s="178">
        <v>0</v>
      </c>
      <c r="I138" s="179">
        <f t="shared" si="43"/>
        <v>0</v>
      </c>
      <c r="J138" s="178">
        <v>400</v>
      </c>
      <c r="K138" s="179">
        <f t="shared" si="44"/>
        <v>1200</v>
      </c>
      <c r="L138" s="179">
        <v>21</v>
      </c>
      <c r="M138" s="179">
        <f t="shared" si="45"/>
        <v>0</v>
      </c>
      <c r="N138" s="179">
        <v>0</v>
      </c>
      <c r="O138" s="179">
        <f t="shared" si="46"/>
        <v>0</v>
      </c>
      <c r="P138" s="179">
        <v>0</v>
      </c>
      <c r="Q138" s="179">
        <f t="shared" si="47"/>
        <v>0</v>
      </c>
      <c r="R138" s="179"/>
      <c r="S138" s="179" t="s">
        <v>340</v>
      </c>
      <c r="T138" s="180" t="s">
        <v>319</v>
      </c>
      <c r="U138" s="158">
        <v>0</v>
      </c>
      <c r="V138" s="158">
        <f t="shared" si="48"/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425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4">
        <v>105</v>
      </c>
      <c r="B139" s="175" t="s">
        <v>1680</v>
      </c>
      <c r="C139" s="184" t="s">
        <v>1681</v>
      </c>
      <c r="D139" s="176" t="s">
        <v>1475</v>
      </c>
      <c r="E139" s="177">
        <v>1</v>
      </c>
      <c r="F139" s="178"/>
      <c r="G139" s="179">
        <f t="shared" si="42"/>
        <v>0</v>
      </c>
      <c r="H139" s="178">
        <v>0</v>
      </c>
      <c r="I139" s="179">
        <f t="shared" si="43"/>
        <v>0</v>
      </c>
      <c r="J139" s="178">
        <v>8500</v>
      </c>
      <c r="K139" s="179">
        <f t="shared" si="44"/>
        <v>8500</v>
      </c>
      <c r="L139" s="179">
        <v>21</v>
      </c>
      <c r="M139" s="179">
        <f t="shared" si="45"/>
        <v>0</v>
      </c>
      <c r="N139" s="179">
        <v>0</v>
      </c>
      <c r="O139" s="179">
        <f t="shared" si="46"/>
        <v>0</v>
      </c>
      <c r="P139" s="179">
        <v>0</v>
      </c>
      <c r="Q139" s="179">
        <f t="shared" si="47"/>
        <v>0</v>
      </c>
      <c r="R139" s="179"/>
      <c r="S139" s="179" t="s">
        <v>340</v>
      </c>
      <c r="T139" s="180" t="s">
        <v>319</v>
      </c>
      <c r="U139" s="158">
        <v>0</v>
      </c>
      <c r="V139" s="158">
        <f t="shared" si="48"/>
        <v>0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425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4">
        <v>106</v>
      </c>
      <c r="B140" s="175" t="s">
        <v>1682</v>
      </c>
      <c r="C140" s="184" t="s">
        <v>1683</v>
      </c>
      <c r="D140" s="176" t="s">
        <v>1475</v>
      </c>
      <c r="E140" s="177">
        <v>1</v>
      </c>
      <c r="F140" s="178"/>
      <c r="G140" s="179">
        <f t="shared" si="42"/>
        <v>0</v>
      </c>
      <c r="H140" s="178">
        <v>0</v>
      </c>
      <c r="I140" s="179">
        <f t="shared" si="43"/>
        <v>0</v>
      </c>
      <c r="J140" s="178">
        <v>10000</v>
      </c>
      <c r="K140" s="179">
        <f t="shared" si="44"/>
        <v>10000</v>
      </c>
      <c r="L140" s="179">
        <v>21</v>
      </c>
      <c r="M140" s="179">
        <f t="shared" si="45"/>
        <v>0</v>
      </c>
      <c r="N140" s="179">
        <v>0</v>
      </c>
      <c r="O140" s="179">
        <f t="shared" si="46"/>
        <v>0</v>
      </c>
      <c r="P140" s="179">
        <v>0</v>
      </c>
      <c r="Q140" s="179">
        <f t="shared" si="47"/>
        <v>0</v>
      </c>
      <c r="R140" s="179"/>
      <c r="S140" s="179" t="s">
        <v>340</v>
      </c>
      <c r="T140" s="180" t="s">
        <v>319</v>
      </c>
      <c r="U140" s="158">
        <v>0</v>
      </c>
      <c r="V140" s="158">
        <f t="shared" si="48"/>
        <v>0</v>
      </c>
      <c r="W140" s="158"/>
      <c r="X140" s="158" t="s">
        <v>362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425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4">
        <v>107</v>
      </c>
      <c r="B141" s="175" t="s">
        <v>1684</v>
      </c>
      <c r="C141" s="184" t="s">
        <v>1685</v>
      </c>
      <c r="D141" s="176" t="s">
        <v>348</v>
      </c>
      <c r="E141" s="177">
        <v>2</v>
      </c>
      <c r="F141" s="178"/>
      <c r="G141" s="179">
        <f t="shared" si="42"/>
        <v>0</v>
      </c>
      <c r="H141" s="178">
        <v>0</v>
      </c>
      <c r="I141" s="179">
        <f t="shared" si="43"/>
        <v>0</v>
      </c>
      <c r="J141" s="178">
        <v>5000</v>
      </c>
      <c r="K141" s="179">
        <f t="shared" si="44"/>
        <v>10000</v>
      </c>
      <c r="L141" s="179">
        <v>21</v>
      </c>
      <c r="M141" s="179">
        <f t="shared" si="45"/>
        <v>0</v>
      </c>
      <c r="N141" s="179">
        <v>0</v>
      </c>
      <c r="O141" s="179">
        <f t="shared" si="46"/>
        <v>0</v>
      </c>
      <c r="P141" s="179">
        <v>0</v>
      </c>
      <c r="Q141" s="179">
        <f t="shared" si="47"/>
        <v>0</v>
      </c>
      <c r="R141" s="179"/>
      <c r="S141" s="179" t="s">
        <v>340</v>
      </c>
      <c r="T141" s="180" t="s">
        <v>319</v>
      </c>
      <c r="U141" s="158">
        <v>0</v>
      </c>
      <c r="V141" s="158">
        <f t="shared" si="48"/>
        <v>0</v>
      </c>
      <c r="W141" s="158"/>
      <c r="X141" s="158" t="s">
        <v>362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425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4">
        <v>108</v>
      </c>
      <c r="B142" s="175" t="s">
        <v>1686</v>
      </c>
      <c r="C142" s="184" t="s">
        <v>1687</v>
      </c>
      <c r="D142" s="176" t="s">
        <v>1475</v>
      </c>
      <c r="E142" s="177">
        <v>1</v>
      </c>
      <c r="F142" s="178"/>
      <c r="G142" s="179">
        <f t="shared" si="42"/>
        <v>0</v>
      </c>
      <c r="H142" s="178">
        <v>0</v>
      </c>
      <c r="I142" s="179">
        <f t="shared" si="43"/>
        <v>0</v>
      </c>
      <c r="J142" s="178">
        <v>2000</v>
      </c>
      <c r="K142" s="179">
        <f t="shared" si="44"/>
        <v>2000</v>
      </c>
      <c r="L142" s="179">
        <v>21</v>
      </c>
      <c r="M142" s="179">
        <f t="shared" si="45"/>
        <v>0</v>
      </c>
      <c r="N142" s="179">
        <v>0</v>
      </c>
      <c r="O142" s="179">
        <f t="shared" si="46"/>
        <v>0</v>
      </c>
      <c r="P142" s="179">
        <v>0</v>
      </c>
      <c r="Q142" s="179">
        <f t="shared" si="47"/>
        <v>0</v>
      </c>
      <c r="R142" s="179"/>
      <c r="S142" s="179" t="s">
        <v>340</v>
      </c>
      <c r="T142" s="180" t="s">
        <v>319</v>
      </c>
      <c r="U142" s="158">
        <v>0</v>
      </c>
      <c r="V142" s="158">
        <f t="shared" si="48"/>
        <v>0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425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4">
        <v>109</v>
      </c>
      <c r="B143" s="175" t="s">
        <v>1688</v>
      </c>
      <c r="C143" s="184" t="s">
        <v>1689</v>
      </c>
      <c r="D143" s="176" t="s">
        <v>1475</v>
      </c>
      <c r="E143" s="177">
        <v>1</v>
      </c>
      <c r="F143" s="178"/>
      <c r="G143" s="179">
        <f t="shared" si="42"/>
        <v>0</v>
      </c>
      <c r="H143" s="178">
        <v>0</v>
      </c>
      <c r="I143" s="179">
        <f t="shared" si="43"/>
        <v>0</v>
      </c>
      <c r="J143" s="178">
        <v>4000</v>
      </c>
      <c r="K143" s="179">
        <f t="shared" si="44"/>
        <v>4000</v>
      </c>
      <c r="L143" s="179">
        <v>21</v>
      </c>
      <c r="M143" s="179">
        <f t="shared" si="45"/>
        <v>0</v>
      </c>
      <c r="N143" s="179">
        <v>0</v>
      </c>
      <c r="O143" s="179">
        <f t="shared" si="46"/>
        <v>0</v>
      </c>
      <c r="P143" s="179">
        <v>0</v>
      </c>
      <c r="Q143" s="179">
        <f t="shared" si="47"/>
        <v>0</v>
      </c>
      <c r="R143" s="179"/>
      <c r="S143" s="179" t="s">
        <v>340</v>
      </c>
      <c r="T143" s="180" t="s">
        <v>319</v>
      </c>
      <c r="U143" s="158">
        <v>0</v>
      </c>
      <c r="V143" s="158">
        <f t="shared" si="48"/>
        <v>0</v>
      </c>
      <c r="W143" s="158"/>
      <c r="X143" s="158" t="s">
        <v>362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425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4">
        <v>110</v>
      </c>
      <c r="B144" s="175" t="s">
        <v>1690</v>
      </c>
      <c r="C144" s="184" t="s">
        <v>1691</v>
      </c>
      <c r="D144" s="176" t="s">
        <v>1692</v>
      </c>
      <c r="E144" s="177">
        <v>500</v>
      </c>
      <c r="F144" s="178"/>
      <c r="G144" s="179">
        <f t="shared" si="42"/>
        <v>0</v>
      </c>
      <c r="H144" s="178">
        <v>0</v>
      </c>
      <c r="I144" s="179">
        <f t="shared" si="43"/>
        <v>0</v>
      </c>
      <c r="J144" s="178">
        <v>120</v>
      </c>
      <c r="K144" s="179">
        <f t="shared" si="44"/>
        <v>60000</v>
      </c>
      <c r="L144" s="179">
        <v>21</v>
      </c>
      <c r="M144" s="179">
        <f t="shared" si="45"/>
        <v>0</v>
      </c>
      <c r="N144" s="179">
        <v>0</v>
      </c>
      <c r="O144" s="179">
        <f t="shared" si="46"/>
        <v>0</v>
      </c>
      <c r="P144" s="179">
        <v>0</v>
      </c>
      <c r="Q144" s="179">
        <f t="shared" si="47"/>
        <v>0</v>
      </c>
      <c r="R144" s="179"/>
      <c r="S144" s="179" t="s">
        <v>340</v>
      </c>
      <c r="T144" s="180" t="s">
        <v>319</v>
      </c>
      <c r="U144" s="158">
        <v>0</v>
      </c>
      <c r="V144" s="158">
        <f t="shared" si="48"/>
        <v>0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425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4">
        <v>111</v>
      </c>
      <c r="B145" s="175" t="s">
        <v>1693</v>
      </c>
      <c r="C145" s="184" t="s">
        <v>1694</v>
      </c>
      <c r="D145" s="176" t="s">
        <v>1475</v>
      </c>
      <c r="E145" s="177">
        <v>1</v>
      </c>
      <c r="F145" s="178"/>
      <c r="G145" s="179">
        <f t="shared" si="42"/>
        <v>0</v>
      </c>
      <c r="H145" s="178">
        <v>0</v>
      </c>
      <c r="I145" s="179">
        <f t="shared" si="43"/>
        <v>0</v>
      </c>
      <c r="J145" s="178">
        <v>9000</v>
      </c>
      <c r="K145" s="179">
        <f t="shared" si="44"/>
        <v>9000</v>
      </c>
      <c r="L145" s="179">
        <v>21</v>
      </c>
      <c r="M145" s="179">
        <f t="shared" si="45"/>
        <v>0</v>
      </c>
      <c r="N145" s="179">
        <v>0</v>
      </c>
      <c r="O145" s="179">
        <f t="shared" si="46"/>
        <v>0</v>
      </c>
      <c r="P145" s="179">
        <v>0</v>
      </c>
      <c r="Q145" s="179">
        <f t="shared" si="47"/>
        <v>0</v>
      </c>
      <c r="R145" s="179"/>
      <c r="S145" s="179" t="s">
        <v>340</v>
      </c>
      <c r="T145" s="180" t="s">
        <v>319</v>
      </c>
      <c r="U145" s="158">
        <v>0</v>
      </c>
      <c r="V145" s="158">
        <f t="shared" si="48"/>
        <v>0</v>
      </c>
      <c r="W145" s="158"/>
      <c r="X145" s="158" t="s">
        <v>362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425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4">
        <v>112</v>
      </c>
      <c r="B146" s="175" t="s">
        <v>1695</v>
      </c>
      <c r="C146" s="184" t="s">
        <v>2622</v>
      </c>
      <c r="D146" s="176" t="s">
        <v>1475</v>
      </c>
      <c r="E146" s="177">
        <v>1</v>
      </c>
      <c r="F146" s="178"/>
      <c r="G146" s="179">
        <f t="shared" si="42"/>
        <v>0</v>
      </c>
      <c r="H146" s="178">
        <v>0</v>
      </c>
      <c r="I146" s="179">
        <f t="shared" si="43"/>
        <v>0</v>
      </c>
      <c r="J146" s="178">
        <v>6560</v>
      </c>
      <c r="K146" s="179">
        <f t="shared" si="44"/>
        <v>6560</v>
      </c>
      <c r="L146" s="179">
        <v>21</v>
      </c>
      <c r="M146" s="179">
        <f t="shared" si="45"/>
        <v>0</v>
      </c>
      <c r="N146" s="179">
        <v>0</v>
      </c>
      <c r="O146" s="179">
        <f t="shared" si="46"/>
        <v>0</v>
      </c>
      <c r="P146" s="179">
        <v>0</v>
      </c>
      <c r="Q146" s="179">
        <f t="shared" si="47"/>
        <v>0</v>
      </c>
      <c r="R146" s="179"/>
      <c r="S146" s="179" t="s">
        <v>340</v>
      </c>
      <c r="T146" s="180" t="s">
        <v>319</v>
      </c>
      <c r="U146" s="158">
        <v>0</v>
      </c>
      <c r="V146" s="158">
        <f t="shared" si="48"/>
        <v>0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425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4">
        <v>113</v>
      </c>
      <c r="B147" s="175" t="s">
        <v>1696</v>
      </c>
      <c r="C147" s="184" t="s">
        <v>2623</v>
      </c>
      <c r="D147" s="176" t="s">
        <v>348</v>
      </c>
      <c r="E147" s="177">
        <v>10</v>
      </c>
      <c r="F147" s="178"/>
      <c r="G147" s="179">
        <f t="shared" si="42"/>
        <v>0</v>
      </c>
      <c r="H147" s="178">
        <v>0</v>
      </c>
      <c r="I147" s="179">
        <f t="shared" si="43"/>
        <v>0</v>
      </c>
      <c r="J147" s="178">
        <v>1500</v>
      </c>
      <c r="K147" s="179">
        <f t="shared" si="44"/>
        <v>15000</v>
      </c>
      <c r="L147" s="179">
        <v>21</v>
      </c>
      <c r="M147" s="179">
        <f t="shared" si="45"/>
        <v>0</v>
      </c>
      <c r="N147" s="179">
        <v>0</v>
      </c>
      <c r="O147" s="179">
        <f t="shared" si="46"/>
        <v>0</v>
      </c>
      <c r="P147" s="179">
        <v>0</v>
      </c>
      <c r="Q147" s="179">
        <f t="shared" si="47"/>
        <v>0</v>
      </c>
      <c r="R147" s="179"/>
      <c r="S147" s="179" t="s">
        <v>340</v>
      </c>
      <c r="T147" s="180" t="s">
        <v>319</v>
      </c>
      <c r="U147" s="158">
        <v>0</v>
      </c>
      <c r="V147" s="158">
        <f t="shared" si="48"/>
        <v>0</v>
      </c>
      <c r="W147" s="158"/>
      <c r="X147" s="158" t="s">
        <v>362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425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66">
        <v>114</v>
      </c>
      <c r="B148" s="167" t="s">
        <v>1697</v>
      </c>
      <c r="C148" s="183" t="s">
        <v>1698</v>
      </c>
      <c r="D148" s="168" t="s">
        <v>1475</v>
      </c>
      <c r="E148" s="169">
        <v>1</v>
      </c>
      <c r="F148" s="170"/>
      <c r="G148" s="171">
        <f t="shared" si="42"/>
        <v>0</v>
      </c>
      <c r="H148" s="170">
        <v>0</v>
      </c>
      <c r="I148" s="171">
        <f t="shared" si="43"/>
        <v>0</v>
      </c>
      <c r="J148" s="170">
        <v>6500</v>
      </c>
      <c r="K148" s="171">
        <f t="shared" si="44"/>
        <v>6500</v>
      </c>
      <c r="L148" s="171">
        <v>21</v>
      </c>
      <c r="M148" s="171">
        <f t="shared" si="45"/>
        <v>0</v>
      </c>
      <c r="N148" s="171">
        <v>0</v>
      </c>
      <c r="O148" s="171">
        <f t="shared" si="46"/>
        <v>0</v>
      </c>
      <c r="P148" s="171">
        <v>0</v>
      </c>
      <c r="Q148" s="171">
        <f t="shared" si="47"/>
        <v>0</v>
      </c>
      <c r="R148" s="171"/>
      <c r="S148" s="171" t="s">
        <v>340</v>
      </c>
      <c r="T148" s="172" t="s">
        <v>319</v>
      </c>
      <c r="U148" s="158">
        <v>0</v>
      </c>
      <c r="V148" s="158">
        <f t="shared" si="48"/>
        <v>0</v>
      </c>
      <c r="W148" s="158"/>
      <c r="X148" s="158" t="s">
        <v>362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425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3"/>
      <c r="B149" s="4"/>
      <c r="C149" s="18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300</v>
      </c>
    </row>
    <row r="150" spans="1:60" x14ac:dyDescent="0.2">
      <c r="A150" s="152"/>
      <c r="B150" s="153" t="s">
        <v>29</v>
      </c>
      <c r="C150" s="186"/>
      <c r="D150" s="154"/>
      <c r="E150" s="155"/>
      <c r="F150" s="155"/>
      <c r="G150" s="181">
        <f>G8+G11+G37+G46+G91+G111+G116+G135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355</v>
      </c>
    </row>
    <row r="151" spans="1:60" x14ac:dyDescent="0.2">
      <c r="C151" s="187"/>
      <c r="D151" s="10"/>
      <c r="AG151" t="s">
        <v>356</v>
      </c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Qnc+wIoagISymz93Lxvyp8yIXklGeE7RwKXhkq8hXZGT5lxVWvWJImtK8yLXnD24B/iyj3h6LanEqJfd5Pi4g==" saltValue="rsYIc20wzLXdHgwzQNT4PQ==" spinCount="100000" sheet="1" objects="1" scenarios="1"/>
  <mergeCells count="23">
    <mergeCell ref="C17:G17"/>
    <mergeCell ref="A1:G1"/>
    <mergeCell ref="C2:G2"/>
    <mergeCell ref="C3:G3"/>
    <mergeCell ref="C4:G4"/>
    <mergeCell ref="C10:G10"/>
    <mergeCell ref="C65:G65"/>
    <mergeCell ref="C18:G18"/>
    <mergeCell ref="C19:G19"/>
    <mergeCell ref="C28:G28"/>
    <mergeCell ref="C31:G31"/>
    <mergeCell ref="C36:G36"/>
    <mergeCell ref="C44:G44"/>
    <mergeCell ref="C48:G48"/>
    <mergeCell ref="C50:G50"/>
    <mergeCell ref="C59:G59"/>
    <mergeCell ref="C61:G61"/>
    <mergeCell ref="C63:G63"/>
    <mergeCell ref="C67:G67"/>
    <mergeCell ref="C71:G71"/>
    <mergeCell ref="C73:G73"/>
    <mergeCell ref="C86:G86"/>
    <mergeCell ref="C87:G87"/>
  </mergeCells>
  <pageMargins left="0.59055118110236204" right="0.196850393700787" top="0.78740157499999996" bottom="0.78740157499999996" header="0.3" footer="0.3"/>
  <pageSetup paperSize="9" scale="99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9" activePane="bottomLeft" state="frozen"/>
      <selection activeCell="C17" sqref="C17:G17"/>
      <selection pane="bottomLeft" activeCell="C95" sqref="C95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1.85546875" customWidth="1"/>
    <col min="8" max="16" width="0" hidden="1" customWidth="1"/>
    <col min="17" max="17" width="6.28515625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71</v>
      </c>
      <c r="C3" s="280" t="s">
        <v>72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3" t="s">
        <v>75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63.7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157</v>
      </c>
      <c r="C8" s="182" t="s">
        <v>159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130000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314</v>
      </c>
    </row>
    <row r="9" spans="1:60" outlineLevel="1" x14ac:dyDescent="0.2">
      <c r="A9" s="166">
        <v>1</v>
      </c>
      <c r="B9" s="167" t="s">
        <v>1473</v>
      </c>
      <c r="C9" s="183" t="s">
        <v>1700</v>
      </c>
      <c r="D9" s="168" t="s">
        <v>1475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130000</v>
      </c>
      <c r="K9" s="171">
        <f>ROUND(E9*J9,2)</f>
        <v>130000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5" t="s">
        <v>1701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77" t="s">
        <v>1702</v>
      </c>
      <c r="D11" s="278"/>
      <c r="E11" s="278"/>
      <c r="F11" s="278"/>
      <c r="G11" s="27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77" t="s">
        <v>1703</v>
      </c>
      <c r="D12" s="278"/>
      <c r="E12" s="278"/>
      <c r="F12" s="278"/>
      <c r="G12" s="27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0" t="s">
        <v>313</v>
      </c>
      <c r="B13" s="161" t="s">
        <v>160</v>
      </c>
      <c r="C13" s="182" t="s">
        <v>161</v>
      </c>
      <c r="D13" s="162"/>
      <c r="E13" s="163"/>
      <c r="F13" s="164"/>
      <c r="G13" s="164">
        <f>SUMIF(AG14:AG18,"&lt;&gt;NOR",G14:G18)</f>
        <v>0</v>
      </c>
      <c r="H13" s="164"/>
      <c r="I13" s="164">
        <f>SUM(I14:I18)</f>
        <v>0</v>
      </c>
      <c r="J13" s="164"/>
      <c r="K13" s="164">
        <f>SUM(K14:K18)</f>
        <v>35001.47</v>
      </c>
      <c r="L13" s="164"/>
      <c r="M13" s="164">
        <f>SUM(M14:M18)</f>
        <v>0</v>
      </c>
      <c r="N13" s="164"/>
      <c r="O13" s="164">
        <f>SUM(O14:O18)</f>
        <v>0</v>
      </c>
      <c r="P13" s="164"/>
      <c r="Q13" s="164">
        <f>SUM(Q14:Q18)</f>
        <v>0</v>
      </c>
      <c r="R13" s="164"/>
      <c r="S13" s="164"/>
      <c r="T13" s="165"/>
      <c r="U13" s="159"/>
      <c r="V13" s="159">
        <f>SUM(V14:V18)</f>
        <v>0</v>
      </c>
      <c r="W13" s="159"/>
      <c r="X13" s="159"/>
      <c r="AG13" t="s">
        <v>314</v>
      </c>
    </row>
    <row r="14" spans="1:60" outlineLevel="1" x14ac:dyDescent="0.2">
      <c r="A14" s="166">
        <v>2</v>
      </c>
      <c r="B14" s="167" t="s">
        <v>1484</v>
      </c>
      <c r="C14" s="183" t="s">
        <v>1704</v>
      </c>
      <c r="D14" s="168" t="s">
        <v>1475</v>
      </c>
      <c r="E14" s="169">
        <v>2</v>
      </c>
      <c r="F14" s="170"/>
      <c r="G14" s="171">
        <f>ROUND(E14*F14,2)</f>
        <v>0</v>
      </c>
      <c r="H14" s="170">
        <v>0</v>
      </c>
      <c r="I14" s="171">
        <f>ROUND(E14*H14,2)</f>
        <v>0</v>
      </c>
      <c r="J14" s="170">
        <v>17500</v>
      </c>
      <c r="K14" s="171">
        <f>ROUND(E14*J14,2)</f>
        <v>35000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340</v>
      </c>
      <c r="T14" s="172" t="s">
        <v>319</v>
      </c>
      <c r="U14" s="158">
        <v>0</v>
      </c>
      <c r="V14" s="158">
        <f>ROUND(E14*U14,2)</f>
        <v>0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5" t="s">
        <v>1731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77" t="s">
        <v>1705</v>
      </c>
      <c r="D16" s="278"/>
      <c r="E16" s="278"/>
      <c r="F16" s="278"/>
      <c r="G16" s="27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322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6">
        <v>3</v>
      </c>
      <c r="B17" s="167" t="s">
        <v>2946</v>
      </c>
      <c r="C17" s="183" t="s">
        <v>1519</v>
      </c>
      <c r="D17" s="168" t="s">
        <v>706</v>
      </c>
      <c r="E17" s="169">
        <v>0.31</v>
      </c>
      <c r="F17" s="170"/>
      <c r="G17" s="171">
        <f>ROUND(E17*F17,2)</f>
        <v>0</v>
      </c>
      <c r="H17" s="170">
        <v>0</v>
      </c>
      <c r="I17" s="171">
        <f>ROUND(E17*H17,2)</f>
        <v>0</v>
      </c>
      <c r="J17" s="170">
        <v>4.75</v>
      </c>
      <c r="K17" s="171">
        <f>ROUND(E17*J17,2)</f>
        <v>1.47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1479</v>
      </c>
      <c r="S17" s="171" t="s">
        <v>318</v>
      </c>
      <c r="T17" s="172" t="s">
        <v>318</v>
      </c>
      <c r="U17" s="158">
        <v>0</v>
      </c>
      <c r="V17" s="158">
        <f>ROUND(E17*U17,2)</f>
        <v>0</v>
      </c>
      <c r="W17" s="158"/>
      <c r="X17" s="158" t="s">
        <v>707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708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86" t="s">
        <v>887</v>
      </c>
      <c r="D18" s="287"/>
      <c r="E18" s="287"/>
      <c r="F18" s="287"/>
      <c r="G18" s="28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0" t="s">
        <v>313</v>
      </c>
      <c r="B19" s="161" t="s">
        <v>162</v>
      </c>
      <c r="C19" s="182" t="s">
        <v>163</v>
      </c>
      <c r="D19" s="162"/>
      <c r="E19" s="163"/>
      <c r="F19" s="164"/>
      <c r="G19" s="164">
        <f>SUMIF(AG20:AG26,"&lt;&gt;NOR",G20:G26)</f>
        <v>0</v>
      </c>
      <c r="H19" s="164"/>
      <c r="I19" s="164">
        <f>SUM(I20:I26)</f>
        <v>68292.42</v>
      </c>
      <c r="J19" s="164"/>
      <c r="K19" s="164">
        <f>SUM(K20:K26)</f>
        <v>328.8</v>
      </c>
      <c r="L19" s="164"/>
      <c r="M19" s="164">
        <f>SUM(M20:M26)</f>
        <v>0</v>
      </c>
      <c r="N19" s="164"/>
      <c r="O19" s="164">
        <f>SUM(O20:O26)</f>
        <v>0</v>
      </c>
      <c r="P19" s="164"/>
      <c r="Q19" s="164">
        <f>SUM(Q20:Q26)</f>
        <v>0</v>
      </c>
      <c r="R19" s="164"/>
      <c r="S19" s="164"/>
      <c r="T19" s="165"/>
      <c r="U19" s="159"/>
      <c r="V19" s="159">
        <f>SUM(V20:V26)</f>
        <v>1.06</v>
      </c>
      <c r="W19" s="159"/>
      <c r="X19" s="159"/>
      <c r="AG19" t="s">
        <v>314</v>
      </c>
    </row>
    <row r="20" spans="1:60" outlineLevel="1" x14ac:dyDescent="0.2">
      <c r="A20" s="174">
        <v>4</v>
      </c>
      <c r="B20" s="175" t="s">
        <v>1520</v>
      </c>
      <c r="C20" s="184" t="s">
        <v>1521</v>
      </c>
      <c r="D20" s="176" t="s">
        <v>353</v>
      </c>
      <c r="E20" s="177">
        <v>2</v>
      </c>
      <c r="F20" s="178"/>
      <c r="G20" s="179">
        <f>ROUND(E20*F20,2)</f>
        <v>0</v>
      </c>
      <c r="H20" s="178">
        <v>85.71</v>
      </c>
      <c r="I20" s="179">
        <f>ROUND(E20*H20,2)</f>
        <v>171.42</v>
      </c>
      <c r="J20" s="178">
        <v>163.29</v>
      </c>
      <c r="K20" s="179">
        <f>ROUND(E20*J20,2)</f>
        <v>326.58</v>
      </c>
      <c r="L20" s="179">
        <v>21</v>
      </c>
      <c r="M20" s="179">
        <f>G20*(1+L20/100)</f>
        <v>0</v>
      </c>
      <c r="N20" s="179">
        <v>5.9000000000000003E-4</v>
      </c>
      <c r="O20" s="179">
        <f>ROUND(E20*N20,2)</f>
        <v>0</v>
      </c>
      <c r="P20" s="179">
        <v>0</v>
      </c>
      <c r="Q20" s="179">
        <f>ROUND(E20*P20,2)</f>
        <v>0</v>
      </c>
      <c r="R20" s="179" t="s">
        <v>1479</v>
      </c>
      <c r="S20" s="179" t="s">
        <v>318</v>
      </c>
      <c r="T20" s="180" t="s">
        <v>319</v>
      </c>
      <c r="U20" s="158">
        <v>0.53</v>
      </c>
      <c r="V20" s="158">
        <f>ROUND(E20*U20,2)</f>
        <v>1.06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712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5</v>
      </c>
      <c r="B21" s="175" t="s">
        <v>1524</v>
      </c>
      <c r="C21" s="184" t="s">
        <v>1706</v>
      </c>
      <c r="D21" s="176" t="s">
        <v>1475</v>
      </c>
      <c r="E21" s="177">
        <v>1</v>
      </c>
      <c r="F21" s="178"/>
      <c r="G21" s="179">
        <f>ROUND(E21*F21,2)</f>
        <v>0</v>
      </c>
      <c r="H21" s="178">
        <v>22946</v>
      </c>
      <c r="I21" s="179">
        <f>ROUND(E21*H21,2)</f>
        <v>22946</v>
      </c>
      <c r="J21" s="178">
        <v>0</v>
      </c>
      <c r="K21" s="179">
        <f>ROUND(E21*J21,2)</f>
        <v>0</v>
      </c>
      <c r="L21" s="179">
        <v>21</v>
      </c>
      <c r="M21" s="179">
        <f>G21*(1+L21/100)</f>
        <v>0</v>
      </c>
      <c r="N21" s="179">
        <v>4.1999999999999997E-3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340</v>
      </c>
      <c r="T21" s="180" t="s">
        <v>319</v>
      </c>
      <c r="U21" s="158">
        <v>0</v>
      </c>
      <c r="V21" s="158">
        <f>ROUND(E21*U21,2)</f>
        <v>0</v>
      </c>
      <c r="W21" s="158"/>
      <c r="X21" s="158" t="s">
        <v>554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555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6</v>
      </c>
      <c r="B22" s="175" t="s">
        <v>1526</v>
      </c>
      <c r="C22" s="184" t="s">
        <v>1707</v>
      </c>
      <c r="D22" s="176" t="s">
        <v>1475</v>
      </c>
      <c r="E22" s="177">
        <v>1</v>
      </c>
      <c r="F22" s="178"/>
      <c r="G22" s="179">
        <f>ROUND(E22*F22,2)</f>
        <v>0</v>
      </c>
      <c r="H22" s="178">
        <v>26175</v>
      </c>
      <c r="I22" s="179">
        <f>ROUND(E22*H22,2)</f>
        <v>26175</v>
      </c>
      <c r="J22" s="178">
        <v>0</v>
      </c>
      <c r="K22" s="179">
        <f>ROUND(E22*J22,2)</f>
        <v>0</v>
      </c>
      <c r="L22" s="179">
        <v>21</v>
      </c>
      <c r="M22" s="179">
        <f>G22*(1+L22/100)</f>
        <v>0</v>
      </c>
      <c r="N22" s="179">
        <v>4.1999999999999997E-3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340</v>
      </c>
      <c r="T22" s="180" t="s">
        <v>319</v>
      </c>
      <c r="U22" s="158">
        <v>0</v>
      </c>
      <c r="V22" s="158">
        <f>ROUND(E22*U22,2)</f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555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66">
        <v>7</v>
      </c>
      <c r="B23" s="167" t="s">
        <v>1528</v>
      </c>
      <c r="C23" s="183" t="s">
        <v>1708</v>
      </c>
      <c r="D23" s="168" t="s">
        <v>1475</v>
      </c>
      <c r="E23" s="169">
        <v>2</v>
      </c>
      <c r="F23" s="170"/>
      <c r="G23" s="171">
        <f>ROUND(E23*F23,2)</f>
        <v>0</v>
      </c>
      <c r="H23" s="170">
        <v>8500</v>
      </c>
      <c r="I23" s="171">
        <f>ROUND(E23*H23,2)</f>
        <v>17000</v>
      </c>
      <c r="J23" s="170">
        <v>0</v>
      </c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340</v>
      </c>
      <c r="T23" s="172" t="s">
        <v>319</v>
      </c>
      <c r="U23" s="158">
        <v>0</v>
      </c>
      <c r="V23" s="158">
        <f>ROUND(E23*U23,2)</f>
        <v>0</v>
      </c>
      <c r="W23" s="158"/>
      <c r="X23" s="158" t="s">
        <v>554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555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5" t="s">
        <v>1490</v>
      </c>
      <c r="D24" s="276"/>
      <c r="E24" s="276"/>
      <c r="F24" s="276"/>
      <c r="G24" s="276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8</v>
      </c>
      <c r="B25" s="175" t="s">
        <v>1522</v>
      </c>
      <c r="C25" s="184" t="s">
        <v>1523</v>
      </c>
      <c r="D25" s="176" t="s">
        <v>1475</v>
      </c>
      <c r="E25" s="177">
        <v>1</v>
      </c>
      <c r="F25" s="178"/>
      <c r="G25" s="179">
        <f>ROUND(E25*F25,2)</f>
        <v>0</v>
      </c>
      <c r="H25" s="178">
        <v>2000</v>
      </c>
      <c r="I25" s="179">
        <f>ROUND(E25*H25,2)</f>
        <v>2000</v>
      </c>
      <c r="J25" s="178">
        <v>0</v>
      </c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554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555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9</v>
      </c>
      <c r="B26" s="175" t="s">
        <v>2947</v>
      </c>
      <c r="C26" s="184" t="s">
        <v>1532</v>
      </c>
      <c r="D26" s="176" t="s">
        <v>706</v>
      </c>
      <c r="E26" s="177">
        <v>1.17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1.9</v>
      </c>
      <c r="K26" s="179">
        <f>ROUND(E26*J26,2)</f>
        <v>2.2200000000000002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 t="s">
        <v>1479</v>
      </c>
      <c r="S26" s="179" t="s">
        <v>318</v>
      </c>
      <c r="T26" s="180" t="s">
        <v>318</v>
      </c>
      <c r="U26" s="158">
        <v>0</v>
      </c>
      <c r="V26" s="158">
        <f>ROUND(E26*U26,2)</f>
        <v>0</v>
      </c>
      <c r="W26" s="158"/>
      <c r="X26" s="158" t="s">
        <v>707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708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0" t="s">
        <v>313</v>
      </c>
      <c r="B27" s="161" t="s">
        <v>164</v>
      </c>
      <c r="C27" s="182" t="s">
        <v>165</v>
      </c>
      <c r="D27" s="162"/>
      <c r="E27" s="163"/>
      <c r="F27" s="164"/>
      <c r="G27" s="164">
        <f>SUMIF(AG28:AG56,"&lt;&gt;NOR",G28:G56)</f>
        <v>0</v>
      </c>
      <c r="H27" s="164"/>
      <c r="I27" s="164">
        <f>SUM(I28:I56)</f>
        <v>350750.25</v>
      </c>
      <c r="J27" s="164"/>
      <c r="K27" s="164">
        <f>SUM(K28:K56)</f>
        <v>246154.03999999998</v>
      </c>
      <c r="L27" s="164"/>
      <c r="M27" s="164">
        <f>SUM(M28:M56)</f>
        <v>0</v>
      </c>
      <c r="N27" s="164"/>
      <c r="O27" s="164">
        <f>SUM(O28:O56)</f>
        <v>2.7499999999999996</v>
      </c>
      <c r="P27" s="164"/>
      <c r="Q27" s="164">
        <f>SUM(Q28:Q56)</f>
        <v>0</v>
      </c>
      <c r="R27" s="164"/>
      <c r="S27" s="164"/>
      <c r="T27" s="165"/>
      <c r="U27" s="159"/>
      <c r="V27" s="159">
        <f>SUM(V28:V56)</f>
        <v>492.97999999999996</v>
      </c>
      <c r="W27" s="159"/>
      <c r="X27" s="159"/>
      <c r="AG27" t="s">
        <v>314</v>
      </c>
    </row>
    <row r="28" spans="1:60" outlineLevel="1" x14ac:dyDescent="0.2">
      <c r="A28" s="174">
        <v>10</v>
      </c>
      <c r="B28" s="175" t="s">
        <v>1535</v>
      </c>
      <c r="C28" s="184" t="s">
        <v>1536</v>
      </c>
      <c r="D28" s="176" t="s">
        <v>473</v>
      </c>
      <c r="E28" s="193">
        <v>96</v>
      </c>
      <c r="F28" s="178"/>
      <c r="G28" s="179">
        <f t="shared" ref="G28:G33" si="0">ROUND(E28*F28,2)</f>
        <v>0</v>
      </c>
      <c r="H28" s="178">
        <v>0</v>
      </c>
      <c r="I28" s="179">
        <f t="shared" ref="I28:I33" si="1">ROUND(E28*H28,2)</f>
        <v>0</v>
      </c>
      <c r="J28" s="178">
        <v>47.3</v>
      </c>
      <c r="K28" s="179">
        <f t="shared" ref="K28:K33" si="2">ROUND(E28*J28,2)</f>
        <v>4540.8</v>
      </c>
      <c r="L28" s="179">
        <v>21</v>
      </c>
      <c r="M28" s="179">
        <f t="shared" ref="M28:M33" si="3">G28*(1+L28/100)</f>
        <v>0</v>
      </c>
      <c r="N28" s="179">
        <v>0</v>
      </c>
      <c r="O28" s="179">
        <f t="shared" ref="O28:O33" si="4">ROUND(E28*N28,2)</f>
        <v>0</v>
      </c>
      <c r="P28" s="179">
        <v>0</v>
      </c>
      <c r="Q28" s="179">
        <f t="shared" ref="Q28:Q33" si="5">ROUND(E28*P28,2)</f>
        <v>0</v>
      </c>
      <c r="R28" s="179" t="s">
        <v>590</v>
      </c>
      <c r="S28" s="179" t="s">
        <v>318</v>
      </c>
      <c r="T28" s="180" t="s">
        <v>318</v>
      </c>
      <c r="U28" s="158">
        <v>0.105</v>
      </c>
      <c r="V28" s="158">
        <f t="shared" ref="V28:V33" si="6">ROUND(E28*U28,2)</f>
        <v>10.08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712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11</v>
      </c>
      <c r="B29" s="175" t="s">
        <v>1537</v>
      </c>
      <c r="C29" s="184" t="s">
        <v>1538</v>
      </c>
      <c r="D29" s="176" t="s">
        <v>473</v>
      </c>
      <c r="E29" s="193">
        <v>298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60.9</v>
      </c>
      <c r="K29" s="179">
        <f t="shared" si="2"/>
        <v>18148.2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 t="s">
        <v>590</v>
      </c>
      <c r="S29" s="179" t="s">
        <v>318</v>
      </c>
      <c r="T29" s="180" t="s">
        <v>318</v>
      </c>
      <c r="U29" s="158">
        <v>0.13500000000000001</v>
      </c>
      <c r="V29" s="158">
        <f t="shared" si="6"/>
        <v>40.229999999999997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712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12</v>
      </c>
      <c r="B30" s="175" t="s">
        <v>1539</v>
      </c>
      <c r="C30" s="184" t="s">
        <v>1540</v>
      </c>
      <c r="D30" s="176" t="s">
        <v>473</v>
      </c>
      <c r="E30" s="193">
        <v>120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87.9</v>
      </c>
      <c r="K30" s="179">
        <f t="shared" si="2"/>
        <v>10548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 t="s">
        <v>590</v>
      </c>
      <c r="S30" s="179" t="s">
        <v>318</v>
      </c>
      <c r="T30" s="180" t="s">
        <v>318</v>
      </c>
      <c r="U30" s="158">
        <v>0.19500000000000001</v>
      </c>
      <c r="V30" s="158">
        <f t="shared" si="6"/>
        <v>23.4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712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13</v>
      </c>
      <c r="B31" s="175" t="s">
        <v>1541</v>
      </c>
      <c r="C31" s="184" t="s">
        <v>1542</v>
      </c>
      <c r="D31" s="176" t="s">
        <v>473</v>
      </c>
      <c r="E31" s="193">
        <v>116</v>
      </c>
      <c r="F31" s="178"/>
      <c r="G31" s="179">
        <f t="shared" si="0"/>
        <v>0</v>
      </c>
      <c r="H31" s="178">
        <v>294.64</v>
      </c>
      <c r="I31" s="179">
        <f t="shared" si="1"/>
        <v>34178.239999999998</v>
      </c>
      <c r="J31" s="178">
        <v>223.36</v>
      </c>
      <c r="K31" s="179">
        <f t="shared" si="2"/>
        <v>25909.759999999998</v>
      </c>
      <c r="L31" s="179">
        <v>21</v>
      </c>
      <c r="M31" s="179">
        <f t="shared" si="3"/>
        <v>0</v>
      </c>
      <c r="N31" s="179">
        <v>8.8299999999999993E-3</v>
      </c>
      <c r="O31" s="179">
        <f t="shared" si="4"/>
        <v>1.02</v>
      </c>
      <c r="P31" s="179">
        <v>0</v>
      </c>
      <c r="Q31" s="179">
        <f t="shared" si="5"/>
        <v>0</v>
      </c>
      <c r="R31" s="179" t="s">
        <v>1479</v>
      </c>
      <c r="S31" s="179" t="s">
        <v>318</v>
      </c>
      <c r="T31" s="180" t="s">
        <v>318</v>
      </c>
      <c r="U31" s="158">
        <v>0.47499999999999998</v>
      </c>
      <c r="V31" s="158">
        <f t="shared" si="6"/>
        <v>55.1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712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14</v>
      </c>
      <c r="B32" s="175" t="s">
        <v>1543</v>
      </c>
      <c r="C32" s="184" t="s">
        <v>1544</v>
      </c>
      <c r="D32" s="176" t="s">
        <v>473</v>
      </c>
      <c r="E32" s="193">
        <v>94</v>
      </c>
      <c r="F32" s="178"/>
      <c r="G32" s="179">
        <f t="shared" si="0"/>
        <v>0</v>
      </c>
      <c r="H32" s="178">
        <v>377.41</v>
      </c>
      <c r="I32" s="179">
        <f t="shared" si="1"/>
        <v>35476.54</v>
      </c>
      <c r="J32" s="178">
        <v>248.59</v>
      </c>
      <c r="K32" s="179">
        <f t="shared" si="2"/>
        <v>23367.46</v>
      </c>
      <c r="L32" s="179">
        <v>21</v>
      </c>
      <c r="M32" s="179">
        <f t="shared" si="3"/>
        <v>0</v>
      </c>
      <c r="N32" s="179">
        <v>1.043E-2</v>
      </c>
      <c r="O32" s="179">
        <f t="shared" si="4"/>
        <v>0.98</v>
      </c>
      <c r="P32" s="179">
        <v>0</v>
      </c>
      <c r="Q32" s="179">
        <f t="shared" si="5"/>
        <v>0</v>
      </c>
      <c r="R32" s="179" t="s">
        <v>1479</v>
      </c>
      <c r="S32" s="179" t="s">
        <v>318</v>
      </c>
      <c r="T32" s="180" t="s">
        <v>318</v>
      </c>
      <c r="U32" s="158">
        <v>0.52600000000000002</v>
      </c>
      <c r="V32" s="158">
        <f t="shared" si="6"/>
        <v>49.44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712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66">
        <v>15</v>
      </c>
      <c r="B33" s="167" t="s">
        <v>1547</v>
      </c>
      <c r="C33" s="183" t="s">
        <v>1548</v>
      </c>
      <c r="D33" s="168" t="s">
        <v>473</v>
      </c>
      <c r="E33" s="192">
        <v>422</v>
      </c>
      <c r="F33" s="170"/>
      <c r="G33" s="171">
        <f t="shared" si="0"/>
        <v>0</v>
      </c>
      <c r="H33" s="170">
        <v>168.48</v>
      </c>
      <c r="I33" s="171">
        <f t="shared" si="1"/>
        <v>71098.559999999998</v>
      </c>
      <c r="J33" s="170">
        <v>158.02000000000001</v>
      </c>
      <c r="K33" s="171">
        <f t="shared" si="2"/>
        <v>66684.44</v>
      </c>
      <c r="L33" s="171">
        <v>21</v>
      </c>
      <c r="M33" s="171">
        <f t="shared" si="3"/>
        <v>0</v>
      </c>
      <c r="N33" s="171">
        <v>7.6000000000000004E-4</v>
      </c>
      <c r="O33" s="171">
        <f t="shared" si="4"/>
        <v>0.32</v>
      </c>
      <c r="P33" s="171">
        <v>0</v>
      </c>
      <c r="Q33" s="171">
        <f t="shared" si="5"/>
        <v>0</v>
      </c>
      <c r="R33" s="171" t="s">
        <v>1479</v>
      </c>
      <c r="S33" s="171" t="s">
        <v>318</v>
      </c>
      <c r="T33" s="172" t="s">
        <v>318</v>
      </c>
      <c r="U33" s="158">
        <v>0.29737999999999998</v>
      </c>
      <c r="V33" s="158">
        <f t="shared" si="6"/>
        <v>125.49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712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86" t="s">
        <v>1241</v>
      </c>
      <c r="D34" s="287"/>
      <c r="E34" s="287"/>
      <c r="F34" s="287"/>
      <c r="G34" s="28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365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6">
        <v>16</v>
      </c>
      <c r="B35" s="167" t="s">
        <v>1549</v>
      </c>
      <c r="C35" s="183" t="s">
        <v>1550</v>
      </c>
      <c r="D35" s="168" t="s">
        <v>473</v>
      </c>
      <c r="E35" s="192">
        <v>94</v>
      </c>
      <c r="F35" s="170"/>
      <c r="G35" s="171">
        <f>ROUND(E35*F35,2)</f>
        <v>0</v>
      </c>
      <c r="H35" s="170">
        <v>210.6</v>
      </c>
      <c r="I35" s="171">
        <f>ROUND(E35*H35,2)</f>
        <v>19796.400000000001</v>
      </c>
      <c r="J35" s="170">
        <v>163.4</v>
      </c>
      <c r="K35" s="171">
        <f>ROUND(E35*J35,2)</f>
        <v>15359.6</v>
      </c>
      <c r="L35" s="171">
        <v>21</v>
      </c>
      <c r="M35" s="171">
        <f>G35*(1+L35/100)</f>
        <v>0</v>
      </c>
      <c r="N35" s="171">
        <v>8.8000000000000003E-4</v>
      </c>
      <c r="O35" s="171">
        <f>ROUND(E35*N35,2)</f>
        <v>0.08</v>
      </c>
      <c r="P35" s="171">
        <v>0</v>
      </c>
      <c r="Q35" s="171">
        <f>ROUND(E35*P35,2)</f>
        <v>0</v>
      </c>
      <c r="R35" s="171" t="s">
        <v>1479</v>
      </c>
      <c r="S35" s="171" t="s">
        <v>318</v>
      </c>
      <c r="T35" s="172" t="s">
        <v>318</v>
      </c>
      <c r="U35" s="158">
        <v>0.30737999999999999</v>
      </c>
      <c r="V35" s="158">
        <f>ROUND(E35*U35,2)</f>
        <v>28.89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86" t="s">
        <v>1241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365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66">
        <v>17</v>
      </c>
      <c r="B37" s="167" t="s">
        <v>1551</v>
      </c>
      <c r="C37" s="183" t="s">
        <v>1552</v>
      </c>
      <c r="D37" s="168" t="s">
        <v>473</v>
      </c>
      <c r="E37" s="192">
        <v>50</v>
      </c>
      <c r="F37" s="170"/>
      <c r="G37" s="171">
        <f>ROUND(E37*F37,2)</f>
        <v>0</v>
      </c>
      <c r="H37" s="170">
        <v>258.22000000000003</v>
      </c>
      <c r="I37" s="171">
        <f>ROUND(E37*H37,2)</f>
        <v>12911</v>
      </c>
      <c r="J37" s="170">
        <v>168.78</v>
      </c>
      <c r="K37" s="171">
        <f>ROUND(E37*J37,2)</f>
        <v>8439</v>
      </c>
      <c r="L37" s="171">
        <v>21</v>
      </c>
      <c r="M37" s="171">
        <f>G37*(1+L37/100)</f>
        <v>0</v>
      </c>
      <c r="N37" s="171">
        <v>1.01E-3</v>
      </c>
      <c r="O37" s="171">
        <f>ROUND(E37*N37,2)</f>
        <v>0.05</v>
      </c>
      <c r="P37" s="171">
        <v>0</v>
      </c>
      <c r="Q37" s="171">
        <f>ROUND(E37*P37,2)</f>
        <v>0</v>
      </c>
      <c r="R37" s="171" t="s">
        <v>1479</v>
      </c>
      <c r="S37" s="171" t="s">
        <v>318</v>
      </c>
      <c r="T37" s="172" t="s">
        <v>318</v>
      </c>
      <c r="U37" s="158">
        <v>0.31738</v>
      </c>
      <c r="V37" s="158">
        <f>ROUND(E37*U37,2)</f>
        <v>15.87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86" t="s">
        <v>1241</v>
      </c>
      <c r="D38" s="287"/>
      <c r="E38" s="287"/>
      <c r="F38" s="287"/>
      <c r="G38" s="28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365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6">
        <v>18</v>
      </c>
      <c r="B39" s="167" t="s">
        <v>1553</v>
      </c>
      <c r="C39" s="183" t="s">
        <v>1554</v>
      </c>
      <c r="D39" s="168" t="s">
        <v>473</v>
      </c>
      <c r="E39" s="192">
        <v>55</v>
      </c>
      <c r="F39" s="170"/>
      <c r="G39" s="171">
        <f>ROUND(E39*F39,2)</f>
        <v>0</v>
      </c>
      <c r="H39" s="170">
        <v>389.64</v>
      </c>
      <c r="I39" s="171">
        <f>ROUND(E39*H39,2)</f>
        <v>21430.2</v>
      </c>
      <c r="J39" s="170">
        <v>177.36</v>
      </c>
      <c r="K39" s="171">
        <f>ROUND(E39*J39,2)</f>
        <v>9754.7999999999993</v>
      </c>
      <c r="L39" s="171">
        <v>21</v>
      </c>
      <c r="M39" s="171">
        <f>G39*(1+L39/100)</f>
        <v>0</v>
      </c>
      <c r="N39" s="171">
        <v>1.6000000000000001E-3</v>
      </c>
      <c r="O39" s="171">
        <f>ROUND(E39*N39,2)</f>
        <v>0.09</v>
      </c>
      <c r="P39" s="171">
        <v>0</v>
      </c>
      <c r="Q39" s="171">
        <f>ROUND(E39*P39,2)</f>
        <v>0</v>
      </c>
      <c r="R39" s="171" t="s">
        <v>1479</v>
      </c>
      <c r="S39" s="171" t="s">
        <v>318</v>
      </c>
      <c r="T39" s="172" t="s">
        <v>318</v>
      </c>
      <c r="U39" s="158">
        <v>0.33332000000000001</v>
      </c>
      <c r="V39" s="158">
        <f>ROUND(E39*U39,2)</f>
        <v>18.329999999999998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86" t="s">
        <v>1241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365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66">
        <v>19</v>
      </c>
      <c r="B41" s="167" t="s">
        <v>1555</v>
      </c>
      <c r="C41" s="183" t="s">
        <v>1556</v>
      </c>
      <c r="D41" s="168" t="s">
        <v>473</v>
      </c>
      <c r="E41" s="192">
        <v>75</v>
      </c>
      <c r="F41" s="170"/>
      <c r="G41" s="171">
        <f>ROUND(E41*F41,2)</f>
        <v>0</v>
      </c>
      <c r="H41" s="170">
        <v>585.4</v>
      </c>
      <c r="I41" s="171">
        <f>ROUND(E41*H41,2)</f>
        <v>43905</v>
      </c>
      <c r="J41" s="170">
        <v>190.6</v>
      </c>
      <c r="K41" s="171">
        <f>ROUND(E41*J41,2)</f>
        <v>14295</v>
      </c>
      <c r="L41" s="171">
        <v>21</v>
      </c>
      <c r="M41" s="171">
        <f>G41*(1+L41/100)</f>
        <v>0</v>
      </c>
      <c r="N41" s="171">
        <v>1.9599999999999999E-3</v>
      </c>
      <c r="O41" s="171">
        <f>ROUND(E41*N41,2)</f>
        <v>0.15</v>
      </c>
      <c r="P41" s="171">
        <v>0</v>
      </c>
      <c r="Q41" s="171">
        <f>ROUND(E41*P41,2)</f>
        <v>0</v>
      </c>
      <c r="R41" s="171" t="s">
        <v>1479</v>
      </c>
      <c r="S41" s="171" t="s">
        <v>318</v>
      </c>
      <c r="T41" s="172" t="s">
        <v>318</v>
      </c>
      <c r="U41" s="158">
        <v>0.3579</v>
      </c>
      <c r="V41" s="158">
        <f>ROUND(E41*U41,2)</f>
        <v>26.84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712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86" t="s">
        <v>1241</v>
      </c>
      <c r="D42" s="287"/>
      <c r="E42" s="287"/>
      <c r="F42" s="287"/>
      <c r="G42" s="28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365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20</v>
      </c>
      <c r="B43" s="175" t="s">
        <v>1557</v>
      </c>
      <c r="C43" s="184" t="s">
        <v>1558</v>
      </c>
      <c r="D43" s="176" t="s">
        <v>473</v>
      </c>
      <c r="E43" s="177">
        <v>737</v>
      </c>
      <c r="F43" s="178"/>
      <c r="G43" s="179">
        <f>ROUND(E43*F43,2)</f>
        <v>0</v>
      </c>
      <c r="H43" s="178">
        <v>0.2</v>
      </c>
      <c r="I43" s="179">
        <f>ROUND(E43*H43,2)</f>
        <v>147.4</v>
      </c>
      <c r="J43" s="178">
        <v>8.9</v>
      </c>
      <c r="K43" s="179">
        <f>ROUND(E43*J43,2)</f>
        <v>6559.3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 t="s">
        <v>1479</v>
      </c>
      <c r="S43" s="179" t="s">
        <v>318</v>
      </c>
      <c r="T43" s="180" t="s">
        <v>318</v>
      </c>
      <c r="U43" s="158">
        <v>1.7999999999999999E-2</v>
      </c>
      <c r="V43" s="158">
        <f>ROUND(E43*U43,2)</f>
        <v>13.27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712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21</v>
      </c>
      <c r="B44" s="175" t="s">
        <v>1709</v>
      </c>
      <c r="C44" s="184" t="s">
        <v>1710</v>
      </c>
      <c r="D44" s="176" t="s">
        <v>473</v>
      </c>
      <c r="E44" s="177">
        <v>169</v>
      </c>
      <c r="F44" s="178"/>
      <c r="G44" s="179">
        <f>ROUND(E44*F44,2)</f>
        <v>0</v>
      </c>
      <c r="H44" s="178">
        <v>0.37</v>
      </c>
      <c r="I44" s="179">
        <f>ROUND(E44*H44,2)</f>
        <v>62.53</v>
      </c>
      <c r="J44" s="178">
        <v>15.83</v>
      </c>
      <c r="K44" s="179">
        <f>ROUND(E44*J44,2)</f>
        <v>2675.27</v>
      </c>
      <c r="L44" s="179">
        <v>21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 t="s">
        <v>1479</v>
      </c>
      <c r="S44" s="179" t="s">
        <v>318</v>
      </c>
      <c r="T44" s="180" t="s">
        <v>318</v>
      </c>
      <c r="U44" s="158">
        <v>3.2000000000000001E-2</v>
      </c>
      <c r="V44" s="158">
        <f>ROUND(E44*U44,2)</f>
        <v>5.41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712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66">
        <v>22</v>
      </c>
      <c r="B45" s="167" t="s">
        <v>1304</v>
      </c>
      <c r="C45" s="183" t="s">
        <v>1305</v>
      </c>
      <c r="D45" s="168" t="s">
        <v>473</v>
      </c>
      <c r="E45" s="192">
        <v>906</v>
      </c>
      <c r="F45" s="170"/>
      <c r="G45" s="171">
        <f>ROUND(E45*F45,2)</f>
        <v>0</v>
      </c>
      <c r="H45" s="170">
        <v>12.23</v>
      </c>
      <c r="I45" s="171">
        <f>ROUND(E45*H45,2)</f>
        <v>11080.38</v>
      </c>
      <c r="J45" s="170">
        <v>43.97</v>
      </c>
      <c r="K45" s="171">
        <f>ROUND(E45*J45,2)</f>
        <v>39836.82</v>
      </c>
      <c r="L45" s="171">
        <v>21</v>
      </c>
      <c r="M45" s="171">
        <f>G45*(1+L45/100)</f>
        <v>0</v>
      </c>
      <c r="N45" s="171">
        <v>6.9999999999999994E-5</v>
      </c>
      <c r="O45" s="171">
        <f>ROUND(E45*N45,2)</f>
        <v>0.06</v>
      </c>
      <c r="P45" s="171">
        <v>0</v>
      </c>
      <c r="Q45" s="171">
        <f>ROUND(E45*P45,2)</f>
        <v>0</v>
      </c>
      <c r="R45" s="171" t="s">
        <v>902</v>
      </c>
      <c r="S45" s="171" t="s">
        <v>318</v>
      </c>
      <c r="T45" s="172" t="s">
        <v>318</v>
      </c>
      <c r="U45" s="158">
        <v>8.8999999999999996E-2</v>
      </c>
      <c r="V45" s="158">
        <f>ROUND(E45*U45,2)</f>
        <v>80.63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712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86" t="s">
        <v>1306</v>
      </c>
      <c r="D46" s="287"/>
      <c r="E46" s="287"/>
      <c r="F46" s="287"/>
      <c r="G46" s="287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365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23</v>
      </c>
      <c r="B47" s="175" t="s">
        <v>1568</v>
      </c>
      <c r="C47" s="184" t="s">
        <v>1569</v>
      </c>
      <c r="D47" s="176" t="s">
        <v>473</v>
      </c>
      <c r="E47" s="193">
        <v>8</v>
      </c>
      <c r="F47" s="178"/>
      <c r="G47" s="179">
        <f t="shared" ref="G47:G54" si="7">ROUND(E47*F47,2)</f>
        <v>0</v>
      </c>
      <c r="H47" s="178">
        <v>86</v>
      </c>
      <c r="I47" s="179">
        <f t="shared" ref="I47:I54" si="8">ROUND(E47*H47,2)</f>
        <v>688</v>
      </c>
      <c r="J47" s="178">
        <v>0</v>
      </c>
      <c r="K47" s="179">
        <f t="shared" ref="K47:K54" si="9">ROUND(E47*J47,2)</f>
        <v>0</v>
      </c>
      <c r="L47" s="179">
        <v>21</v>
      </c>
      <c r="M47" s="179">
        <f t="shared" ref="M47:M54" si="10">G47*(1+L47/100)</f>
        <v>0</v>
      </c>
      <c r="N47" s="179">
        <v>0</v>
      </c>
      <c r="O47" s="179">
        <f t="shared" ref="O47:O54" si="11">ROUND(E47*N47,2)</f>
        <v>0</v>
      </c>
      <c r="P47" s="179">
        <v>0</v>
      </c>
      <c r="Q47" s="179">
        <f t="shared" ref="Q47:Q54" si="12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4" si="13"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555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24</v>
      </c>
      <c r="B48" s="175" t="s">
        <v>1570</v>
      </c>
      <c r="C48" s="184" t="s">
        <v>1571</v>
      </c>
      <c r="D48" s="176" t="s">
        <v>473</v>
      </c>
      <c r="E48" s="193">
        <v>36</v>
      </c>
      <c r="F48" s="178"/>
      <c r="G48" s="179">
        <f t="shared" si="7"/>
        <v>0</v>
      </c>
      <c r="H48" s="178">
        <v>97</v>
      </c>
      <c r="I48" s="179">
        <f t="shared" si="8"/>
        <v>3492</v>
      </c>
      <c r="J48" s="178">
        <v>0</v>
      </c>
      <c r="K48" s="179">
        <f t="shared" si="9"/>
        <v>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13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555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25</v>
      </c>
      <c r="B49" s="175" t="s">
        <v>1572</v>
      </c>
      <c r="C49" s="184" t="s">
        <v>1573</v>
      </c>
      <c r="D49" s="176" t="s">
        <v>473</v>
      </c>
      <c r="E49" s="193">
        <v>52</v>
      </c>
      <c r="F49" s="178"/>
      <c r="G49" s="179">
        <f t="shared" si="7"/>
        <v>0</v>
      </c>
      <c r="H49" s="178">
        <v>107</v>
      </c>
      <c r="I49" s="179">
        <f t="shared" si="8"/>
        <v>5564</v>
      </c>
      <c r="J49" s="178">
        <v>0</v>
      </c>
      <c r="K49" s="179">
        <f t="shared" si="9"/>
        <v>0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13"/>
        <v>0</v>
      </c>
      <c r="W49" s="158"/>
      <c r="X49" s="158" t="s">
        <v>554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555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26</v>
      </c>
      <c r="B50" s="175" t="s">
        <v>1574</v>
      </c>
      <c r="C50" s="184" t="s">
        <v>1575</v>
      </c>
      <c r="D50" s="176" t="s">
        <v>473</v>
      </c>
      <c r="E50" s="193">
        <v>66</v>
      </c>
      <c r="F50" s="178"/>
      <c r="G50" s="179">
        <f t="shared" si="7"/>
        <v>0</v>
      </c>
      <c r="H50" s="178">
        <v>110</v>
      </c>
      <c r="I50" s="179">
        <f t="shared" si="8"/>
        <v>7260</v>
      </c>
      <c r="J50" s="178">
        <v>0</v>
      </c>
      <c r="K50" s="179">
        <f t="shared" si="9"/>
        <v>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13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555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27</v>
      </c>
      <c r="B51" s="175" t="s">
        <v>1576</v>
      </c>
      <c r="C51" s="184" t="s">
        <v>1577</v>
      </c>
      <c r="D51" s="176" t="s">
        <v>473</v>
      </c>
      <c r="E51" s="193">
        <v>86</v>
      </c>
      <c r="F51" s="178"/>
      <c r="G51" s="179">
        <f t="shared" si="7"/>
        <v>0</v>
      </c>
      <c r="H51" s="178">
        <v>202</v>
      </c>
      <c r="I51" s="179">
        <f t="shared" si="8"/>
        <v>17372</v>
      </c>
      <c r="J51" s="178">
        <v>0</v>
      </c>
      <c r="K51" s="179">
        <f t="shared" si="9"/>
        <v>0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13"/>
        <v>0</v>
      </c>
      <c r="W51" s="158"/>
      <c r="X51" s="158" t="s">
        <v>554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555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28</v>
      </c>
      <c r="B52" s="175" t="s">
        <v>1578</v>
      </c>
      <c r="C52" s="184" t="s">
        <v>1579</v>
      </c>
      <c r="D52" s="176" t="s">
        <v>473</v>
      </c>
      <c r="E52" s="193">
        <v>146</v>
      </c>
      <c r="F52" s="178"/>
      <c r="G52" s="179">
        <f t="shared" si="7"/>
        <v>0</v>
      </c>
      <c r="H52" s="178">
        <v>228</v>
      </c>
      <c r="I52" s="179">
        <f t="shared" si="8"/>
        <v>33288</v>
      </c>
      <c r="J52" s="178">
        <v>0</v>
      </c>
      <c r="K52" s="179">
        <f t="shared" si="9"/>
        <v>0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13"/>
        <v>0</v>
      </c>
      <c r="W52" s="158"/>
      <c r="X52" s="158" t="s">
        <v>554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555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29</v>
      </c>
      <c r="B53" s="175" t="s">
        <v>1580</v>
      </c>
      <c r="C53" s="184" t="s">
        <v>1581</v>
      </c>
      <c r="D53" s="176" t="s">
        <v>473</v>
      </c>
      <c r="E53" s="193">
        <v>120</v>
      </c>
      <c r="F53" s="178"/>
      <c r="G53" s="179">
        <f t="shared" si="7"/>
        <v>0</v>
      </c>
      <c r="H53" s="178">
        <v>271</v>
      </c>
      <c r="I53" s="179">
        <f t="shared" si="8"/>
        <v>32520</v>
      </c>
      <c r="J53" s="178">
        <v>0</v>
      </c>
      <c r="K53" s="179">
        <f t="shared" si="9"/>
        <v>0</v>
      </c>
      <c r="L53" s="179">
        <v>21</v>
      </c>
      <c r="M53" s="179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13"/>
        <v>0</v>
      </c>
      <c r="W53" s="158"/>
      <c r="X53" s="158" t="s">
        <v>554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555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6">
        <v>30</v>
      </c>
      <c r="B54" s="167" t="s">
        <v>1582</v>
      </c>
      <c r="C54" s="183" t="s">
        <v>1585</v>
      </c>
      <c r="D54" s="168" t="s">
        <v>348</v>
      </c>
      <c r="E54" s="169">
        <v>4</v>
      </c>
      <c r="F54" s="170"/>
      <c r="G54" s="171">
        <f t="shared" si="7"/>
        <v>0</v>
      </c>
      <c r="H54" s="170">
        <v>120</v>
      </c>
      <c r="I54" s="171">
        <f t="shared" si="8"/>
        <v>480</v>
      </c>
      <c r="J54" s="170">
        <v>0</v>
      </c>
      <c r="K54" s="171">
        <f t="shared" si="9"/>
        <v>0</v>
      </c>
      <c r="L54" s="171">
        <v>21</v>
      </c>
      <c r="M54" s="171">
        <f t="shared" si="10"/>
        <v>0</v>
      </c>
      <c r="N54" s="171">
        <v>0</v>
      </c>
      <c r="O54" s="171">
        <f t="shared" si="11"/>
        <v>0</v>
      </c>
      <c r="P54" s="171">
        <v>0</v>
      </c>
      <c r="Q54" s="171">
        <f t="shared" si="12"/>
        <v>0</v>
      </c>
      <c r="R54" s="171"/>
      <c r="S54" s="171" t="s">
        <v>340</v>
      </c>
      <c r="T54" s="172" t="s">
        <v>319</v>
      </c>
      <c r="U54" s="158">
        <v>0</v>
      </c>
      <c r="V54" s="158">
        <f t="shared" si="13"/>
        <v>0</v>
      </c>
      <c r="W54" s="158"/>
      <c r="X54" s="158" t="s">
        <v>554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555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75" t="s">
        <v>1711</v>
      </c>
      <c r="D55" s="276"/>
      <c r="E55" s="276"/>
      <c r="F55" s="276"/>
      <c r="G55" s="276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31</v>
      </c>
      <c r="B56" s="175" t="s">
        <v>2948</v>
      </c>
      <c r="C56" s="184" t="s">
        <v>1593</v>
      </c>
      <c r="D56" s="176" t="s">
        <v>706</v>
      </c>
      <c r="E56" s="177">
        <v>9.6199999999999992</v>
      </c>
      <c r="F56" s="178"/>
      <c r="G56" s="179">
        <f>ROUND(E56*F56,2)</f>
        <v>0</v>
      </c>
      <c r="H56" s="178">
        <v>0</v>
      </c>
      <c r="I56" s="179">
        <f>ROUND(E56*H56,2)</f>
        <v>0</v>
      </c>
      <c r="J56" s="178">
        <v>3.7</v>
      </c>
      <c r="K56" s="179">
        <f>ROUND(E56*J56,2)</f>
        <v>35.590000000000003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 t="s">
        <v>1479</v>
      </c>
      <c r="S56" s="179" t="s">
        <v>318</v>
      </c>
      <c r="T56" s="180" t="s">
        <v>318</v>
      </c>
      <c r="U56" s="158">
        <v>0</v>
      </c>
      <c r="V56" s="158">
        <f>ROUND(E56*U56,2)</f>
        <v>0</v>
      </c>
      <c r="W56" s="158"/>
      <c r="X56" s="158" t="s">
        <v>707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708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0" t="s">
        <v>313</v>
      </c>
      <c r="B57" s="161" t="s">
        <v>166</v>
      </c>
      <c r="C57" s="182" t="s">
        <v>167</v>
      </c>
      <c r="D57" s="162"/>
      <c r="E57" s="163"/>
      <c r="F57" s="164"/>
      <c r="G57" s="164">
        <f>SUMIF(AG58:AG73,"&lt;&gt;NOR",G58:G73)</f>
        <v>0</v>
      </c>
      <c r="H57" s="164"/>
      <c r="I57" s="164">
        <f>SUM(I58:I73)</f>
        <v>46166.23</v>
      </c>
      <c r="J57" s="164"/>
      <c r="K57" s="164">
        <f>SUM(K58:K73)</f>
        <v>9475.41</v>
      </c>
      <c r="L57" s="164"/>
      <c r="M57" s="164">
        <f>SUM(M58:M73)</f>
        <v>0</v>
      </c>
      <c r="N57" s="164"/>
      <c r="O57" s="164">
        <f>SUM(O58:O73)</f>
        <v>0.02</v>
      </c>
      <c r="P57" s="164"/>
      <c r="Q57" s="164">
        <f>SUM(Q58:Q73)</f>
        <v>0</v>
      </c>
      <c r="R57" s="164"/>
      <c r="S57" s="164"/>
      <c r="T57" s="165"/>
      <c r="U57" s="159"/>
      <c r="V57" s="159">
        <f>SUM(V58:V73)</f>
        <v>13.199999999999998</v>
      </c>
      <c r="W57" s="159"/>
      <c r="X57" s="159"/>
      <c r="AG57" t="s">
        <v>314</v>
      </c>
    </row>
    <row r="58" spans="1:60" ht="22.5" outlineLevel="1" x14ac:dyDescent="0.2">
      <c r="A58" s="174">
        <v>32</v>
      </c>
      <c r="B58" s="175" t="s">
        <v>1594</v>
      </c>
      <c r="C58" s="184" t="s">
        <v>1595</v>
      </c>
      <c r="D58" s="176" t="s">
        <v>348</v>
      </c>
      <c r="E58" s="177">
        <v>13</v>
      </c>
      <c r="F58" s="178"/>
      <c r="G58" s="179">
        <f t="shared" ref="G58:G73" si="14">ROUND(E58*F58,2)</f>
        <v>0</v>
      </c>
      <c r="H58" s="178">
        <v>192.95</v>
      </c>
      <c r="I58" s="179">
        <f t="shared" ref="I58:I73" si="15">ROUND(E58*H58,2)</f>
        <v>2508.35</v>
      </c>
      <c r="J58" s="178">
        <v>41.05</v>
      </c>
      <c r="K58" s="179">
        <f t="shared" ref="K58:K73" si="16">ROUND(E58*J58,2)</f>
        <v>533.65</v>
      </c>
      <c r="L58" s="179">
        <v>21</v>
      </c>
      <c r="M58" s="179">
        <f t="shared" ref="M58:M73" si="17">G58*(1+L58/100)</f>
        <v>0</v>
      </c>
      <c r="N58" s="179">
        <v>1.9000000000000001E-4</v>
      </c>
      <c r="O58" s="179">
        <f t="shared" ref="O58:O73" si="18">ROUND(E58*N58,2)</f>
        <v>0</v>
      </c>
      <c r="P58" s="179">
        <v>0</v>
      </c>
      <c r="Q58" s="179">
        <f t="shared" ref="Q58:Q73" si="19">ROUND(E58*P58,2)</f>
        <v>0</v>
      </c>
      <c r="R58" s="179" t="s">
        <v>590</v>
      </c>
      <c r="S58" s="179" t="s">
        <v>318</v>
      </c>
      <c r="T58" s="180" t="s">
        <v>318</v>
      </c>
      <c r="U58" s="158">
        <v>8.3000000000000004E-2</v>
      </c>
      <c r="V58" s="158">
        <f t="shared" ref="V58:V73" si="20">ROUND(E58*U58,2)</f>
        <v>1.08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712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33</v>
      </c>
      <c r="B59" s="175" t="s">
        <v>1596</v>
      </c>
      <c r="C59" s="184" t="s">
        <v>1597</v>
      </c>
      <c r="D59" s="176" t="s">
        <v>348</v>
      </c>
      <c r="E59" s="177">
        <v>2</v>
      </c>
      <c r="F59" s="178"/>
      <c r="G59" s="179">
        <f t="shared" si="14"/>
        <v>0</v>
      </c>
      <c r="H59" s="178">
        <v>260.63</v>
      </c>
      <c r="I59" s="179">
        <f t="shared" si="15"/>
        <v>521.26</v>
      </c>
      <c r="J59" s="178">
        <v>56.37</v>
      </c>
      <c r="K59" s="179">
        <f t="shared" si="16"/>
        <v>112.74</v>
      </c>
      <c r="L59" s="179">
        <v>21</v>
      </c>
      <c r="M59" s="179">
        <f t="shared" si="17"/>
        <v>0</v>
      </c>
      <c r="N59" s="179">
        <v>2.5000000000000001E-4</v>
      </c>
      <c r="O59" s="179">
        <f t="shared" si="18"/>
        <v>0</v>
      </c>
      <c r="P59" s="179">
        <v>0</v>
      </c>
      <c r="Q59" s="179">
        <f t="shared" si="19"/>
        <v>0</v>
      </c>
      <c r="R59" s="179" t="s">
        <v>590</v>
      </c>
      <c r="S59" s="179" t="s">
        <v>318</v>
      </c>
      <c r="T59" s="180" t="s">
        <v>318</v>
      </c>
      <c r="U59" s="158">
        <v>0.114</v>
      </c>
      <c r="V59" s="158">
        <f t="shared" si="20"/>
        <v>0.23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712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34</v>
      </c>
      <c r="B60" s="175" t="s">
        <v>1712</v>
      </c>
      <c r="C60" s="184" t="s">
        <v>1713</v>
      </c>
      <c r="D60" s="176" t="s">
        <v>348</v>
      </c>
      <c r="E60" s="177">
        <v>9</v>
      </c>
      <c r="F60" s="178"/>
      <c r="G60" s="179">
        <f t="shared" si="14"/>
        <v>0</v>
      </c>
      <c r="H60" s="178">
        <v>198.34</v>
      </c>
      <c r="I60" s="179">
        <f t="shared" si="15"/>
        <v>1785.06</v>
      </c>
      <c r="J60" s="178">
        <v>30.66</v>
      </c>
      <c r="K60" s="179">
        <f t="shared" si="16"/>
        <v>275.94</v>
      </c>
      <c r="L60" s="179">
        <v>21</v>
      </c>
      <c r="M60" s="179">
        <f t="shared" si="17"/>
        <v>0</v>
      </c>
      <c r="N60" s="179">
        <v>6.9999999999999994E-5</v>
      </c>
      <c r="O60" s="179">
        <f t="shared" si="18"/>
        <v>0</v>
      </c>
      <c r="P60" s="179">
        <v>0</v>
      </c>
      <c r="Q60" s="179">
        <f t="shared" si="19"/>
        <v>0</v>
      </c>
      <c r="R60" s="179" t="s">
        <v>1479</v>
      </c>
      <c r="S60" s="179" t="s">
        <v>318</v>
      </c>
      <c r="T60" s="180" t="s">
        <v>318</v>
      </c>
      <c r="U60" s="158">
        <v>6.2E-2</v>
      </c>
      <c r="V60" s="158">
        <f t="shared" si="20"/>
        <v>0.56000000000000005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712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35</v>
      </c>
      <c r="B61" s="175" t="s">
        <v>1600</v>
      </c>
      <c r="C61" s="184" t="s">
        <v>1601</v>
      </c>
      <c r="D61" s="176" t="s">
        <v>348</v>
      </c>
      <c r="E61" s="177">
        <v>2</v>
      </c>
      <c r="F61" s="178"/>
      <c r="G61" s="179">
        <f t="shared" si="14"/>
        <v>0</v>
      </c>
      <c r="H61" s="178">
        <v>255.13</v>
      </c>
      <c r="I61" s="179">
        <f t="shared" si="15"/>
        <v>510.26</v>
      </c>
      <c r="J61" s="178">
        <v>102.37</v>
      </c>
      <c r="K61" s="179">
        <f t="shared" si="16"/>
        <v>204.74</v>
      </c>
      <c r="L61" s="179">
        <v>21</v>
      </c>
      <c r="M61" s="179">
        <f t="shared" si="17"/>
        <v>0</v>
      </c>
      <c r="N61" s="179">
        <v>3.1E-4</v>
      </c>
      <c r="O61" s="179">
        <f t="shared" si="18"/>
        <v>0</v>
      </c>
      <c r="P61" s="179">
        <v>0</v>
      </c>
      <c r="Q61" s="179">
        <f t="shared" si="19"/>
        <v>0</v>
      </c>
      <c r="R61" s="179" t="s">
        <v>1479</v>
      </c>
      <c r="S61" s="179" t="s">
        <v>318</v>
      </c>
      <c r="T61" s="180" t="s">
        <v>318</v>
      </c>
      <c r="U61" s="158">
        <v>0.20699999999999999</v>
      </c>
      <c r="V61" s="158">
        <f t="shared" si="20"/>
        <v>0.41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712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36</v>
      </c>
      <c r="B62" s="175" t="s">
        <v>1602</v>
      </c>
      <c r="C62" s="184" t="s">
        <v>1603</v>
      </c>
      <c r="D62" s="176" t="s">
        <v>348</v>
      </c>
      <c r="E62" s="177">
        <v>7</v>
      </c>
      <c r="F62" s="178"/>
      <c r="G62" s="179">
        <f t="shared" si="14"/>
        <v>0</v>
      </c>
      <c r="H62" s="178">
        <v>401.74</v>
      </c>
      <c r="I62" s="179">
        <f t="shared" si="15"/>
        <v>2812.18</v>
      </c>
      <c r="J62" s="178">
        <v>112.26</v>
      </c>
      <c r="K62" s="179">
        <f t="shared" si="16"/>
        <v>785.82</v>
      </c>
      <c r="L62" s="179">
        <v>21</v>
      </c>
      <c r="M62" s="179">
        <f t="shared" si="17"/>
        <v>0</v>
      </c>
      <c r="N62" s="179">
        <v>4.8000000000000001E-4</v>
      </c>
      <c r="O62" s="179">
        <f t="shared" si="18"/>
        <v>0</v>
      </c>
      <c r="P62" s="179">
        <v>0</v>
      </c>
      <c r="Q62" s="179">
        <f t="shared" si="19"/>
        <v>0</v>
      </c>
      <c r="R62" s="179" t="s">
        <v>1479</v>
      </c>
      <c r="S62" s="179" t="s">
        <v>318</v>
      </c>
      <c r="T62" s="180" t="s">
        <v>318</v>
      </c>
      <c r="U62" s="158">
        <v>0.22700000000000001</v>
      </c>
      <c r="V62" s="158">
        <f t="shared" si="20"/>
        <v>1.59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712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37</v>
      </c>
      <c r="B63" s="175" t="s">
        <v>1604</v>
      </c>
      <c r="C63" s="184" t="s">
        <v>1605</v>
      </c>
      <c r="D63" s="176" t="s">
        <v>348</v>
      </c>
      <c r="E63" s="177">
        <v>9</v>
      </c>
      <c r="F63" s="178"/>
      <c r="G63" s="179">
        <f t="shared" si="14"/>
        <v>0</v>
      </c>
      <c r="H63" s="178">
        <v>843.4</v>
      </c>
      <c r="I63" s="179">
        <f t="shared" si="15"/>
        <v>7590.6</v>
      </c>
      <c r="J63" s="178">
        <v>173.6</v>
      </c>
      <c r="K63" s="179">
        <f t="shared" si="16"/>
        <v>1562.4</v>
      </c>
      <c r="L63" s="179">
        <v>21</v>
      </c>
      <c r="M63" s="179">
        <f t="shared" si="17"/>
        <v>0</v>
      </c>
      <c r="N63" s="179">
        <v>1.0399999999999999E-3</v>
      </c>
      <c r="O63" s="179">
        <f t="shared" si="18"/>
        <v>0.01</v>
      </c>
      <c r="P63" s="179">
        <v>0</v>
      </c>
      <c r="Q63" s="179">
        <f t="shared" si="19"/>
        <v>0</v>
      </c>
      <c r="R63" s="179" t="s">
        <v>1479</v>
      </c>
      <c r="S63" s="179" t="s">
        <v>318</v>
      </c>
      <c r="T63" s="180" t="s">
        <v>318</v>
      </c>
      <c r="U63" s="158">
        <v>0.35099999999999998</v>
      </c>
      <c r="V63" s="158">
        <f t="shared" si="20"/>
        <v>3.16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712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38</v>
      </c>
      <c r="B64" s="175" t="s">
        <v>1606</v>
      </c>
      <c r="C64" s="184" t="s">
        <v>1607</v>
      </c>
      <c r="D64" s="176" t="s">
        <v>348</v>
      </c>
      <c r="E64" s="177">
        <v>2</v>
      </c>
      <c r="F64" s="178"/>
      <c r="G64" s="179">
        <f t="shared" si="14"/>
        <v>0</v>
      </c>
      <c r="H64" s="178">
        <v>1289.32</v>
      </c>
      <c r="I64" s="179">
        <f t="shared" si="15"/>
        <v>2578.64</v>
      </c>
      <c r="J64" s="178">
        <v>209.68</v>
      </c>
      <c r="K64" s="179">
        <f t="shared" si="16"/>
        <v>419.36</v>
      </c>
      <c r="L64" s="179">
        <v>21</v>
      </c>
      <c r="M64" s="179">
        <f t="shared" si="17"/>
        <v>0</v>
      </c>
      <c r="N64" s="179">
        <v>1.6299999999999999E-3</v>
      </c>
      <c r="O64" s="179">
        <f t="shared" si="18"/>
        <v>0</v>
      </c>
      <c r="P64" s="179">
        <v>0</v>
      </c>
      <c r="Q64" s="179">
        <f t="shared" si="19"/>
        <v>0</v>
      </c>
      <c r="R64" s="179" t="s">
        <v>1479</v>
      </c>
      <c r="S64" s="179" t="s">
        <v>318</v>
      </c>
      <c r="T64" s="180" t="s">
        <v>318</v>
      </c>
      <c r="U64" s="158">
        <v>0.42399999999999999</v>
      </c>
      <c r="V64" s="158">
        <f t="shared" si="20"/>
        <v>0.85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712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39</v>
      </c>
      <c r="B65" s="175" t="s">
        <v>1610</v>
      </c>
      <c r="C65" s="184" t="s">
        <v>1611</v>
      </c>
      <c r="D65" s="176" t="s">
        <v>348</v>
      </c>
      <c r="E65" s="177">
        <v>2</v>
      </c>
      <c r="F65" s="178"/>
      <c r="G65" s="179">
        <f t="shared" si="14"/>
        <v>0</v>
      </c>
      <c r="H65" s="178">
        <v>813.4</v>
      </c>
      <c r="I65" s="179">
        <f t="shared" si="15"/>
        <v>1626.8</v>
      </c>
      <c r="J65" s="178">
        <v>173.6</v>
      </c>
      <c r="K65" s="179">
        <f t="shared" si="16"/>
        <v>347.2</v>
      </c>
      <c r="L65" s="179">
        <v>21</v>
      </c>
      <c r="M65" s="179">
        <f t="shared" si="17"/>
        <v>0</v>
      </c>
      <c r="N65" s="179">
        <v>6.8000000000000005E-4</v>
      </c>
      <c r="O65" s="179">
        <f t="shared" si="18"/>
        <v>0</v>
      </c>
      <c r="P65" s="179">
        <v>0</v>
      </c>
      <c r="Q65" s="179">
        <f t="shared" si="19"/>
        <v>0</v>
      </c>
      <c r="R65" s="179" t="s">
        <v>1479</v>
      </c>
      <c r="S65" s="179" t="s">
        <v>318</v>
      </c>
      <c r="T65" s="180" t="s">
        <v>318</v>
      </c>
      <c r="U65" s="158">
        <v>0.35099999999999998</v>
      </c>
      <c r="V65" s="158">
        <f t="shared" si="20"/>
        <v>0.7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712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40</v>
      </c>
      <c r="B66" s="175" t="s">
        <v>1614</v>
      </c>
      <c r="C66" s="184" t="s">
        <v>1615</v>
      </c>
      <c r="D66" s="176" t="s">
        <v>348</v>
      </c>
      <c r="E66" s="177">
        <v>2</v>
      </c>
      <c r="F66" s="178"/>
      <c r="G66" s="179">
        <f t="shared" si="14"/>
        <v>0</v>
      </c>
      <c r="H66" s="178">
        <v>783.4</v>
      </c>
      <c r="I66" s="179">
        <f t="shared" si="15"/>
        <v>1566.8</v>
      </c>
      <c r="J66" s="178">
        <v>173.6</v>
      </c>
      <c r="K66" s="179">
        <f t="shared" si="16"/>
        <v>347.2</v>
      </c>
      <c r="L66" s="179">
        <v>21</v>
      </c>
      <c r="M66" s="179">
        <f t="shared" si="17"/>
        <v>0</v>
      </c>
      <c r="N66" s="179">
        <v>8.4000000000000003E-4</v>
      </c>
      <c r="O66" s="179">
        <f t="shared" si="18"/>
        <v>0</v>
      </c>
      <c r="P66" s="179">
        <v>0</v>
      </c>
      <c r="Q66" s="179">
        <f t="shared" si="19"/>
        <v>0</v>
      </c>
      <c r="R66" s="179" t="s">
        <v>1479</v>
      </c>
      <c r="S66" s="179" t="s">
        <v>318</v>
      </c>
      <c r="T66" s="180" t="s">
        <v>318</v>
      </c>
      <c r="U66" s="158">
        <v>0.35099999999999998</v>
      </c>
      <c r="V66" s="158">
        <f t="shared" si="20"/>
        <v>0.7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712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4">
        <v>41</v>
      </c>
      <c r="B67" s="175" t="s">
        <v>1618</v>
      </c>
      <c r="C67" s="184" t="s">
        <v>1619</v>
      </c>
      <c r="D67" s="176" t="s">
        <v>348</v>
      </c>
      <c r="E67" s="177">
        <v>8</v>
      </c>
      <c r="F67" s="178"/>
      <c r="G67" s="179">
        <f t="shared" si="14"/>
        <v>0</v>
      </c>
      <c r="H67" s="178">
        <v>370.57</v>
      </c>
      <c r="I67" s="179">
        <f t="shared" si="15"/>
        <v>2964.56</v>
      </c>
      <c r="J67" s="178">
        <v>188.43</v>
      </c>
      <c r="K67" s="179">
        <f t="shared" si="16"/>
        <v>1507.44</v>
      </c>
      <c r="L67" s="179">
        <v>21</v>
      </c>
      <c r="M67" s="179">
        <f t="shared" si="17"/>
        <v>0</v>
      </c>
      <c r="N67" s="179">
        <v>2.3000000000000001E-4</v>
      </c>
      <c r="O67" s="179">
        <f t="shared" si="18"/>
        <v>0</v>
      </c>
      <c r="P67" s="179">
        <v>0</v>
      </c>
      <c r="Q67" s="179">
        <f t="shared" si="19"/>
        <v>0</v>
      </c>
      <c r="R67" s="179" t="s">
        <v>1479</v>
      </c>
      <c r="S67" s="179" t="s">
        <v>318</v>
      </c>
      <c r="T67" s="180" t="s">
        <v>318</v>
      </c>
      <c r="U67" s="158">
        <v>0.38100000000000001</v>
      </c>
      <c r="V67" s="158">
        <f t="shared" si="20"/>
        <v>3.05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712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42</v>
      </c>
      <c r="B68" s="175" t="s">
        <v>1620</v>
      </c>
      <c r="C68" s="184" t="s">
        <v>1621</v>
      </c>
      <c r="D68" s="176" t="s">
        <v>348</v>
      </c>
      <c r="E68" s="177">
        <v>2</v>
      </c>
      <c r="F68" s="178"/>
      <c r="G68" s="179">
        <f t="shared" si="14"/>
        <v>0</v>
      </c>
      <c r="H68" s="178">
        <v>1850.86</v>
      </c>
      <c r="I68" s="179">
        <f t="shared" si="15"/>
        <v>3701.72</v>
      </c>
      <c r="J68" s="178">
        <v>214.14</v>
      </c>
      <c r="K68" s="179">
        <f t="shared" si="16"/>
        <v>428.28</v>
      </c>
      <c r="L68" s="179">
        <v>21</v>
      </c>
      <c r="M68" s="179">
        <f t="shared" si="17"/>
        <v>0</v>
      </c>
      <c r="N68" s="179">
        <v>2.5200000000000001E-3</v>
      </c>
      <c r="O68" s="179">
        <f t="shared" si="18"/>
        <v>0.01</v>
      </c>
      <c r="P68" s="179">
        <v>0</v>
      </c>
      <c r="Q68" s="179">
        <f t="shared" si="19"/>
        <v>0</v>
      </c>
      <c r="R68" s="179" t="s">
        <v>1479</v>
      </c>
      <c r="S68" s="179" t="s">
        <v>318</v>
      </c>
      <c r="T68" s="180" t="s">
        <v>318</v>
      </c>
      <c r="U68" s="158">
        <v>0.433</v>
      </c>
      <c r="V68" s="158">
        <f t="shared" si="20"/>
        <v>0.87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43</v>
      </c>
      <c r="B69" s="175" t="s">
        <v>1622</v>
      </c>
      <c r="C69" s="184" t="s">
        <v>1714</v>
      </c>
      <c r="D69" s="176" t="s">
        <v>348</v>
      </c>
      <c r="E69" s="177">
        <v>1</v>
      </c>
      <c r="F69" s="178"/>
      <c r="G69" s="179">
        <f t="shared" si="14"/>
        <v>0</v>
      </c>
      <c r="H69" s="178">
        <v>0</v>
      </c>
      <c r="I69" s="179">
        <f t="shared" si="15"/>
        <v>0</v>
      </c>
      <c r="J69" s="178">
        <v>2950</v>
      </c>
      <c r="K69" s="179">
        <f t="shared" si="16"/>
        <v>2950</v>
      </c>
      <c r="L69" s="179">
        <v>21</v>
      </c>
      <c r="M69" s="179">
        <f t="shared" si="17"/>
        <v>0</v>
      </c>
      <c r="N69" s="179">
        <v>0</v>
      </c>
      <c r="O69" s="179">
        <f t="shared" si="18"/>
        <v>0</v>
      </c>
      <c r="P69" s="179">
        <v>0</v>
      </c>
      <c r="Q69" s="179">
        <f t="shared" si="19"/>
        <v>0</v>
      </c>
      <c r="R69" s="179"/>
      <c r="S69" s="179" t="s">
        <v>340</v>
      </c>
      <c r="T69" s="180" t="s">
        <v>319</v>
      </c>
      <c r="U69" s="158">
        <v>0</v>
      </c>
      <c r="V69" s="158">
        <f t="shared" si="20"/>
        <v>0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425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44</v>
      </c>
      <c r="B70" s="175" t="s">
        <v>1624</v>
      </c>
      <c r="C70" s="184" t="s">
        <v>1623</v>
      </c>
      <c r="D70" s="176" t="s">
        <v>348</v>
      </c>
      <c r="E70" s="177">
        <v>2</v>
      </c>
      <c r="F70" s="178"/>
      <c r="G70" s="179">
        <f t="shared" si="14"/>
        <v>0</v>
      </c>
      <c r="H70" s="178">
        <v>5000</v>
      </c>
      <c r="I70" s="179">
        <f t="shared" si="15"/>
        <v>10000</v>
      </c>
      <c r="J70" s="178">
        <v>0</v>
      </c>
      <c r="K70" s="179">
        <f t="shared" si="16"/>
        <v>0</v>
      </c>
      <c r="L70" s="179">
        <v>21</v>
      </c>
      <c r="M70" s="179">
        <f t="shared" si="17"/>
        <v>0</v>
      </c>
      <c r="N70" s="179">
        <v>0</v>
      </c>
      <c r="O70" s="179">
        <f t="shared" si="18"/>
        <v>0</v>
      </c>
      <c r="P70" s="179">
        <v>0</v>
      </c>
      <c r="Q70" s="179">
        <f t="shared" si="19"/>
        <v>0</v>
      </c>
      <c r="R70" s="179"/>
      <c r="S70" s="179" t="s">
        <v>340</v>
      </c>
      <c r="T70" s="180" t="s">
        <v>319</v>
      </c>
      <c r="U70" s="158">
        <v>0</v>
      </c>
      <c r="V70" s="158">
        <f t="shared" si="20"/>
        <v>0</v>
      </c>
      <c r="W70" s="158"/>
      <c r="X70" s="158" t="s">
        <v>554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555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45</v>
      </c>
      <c r="B71" s="175" t="s">
        <v>1626</v>
      </c>
      <c r="C71" s="184" t="s">
        <v>1627</v>
      </c>
      <c r="D71" s="176" t="s">
        <v>1475</v>
      </c>
      <c r="E71" s="177">
        <v>1</v>
      </c>
      <c r="F71" s="178"/>
      <c r="G71" s="179">
        <f t="shared" si="14"/>
        <v>0</v>
      </c>
      <c r="H71" s="178">
        <v>4000</v>
      </c>
      <c r="I71" s="179">
        <f t="shared" si="15"/>
        <v>4000</v>
      </c>
      <c r="J71" s="178">
        <v>0</v>
      </c>
      <c r="K71" s="179">
        <f t="shared" si="16"/>
        <v>0</v>
      </c>
      <c r="L71" s="179">
        <v>21</v>
      </c>
      <c r="M71" s="179">
        <f t="shared" si="17"/>
        <v>0</v>
      </c>
      <c r="N71" s="179">
        <v>0</v>
      </c>
      <c r="O71" s="179">
        <f t="shared" si="18"/>
        <v>0</v>
      </c>
      <c r="P71" s="179">
        <v>0</v>
      </c>
      <c r="Q71" s="179">
        <f t="shared" si="19"/>
        <v>0</v>
      </c>
      <c r="R71" s="179"/>
      <c r="S71" s="179" t="s">
        <v>340</v>
      </c>
      <c r="T71" s="180" t="s">
        <v>319</v>
      </c>
      <c r="U71" s="158">
        <v>0</v>
      </c>
      <c r="V71" s="158">
        <f t="shared" si="20"/>
        <v>0</v>
      </c>
      <c r="W71" s="158"/>
      <c r="X71" s="158" t="s">
        <v>554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555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46</v>
      </c>
      <c r="B72" s="175" t="s">
        <v>1628</v>
      </c>
      <c r="C72" s="184" t="s">
        <v>1629</v>
      </c>
      <c r="D72" s="176" t="s">
        <v>1475</v>
      </c>
      <c r="E72" s="177">
        <v>1</v>
      </c>
      <c r="F72" s="178"/>
      <c r="G72" s="179">
        <f t="shared" si="14"/>
        <v>0</v>
      </c>
      <c r="H72" s="178">
        <v>4000</v>
      </c>
      <c r="I72" s="179">
        <f t="shared" si="15"/>
        <v>4000</v>
      </c>
      <c r="J72" s="178">
        <v>0</v>
      </c>
      <c r="K72" s="179">
        <f t="shared" si="16"/>
        <v>0</v>
      </c>
      <c r="L72" s="179">
        <v>21</v>
      </c>
      <c r="M72" s="179">
        <f t="shared" si="17"/>
        <v>0</v>
      </c>
      <c r="N72" s="179">
        <v>0</v>
      </c>
      <c r="O72" s="179">
        <f t="shared" si="18"/>
        <v>0</v>
      </c>
      <c r="P72" s="179">
        <v>0</v>
      </c>
      <c r="Q72" s="179">
        <f t="shared" si="19"/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si="20"/>
        <v>0</v>
      </c>
      <c r="W72" s="158"/>
      <c r="X72" s="158" t="s">
        <v>554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555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4">
        <v>47</v>
      </c>
      <c r="B73" s="175" t="s">
        <v>2949</v>
      </c>
      <c r="C73" s="184" t="s">
        <v>1630</v>
      </c>
      <c r="D73" s="176" t="s">
        <v>706</v>
      </c>
      <c r="E73" s="177">
        <v>1.56</v>
      </c>
      <c r="F73" s="178"/>
      <c r="G73" s="179">
        <f t="shared" si="14"/>
        <v>0</v>
      </c>
      <c r="H73" s="178">
        <v>0</v>
      </c>
      <c r="I73" s="179">
        <f t="shared" si="15"/>
        <v>0</v>
      </c>
      <c r="J73" s="178">
        <v>0.41</v>
      </c>
      <c r="K73" s="179">
        <f t="shared" si="16"/>
        <v>0.64</v>
      </c>
      <c r="L73" s="179">
        <v>21</v>
      </c>
      <c r="M73" s="179">
        <f t="shared" si="17"/>
        <v>0</v>
      </c>
      <c r="N73" s="179">
        <v>0</v>
      </c>
      <c r="O73" s="179">
        <f t="shared" si="18"/>
        <v>0</v>
      </c>
      <c r="P73" s="179">
        <v>0</v>
      </c>
      <c r="Q73" s="179">
        <f t="shared" si="19"/>
        <v>0</v>
      </c>
      <c r="R73" s="179" t="s">
        <v>1479</v>
      </c>
      <c r="S73" s="179" t="s">
        <v>318</v>
      </c>
      <c r="T73" s="180" t="s">
        <v>318</v>
      </c>
      <c r="U73" s="158">
        <v>0</v>
      </c>
      <c r="V73" s="158">
        <f t="shared" si="20"/>
        <v>0</v>
      </c>
      <c r="W73" s="158"/>
      <c r="X73" s="158" t="s">
        <v>707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708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0" t="s">
        <v>313</v>
      </c>
      <c r="B74" s="161" t="s">
        <v>168</v>
      </c>
      <c r="C74" s="182" t="s">
        <v>169</v>
      </c>
      <c r="D74" s="162"/>
      <c r="E74" s="163"/>
      <c r="F74" s="164"/>
      <c r="G74" s="164">
        <f>SUMIF(AG75:AG78,"&lt;&gt;NOR",G75:G78)</f>
        <v>0</v>
      </c>
      <c r="H74" s="164"/>
      <c r="I74" s="164">
        <f>SUM(I75:I78)</f>
        <v>75448.799999999988</v>
      </c>
      <c r="J74" s="164"/>
      <c r="K74" s="164">
        <f>SUM(K75:K78)</f>
        <v>13645.800000000001</v>
      </c>
      <c r="L74" s="164"/>
      <c r="M74" s="164">
        <f>SUM(M75:M78)</f>
        <v>0</v>
      </c>
      <c r="N74" s="164"/>
      <c r="O74" s="164">
        <f>SUM(O75:O78)</f>
        <v>0.04</v>
      </c>
      <c r="P74" s="164"/>
      <c r="Q74" s="164">
        <f>SUM(Q75:Q78)</f>
        <v>0</v>
      </c>
      <c r="R74" s="164"/>
      <c r="S74" s="164"/>
      <c r="T74" s="165"/>
      <c r="U74" s="159"/>
      <c r="V74" s="159">
        <f>SUM(V75:V78)</f>
        <v>27.59</v>
      </c>
      <c r="W74" s="159"/>
      <c r="X74" s="159"/>
      <c r="AG74" t="s">
        <v>314</v>
      </c>
    </row>
    <row r="75" spans="1:60" ht="22.5" outlineLevel="1" x14ac:dyDescent="0.2">
      <c r="A75" s="174">
        <v>48</v>
      </c>
      <c r="B75" s="175" t="s">
        <v>1631</v>
      </c>
      <c r="C75" s="184" t="s">
        <v>1632</v>
      </c>
      <c r="D75" s="176" t="s">
        <v>348</v>
      </c>
      <c r="E75" s="177">
        <v>63</v>
      </c>
      <c r="F75" s="178"/>
      <c r="G75" s="179">
        <f>ROUND(E75*F75,2)</f>
        <v>0</v>
      </c>
      <c r="H75" s="178">
        <v>559.9</v>
      </c>
      <c r="I75" s="179">
        <f>ROUND(E75*H75,2)</f>
        <v>35273.699999999997</v>
      </c>
      <c r="J75" s="178">
        <v>81.099999999999994</v>
      </c>
      <c r="K75" s="179">
        <f>ROUND(E75*J75,2)</f>
        <v>5109.3</v>
      </c>
      <c r="L75" s="179">
        <v>21</v>
      </c>
      <c r="M75" s="179">
        <f>G75*(1+L75/100)</f>
        <v>0</v>
      </c>
      <c r="N75" s="179">
        <v>9.0000000000000006E-5</v>
      </c>
      <c r="O75" s="179">
        <f>ROUND(E75*N75,2)</f>
        <v>0.01</v>
      </c>
      <c r="P75" s="179">
        <v>0</v>
      </c>
      <c r="Q75" s="179">
        <f>ROUND(E75*P75,2)</f>
        <v>0</v>
      </c>
      <c r="R75" s="179" t="s">
        <v>1479</v>
      </c>
      <c r="S75" s="179" t="s">
        <v>318</v>
      </c>
      <c r="T75" s="180" t="s">
        <v>318</v>
      </c>
      <c r="U75" s="158">
        <v>0.16400000000000001</v>
      </c>
      <c r="V75" s="158">
        <f>ROUND(E75*U75,2)</f>
        <v>10.33</v>
      </c>
      <c r="W75" s="158"/>
      <c r="X75" s="158" t="s">
        <v>362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712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4">
        <v>49</v>
      </c>
      <c r="B76" s="175" t="s">
        <v>1633</v>
      </c>
      <c r="C76" s="184" t="s">
        <v>1634</v>
      </c>
      <c r="D76" s="176" t="s">
        <v>348</v>
      </c>
      <c r="E76" s="177">
        <v>126</v>
      </c>
      <c r="F76" s="178"/>
      <c r="G76" s="179">
        <f>ROUND(E76*F76,2)</f>
        <v>0</v>
      </c>
      <c r="H76" s="178">
        <v>86.35</v>
      </c>
      <c r="I76" s="179">
        <f>ROUND(E76*H76,2)</f>
        <v>10880.1</v>
      </c>
      <c r="J76" s="178">
        <v>32.15</v>
      </c>
      <c r="K76" s="179">
        <f>ROUND(E76*J76,2)</f>
        <v>4050.9</v>
      </c>
      <c r="L76" s="179">
        <v>21</v>
      </c>
      <c r="M76" s="179">
        <f>G76*(1+L76/100)</f>
        <v>0</v>
      </c>
      <c r="N76" s="179">
        <v>1.4999999999999999E-4</v>
      </c>
      <c r="O76" s="179">
        <f>ROUND(E76*N76,2)</f>
        <v>0.02</v>
      </c>
      <c r="P76" s="179">
        <v>0</v>
      </c>
      <c r="Q76" s="179">
        <f>ROUND(E76*P76,2)</f>
        <v>0</v>
      </c>
      <c r="R76" s="179" t="s">
        <v>1479</v>
      </c>
      <c r="S76" s="179" t="s">
        <v>318</v>
      </c>
      <c r="T76" s="180" t="s">
        <v>318</v>
      </c>
      <c r="U76" s="158">
        <v>6.5000000000000002E-2</v>
      </c>
      <c r="V76" s="158">
        <f>ROUND(E76*U76,2)</f>
        <v>8.19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712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4">
        <v>50</v>
      </c>
      <c r="B77" s="175" t="s">
        <v>1635</v>
      </c>
      <c r="C77" s="184" t="s">
        <v>1636</v>
      </c>
      <c r="D77" s="176" t="s">
        <v>348</v>
      </c>
      <c r="E77" s="177">
        <v>63</v>
      </c>
      <c r="F77" s="178"/>
      <c r="G77" s="179">
        <f>ROUND(E77*F77,2)</f>
        <v>0</v>
      </c>
      <c r="H77" s="178">
        <v>0</v>
      </c>
      <c r="I77" s="179">
        <f>ROUND(E77*H77,2)</f>
        <v>0</v>
      </c>
      <c r="J77" s="178">
        <v>71.2</v>
      </c>
      <c r="K77" s="179">
        <f>ROUND(E77*J77,2)</f>
        <v>4485.6000000000004</v>
      </c>
      <c r="L77" s="179">
        <v>21</v>
      </c>
      <c r="M77" s="179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79" t="s">
        <v>1479</v>
      </c>
      <c r="S77" s="179" t="s">
        <v>318</v>
      </c>
      <c r="T77" s="180" t="s">
        <v>318</v>
      </c>
      <c r="U77" s="158">
        <v>0.14399999999999999</v>
      </c>
      <c r="V77" s="158">
        <f>ROUND(E77*U77,2)</f>
        <v>9.07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712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4">
        <v>51</v>
      </c>
      <c r="B78" s="175" t="s">
        <v>1637</v>
      </c>
      <c r="C78" s="184" t="s">
        <v>1638</v>
      </c>
      <c r="D78" s="176" t="s">
        <v>348</v>
      </c>
      <c r="E78" s="177">
        <v>63</v>
      </c>
      <c r="F78" s="178"/>
      <c r="G78" s="179">
        <f>ROUND(E78*F78,2)</f>
        <v>0</v>
      </c>
      <c r="H78" s="178">
        <v>465</v>
      </c>
      <c r="I78" s="179">
        <f>ROUND(E78*H78,2)</f>
        <v>29295</v>
      </c>
      <c r="J78" s="178">
        <v>0</v>
      </c>
      <c r="K78" s="179">
        <f>ROUND(E78*J78,2)</f>
        <v>0</v>
      </c>
      <c r="L78" s="179">
        <v>21</v>
      </c>
      <c r="M78" s="179">
        <f>G78*(1+L78/100)</f>
        <v>0</v>
      </c>
      <c r="N78" s="179">
        <v>2.0000000000000001E-4</v>
      </c>
      <c r="O78" s="179">
        <f>ROUND(E78*N78,2)</f>
        <v>0.01</v>
      </c>
      <c r="P78" s="179">
        <v>0</v>
      </c>
      <c r="Q78" s="179">
        <f>ROUND(E78*P78,2)</f>
        <v>0</v>
      </c>
      <c r="R78" s="179" t="s">
        <v>558</v>
      </c>
      <c r="S78" s="179" t="s">
        <v>318</v>
      </c>
      <c r="T78" s="180" t="s">
        <v>318</v>
      </c>
      <c r="U78" s="158">
        <v>0</v>
      </c>
      <c r="V78" s="158">
        <f>ROUND(E78*U78,2)</f>
        <v>0</v>
      </c>
      <c r="W78" s="158"/>
      <c r="X78" s="158" t="s">
        <v>554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1639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0" t="s">
        <v>313</v>
      </c>
      <c r="B79" s="161" t="s">
        <v>170</v>
      </c>
      <c r="C79" s="182" t="s">
        <v>171</v>
      </c>
      <c r="D79" s="162"/>
      <c r="E79" s="163"/>
      <c r="F79" s="164"/>
      <c r="G79" s="164">
        <f>SUMIF(AG80:AG93,"&lt;&gt;NOR",G80:G93)</f>
        <v>0</v>
      </c>
      <c r="H79" s="164"/>
      <c r="I79" s="164">
        <f>SUM(I80:I93)</f>
        <v>385855.70999999996</v>
      </c>
      <c r="J79" s="164"/>
      <c r="K79" s="164">
        <f>SUM(K80:K93)</f>
        <v>57961.239999999991</v>
      </c>
      <c r="L79" s="164"/>
      <c r="M79" s="164">
        <f>SUM(M80:M93)</f>
        <v>0</v>
      </c>
      <c r="N79" s="164"/>
      <c r="O79" s="164">
        <f>SUM(O80:O93)</f>
        <v>2.48</v>
      </c>
      <c r="P79" s="164"/>
      <c r="Q79" s="164">
        <f>SUM(Q80:Q93)</f>
        <v>0</v>
      </c>
      <c r="R79" s="164"/>
      <c r="S79" s="164"/>
      <c r="T79" s="165"/>
      <c r="U79" s="159"/>
      <c r="V79" s="159">
        <f>SUM(V80:V93)</f>
        <v>63.720000000000013</v>
      </c>
      <c r="W79" s="159"/>
      <c r="X79" s="159"/>
      <c r="AG79" t="s">
        <v>314</v>
      </c>
    </row>
    <row r="80" spans="1:60" ht="33.75" outlineLevel="1" x14ac:dyDescent="0.2">
      <c r="A80" s="174">
        <v>52</v>
      </c>
      <c r="B80" s="175" t="s">
        <v>1640</v>
      </c>
      <c r="C80" s="184" t="s">
        <v>1641</v>
      </c>
      <c r="D80" s="176" t="s">
        <v>348</v>
      </c>
      <c r="E80" s="177">
        <v>1</v>
      </c>
      <c r="F80" s="178"/>
      <c r="G80" s="179">
        <f t="shared" ref="G80:G93" si="21">ROUND(E80*F80,2)</f>
        <v>0</v>
      </c>
      <c r="H80" s="178">
        <v>4194.37</v>
      </c>
      <c r="I80" s="179">
        <f t="shared" ref="I80:I93" si="22">ROUND(E80*H80,2)</f>
        <v>4194.37</v>
      </c>
      <c r="J80" s="178">
        <v>380.63</v>
      </c>
      <c r="K80" s="179">
        <f t="shared" ref="K80:K93" si="23">ROUND(E80*J80,2)</f>
        <v>380.63</v>
      </c>
      <c r="L80" s="179">
        <v>21</v>
      </c>
      <c r="M80" s="179">
        <f t="shared" ref="M80:M93" si="24">G80*(1+L80/100)</f>
        <v>0</v>
      </c>
      <c r="N80" s="179">
        <v>1.6449999999999999E-2</v>
      </c>
      <c r="O80" s="179">
        <f t="shared" ref="O80:O93" si="25">ROUND(E80*N80,2)</f>
        <v>0.02</v>
      </c>
      <c r="P80" s="179">
        <v>0</v>
      </c>
      <c r="Q80" s="179">
        <f t="shared" ref="Q80:Q93" si="26">ROUND(E80*P80,2)</f>
        <v>0</v>
      </c>
      <c r="R80" s="179" t="s">
        <v>1479</v>
      </c>
      <c r="S80" s="179" t="s">
        <v>318</v>
      </c>
      <c r="T80" s="180" t="s">
        <v>318</v>
      </c>
      <c r="U80" s="158">
        <v>0.92500000000000004</v>
      </c>
      <c r="V80" s="158">
        <f t="shared" ref="V80:V93" si="27">ROUND(E80*U80,2)</f>
        <v>0.93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712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1" x14ac:dyDescent="0.2">
      <c r="A81" s="174">
        <v>53</v>
      </c>
      <c r="B81" s="175" t="s">
        <v>1646</v>
      </c>
      <c r="C81" s="184" t="s">
        <v>1647</v>
      </c>
      <c r="D81" s="176" t="s">
        <v>348</v>
      </c>
      <c r="E81" s="177">
        <v>2</v>
      </c>
      <c r="F81" s="178"/>
      <c r="G81" s="179">
        <f t="shared" si="21"/>
        <v>0</v>
      </c>
      <c r="H81" s="178">
        <v>6156.1</v>
      </c>
      <c r="I81" s="179">
        <f t="shared" si="22"/>
        <v>12312.2</v>
      </c>
      <c r="J81" s="178">
        <v>488.9</v>
      </c>
      <c r="K81" s="179">
        <f t="shared" si="23"/>
        <v>977.8</v>
      </c>
      <c r="L81" s="179">
        <v>21</v>
      </c>
      <c r="M81" s="179">
        <f t="shared" si="24"/>
        <v>0</v>
      </c>
      <c r="N81" s="179">
        <v>3.7019999999999997E-2</v>
      </c>
      <c r="O81" s="179">
        <f t="shared" si="25"/>
        <v>7.0000000000000007E-2</v>
      </c>
      <c r="P81" s="179">
        <v>0</v>
      </c>
      <c r="Q81" s="179">
        <f t="shared" si="26"/>
        <v>0</v>
      </c>
      <c r="R81" s="179" t="s">
        <v>1479</v>
      </c>
      <c r="S81" s="179" t="s">
        <v>318</v>
      </c>
      <c r="T81" s="180" t="s">
        <v>318</v>
      </c>
      <c r="U81" s="158">
        <v>1.1655</v>
      </c>
      <c r="V81" s="158">
        <f t="shared" si="27"/>
        <v>2.33</v>
      </c>
      <c r="W81" s="158"/>
      <c r="X81" s="158" t="s">
        <v>362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712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33.75" outlineLevel="1" x14ac:dyDescent="0.2">
      <c r="A82" s="174">
        <v>54</v>
      </c>
      <c r="B82" s="175" t="s">
        <v>1650</v>
      </c>
      <c r="C82" s="184" t="s">
        <v>1651</v>
      </c>
      <c r="D82" s="176" t="s">
        <v>348</v>
      </c>
      <c r="E82" s="177">
        <v>6</v>
      </c>
      <c r="F82" s="178"/>
      <c r="G82" s="179">
        <f t="shared" si="21"/>
        <v>0</v>
      </c>
      <c r="H82" s="178">
        <v>4597.5600000000004</v>
      </c>
      <c r="I82" s="179">
        <f t="shared" si="22"/>
        <v>27585.360000000001</v>
      </c>
      <c r="J82" s="178">
        <v>382.44</v>
      </c>
      <c r="K82" s="179">
        <f t="shared" si="23"/>
        <v>2294.64</v>
      </c>
      <c r="L82" s="179">
        <v>21</v>
      </c>
      <c r="M82" s="179">
        <f t="shared" si="24"/>
        <v>0</v>
      </c>
      <c r="N82" s="179">
        <v>2.1350000000000001E-2</v>
      </c>
      <c r="O82" s="179">
        <f t="shared" si="25"/>
        <v>0.13</v>
      </c>
      <c r="P82" s="179">
        <v>0</v>
      </c>
      <c r="Q82" s="179">
        <f t="shared" si="26"/>
        <v>0</v>
      </c>
      <c r="R82" s="179" t="s">
        <v>1479</v>
      </c>
      <c r="S82" s="179" t="s">
        <v>318</v>
      </c>
      <c r="T82" s="180" t="s">
        <v>318</v>
      </c>
      <c r="U82" s="158">
        <v>0.92900000000000005</v>
      </c>
      <c r="V82" s="158">
        <f t="shared" si="27"/>
        <v>5.57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712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33.75" outlineLevel="1" x14ac:dyDescent="0.2">
      <c r="A83" s="174">
        <v>55</v>
      </c>
      <c r="B83" s="175" t="s">
        <v>1652</v>
      </c>
      <c r="C83" s="184" t="s">
        <v>1653</v>
      </c>
      <c r="D83" s="176" t="s">
        <v>348</v>
      </c>
      <c r="E83" s="177">
        <v>5</v>
      </c>
      <c r="F83" s="178"/>
      <c r="G83" s="179">
        <f t="shared" si="21"/>
        <v>0</v>
      </c>
      <c r="H83" s="178">
        <v>4840.3599999999997</v>
      </c>
      <c r="I83" s="179">
        <f t="shared" si="22"/>
        <v>24201.8</v>
      </c>
      <c r="J83" s="178">
        <v>389.64</v>
      </c>
      <c r="K83" s="179">
        <f t="shared" si="23"/>
        <v>1948.2</v>
      </c>
      <c r="L83" s="179">
        <v>21</v>
      </c>
      <c r="M83" s="179">
        <f t="shared" si="24"/>
        <v>0</v>
      </c>
      <c r="N83" s="179">
        <v>2.4400000000000002E-2</v>
      </c>
      <c r="O83" s="179">
        <f t="shared" si="25"/>
        <v>0.12</v>
      </c>
      <c r="P83" s="179">
        <v>0</v>
      </c>
      <c r="Q83" s="179">
        <f t="shared" si="26"/>
        <v>0</v>
      </c>
      <c r="R83" s="179" t="s">
        <v>1479</v>
      </c>
      <c r="S83" s="179" t="s">
        <v>318</v>
      </c>
      <c r="T83" s="180" t="s">
        <v>318</v>
      </c>
      <c r="U83" s="158">
        <v>0.94499999999999995</v>
      </c>
      <c r="V83" s="158">
        <f t="shared" si="27"/>
        <v>4.7300000000000004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712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3.75" outlineLevel="1" x14ac:dyDescent="0.2">
      <c r="A84" s="174">
        <v>56</v>
      </c>
      <c r="B84" s="175" t="s">
        <v>1654</v>
      </c>
      <c r="C84" s="184" t="s">
        <v>1655</v>
      </c>
      <c r="D84" s="176" t="s">
        <v>348</v>
      </c>
      <c r="E84" s="177">
        <v>29</v>
      </c>
      <c r="F84" s="178"/>
      <c r="G84" s="179">
        <f t="shared" si="21"/>
        <v>0</v>
      </c>
      <c r="H84" s="178">
        <v>5820.56</v>
      </c>
      <c r="I84" s="179">
        <f t="shared" si="22"/>
        <v>168796.24</v>
      </c>
      <c r="J84" s="178">
        <v>414.44</v>
      </c>
      <c r="K84" s="179">
        <f t="shared" si="23"/>
        <v>12018.76</v>
      </c>
      <c r="L84" s="179">
        <v>21</v>
      </c>
      <c r="M84" s="179">
        <f t="shared" si="24"/>
        <v>0</v>
      </c>
      <c r="N84" s="179">
        <v>3.6600000000000001E-2</v>
      </c>
      <c r="O84" s="179">
        <f t="shared" si="25"/>
        <v>1.06</v>
      </c>
      <c r="P84" s="179">
        <v>0</v>
      </c>
      <c r="Q84" s="179">
        <f t="shared" si="26"/>
        <v>0</v>
      </c>
      <c r="R84" s="179" t="s">
        <v>1479</v>
      </c>
      <c r="S84" s="179" t="s">
        <v>318</v>
      </c>
      <c r="T84" s="180" t="s">
        <v>318</v>
      </c>
      <c r="U84" s="158">
        <v>1</v>
      </c>
      <c r="V84" s="158">
        <f t="shared" si="27"/>
        <v>29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712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33.75" outlineLevel="1" x14ac:dyDescent="0.2">
      <c r="A85" s="174">
        <v>57</v>
      </c>
      <c r="B85" s="175" t="s">
        <v>1715</v>
      </c>
      <c r="C85" s="184" t="s">
        <v>1716</v>
      </c>
      <c r="D85" s="176" t="s">
        <v>348</v>
      </c>
      <c r="E85" s="177">
        <v>3</v>
      </c>
      <c r="F85" s="178"/>
      <c r="G85" s="179">
        <f t="shared" si="21"/>
        <v>0</v>
      </c>
      <c r="H85" s="178">
        <v>6311.95</v>
      </c>
      <c r="I85" s="179">
        <f t="shared" si="22"/>
        <v>18935.849999999999</v>
      </c>
      <c r="J85" s="178">
        <v>418.05</v>
      </c>
      <c r="K85" s="179">
        <f t="shared" si="23"/>
        <v>1254.1500000000001</v>
      </c>
      <c r="L85" s="179">
        <v>21</v>
      </c>
      <c r="M85" s="179">
        <f t="shared" si="24"/>
        <v>0</v>
      </c>
      <c r="N85" s="179">
        <v>4.2700000000000002E-2</v>
      </c>
      <c r="O85" s="179">
        <f t="shared" si="25"/>
        <v>0.13</v>
      </c>
      <c r="P85" s="179">
        <v>0</v>
      </c>
      <c r="Q85" s="179">
        <f t="shared" si="26"/>
        <v>0</v>
      </c>
      <c r="R85" s="179" t="s">
        <v>1479</v>
      </c>
      <c r="S85" s="179" t="s">
        <v>318</v>
      </c>
      <c r="T85" s="180" t="s">
        <v>318</v>
      </c>
      <c r="U85" s="158">
        <v>1.008</v>
      </c>
      <c r="V85" s="158">
        <f t="shared" si="27"/>
        <v>3.02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712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3.75" outlineLevel="1" x14ac:dyDescent="0.2">
      <c r="A86" s="174">
        <v>58</v>
      </c>
      <c r="B86" s="175" t="s">
        <v>1656</v>
      </c>
      <c r="C86" s="184" t="s">
        <v>1657</v>
      </c>
      <c r="D86" s="176" t="s">
        <v>348</v>
      </c>
      <c r="E86" s="177">
        <v>3</v>
      </c>
      <c r="F86" s="178"/>
      <c r="G86" s="179">
        <f t="shared" si="21"/>
        <v>0</v>
      </c>
      <c r="H86" s="178">
        <v>4384.32</v>
      </c>
      <c r="I86" s="179">
        <f t="shared" si="22"/>
        <v>13152.96</v>
      </c>
      <c r="J86" s="178">
        <v>375.68</v>
      </c>
      <c r="K86" s="179">
        <f t="shared" si="23"/>
        <v>1127.04</v>
      </c>
      <c r="L86" s="179">
        <v>21</v>
      </c>
      <c r="M86" s="179">
        <f t="shared" si="24"/>
        <v>0</v>
      </c>
      <c r="N86" s="179">
        <v>1.4619999999999999E-2</v>
      </c>
      <c r="O86" s="179">
        <f t="shared" si="25"/>
        <v>0.04</v>
      </c>
      <c r="P86" s="179">
        <v>0</v>
      </c>
      <c r="Q86" s="179">
        <f t="shared" si="26"/>
        <v>0</v>
      </c>
      <c r="R86" s="179" t="s">
        <v>1479</v>
      </c>
      <c r="S86" s="179" t="s">
        <v>318</v>
      </c>
      <c r="T86" s="180" t="s">
        <v>318</v>
      </c>
      <c r="U86" s="158">
        <v>0.91400000000000003</v>
      </c>
      <c r="V86" s="158">
        <f t="shared" si="27"/>
        <v>2.74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712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33.75" outlineLevel="1" x14ac:dyDescent="0.2">
      <c r="A87" s="174">
        <v>59</v>
      </c>
      <c r="B87" s="175" t="s">
        <v>1717</v>
      </c>
      <c r="C87" s="184" t="s">
        <v>1718</v>
      </c>
      <c r="D87" s="176" t="s">
        <v>348</v>
      </c>
      <c r="E87" s="177">
        <v>1</v>
      </c>
      <c r="F87" s="178"/>
      <c r="G87" s="179">
        <f t="shared" si="21"/>
        <v>0</v>
      </c>
      <c r="H87" s="178">
        <v>4737.5600000000004</v>
      </c>
      <c r="I87" s="179">
        <f t="shared" si="22"/>
        <v>4737.5600000000004</v>
      </c>
      <c r="J87" s="178">
        <v>382.44</v>
      </c>
      <c r="K87" s="179">
        <f t="shared" si="23"/>
        <v>382.44</v>
      </c>
      <c r="L87" s="179">
        <v>21</v>
      </c>
      <c r="M87" s="179">
        <f t="shared" si="24"/>
        <v>0</v>
      </c>
      <c r="N87" s="179">
        <v>2.1780000000000001E-2</v>
      </c>
      <c r="O87" s="179">
        <f t="shared" si="25"/>
        <v>0.02</v>
      </c>
      <c r="P87" s="179">
        <v>0</v>
      </c>
      <c r="Q87" s="179">
        <f t="shared" si="26"/>
        <v>0</v>
      </c>
      <c r="R87" s="179" t="s">
        <v>1479</v>
      </c>
      <c r="S87" s="179" t="s">
        <v>318</v>
      </c>
      <c r="T87" s="180" t="s">
        <v>318</v>
      </c>
      <c r="U87" s="158">
        <v>0.92900000000000005</v>
      </c>
      <c r="V87" s="158">
        <f t="shared" si="27"/>
        <v>0.93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712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33.75" outlineLevel="1" x14ac:dyDescent="0.2">
      <c r="A88" s="174">
        <v>60</v>
      </c>
      <c r="B88" s="175" t="s">
        <v>1719</v>
      </c>
      <c r="C88" s="184" t="s">
        <v>1720</v>
      </c>
      <c r="D88" s="176" t="s">
        <v>348</v>
      </c>
      <c r="E88" s="177">
        <v>1</v>
      </c>
      <c r="F88" s="178"/>
      <c r="G88" s="179">
        <f t="shared" si="21"/>
        <v>0</v>
      </c>
      <c r="H88" s="178">
        <v>5037.5600000000004</v>
      </c>
      <c r="I88" s="179">
        <f t="shared" si="22"/>
        <v>5037.5600000000004</v>
      </c>
      <c r="J88" s="178">
        <v>382.44</v>
      </c>
      <c r="K88" s="179">
        <f t="shared" si="23"/>
        <v>382.44</v>
      </c>
      <c r="L88" s="179">
        <v>21</v>
      </c>
      <c r="M88" s="179">
        <f t="shared" si="24"/>
        <v>0</v>
      </c>
      <c r="N88" s="179">
        <v>2.5409999999999999E-2</v>
      </c>
      <c r="O88" s="179">
        <f t="shared" si="25"/>
        <v>0.03</v>
      </c>
      <c r="P88" s="179">
        <v>0</v>
      </c>
      <c r="Q88" s="179">
        <f t="shared" si="26"/>
        <v>0</v>
      </c>
      <c r="R88" s="179" t="s">
        <v>1479</v>
      </c>
      <c r="S88" s="179" t="s">
        <v>318</v>
      </c>
      <c r="T88" s="180" t="s">
        <v>318</v>
      </c>
      <c r="U88" s="158">
        <v>0.92900000000000005</v>
      </c>
      <c r="V88" s="158">
        <f t="shared" si="27"/>
        <v>0.93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712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3.75" outlineLevel="1" x14ac:dyDescent="0.2">
      <c r="A89" s="174">
        <v>61</v>
      </c>
      <c r="B89" s="175" t="s">
        <v>1721</v>
      </c>
      <c r="C89" s="184" t="s">
        <v>1722</v>
      </c>
      <c r="D89" s="176" t="s">
        <v>348</v>
      </c>
      <c r="E89" s="177">
        <v>1</v>
      </c>
      <c r="F89" s="178"/>
      <c r="G89" s="179">
        <f t="shared" si="21"/>
        <v>0</v>
      </c>
      <c r="H89" s="178">
        <v>5330.36</v>
      </c>
      <c r="I89" s="179">
        <f t="shared" si="22"/>
        <v>5330.36</v>
      </c>
      <c r="J89" s="178">
        <v>389.64</v>
      </c>
      <c r="K89" s="179">
        <f t="shared" si="23"/>
        <v>389.64</v>
      </c>
      <c r="L89" s="179">
        <v>21</v>
      </c>
      <c r="M89" s="179">
        <f t="shared" si="24"/>
        <v>0</v>
      </c>
      <c r="N89" s="179">
        <v>2.904E-2</v>
      </c>
      <c r="O89" s="179">
        <f t="shared" si="25"/>
        <v>0.03</v>
      </c>
      <c r="P89" s="179">
        <v>0</v>
      </c>
      <c r="Q89" s="179">
        <f t="shared" si="26"/>
        <v>0</v>
      </c>
      <c r="R89" s="179" t="s">
        <v>1479</v>
      </c>
      <c r="S89" s="179" t="s">
        <v>318</v>
      </c>
      <c r="T89" s="180" t="s">
        <v>318</v>
      </c>
      <c r="U89" s="158">
        <v>0.94499999999999995</v>
      </c>
      <c r="V89" s="158">
        <f t="shared" si="27"/>
        <v>0.95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712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33.75" outlineLevel="1" x14ac:dyDescent="0.2">
      <c r="A90" s="174">
        <v>62</v>
      </c>
      <c r="B90" s="175" t="s">
        <v>1664</v>
      </c>
      <c r="C90" s="184" t="s">
        <v>1665</v>
      </c>
      <c r="D90" s="176" t="s">
        <v>348</v>
      </c>
      <c r="E90" s="177">
        <v>7</v>
      </c>
      <c r="F90" s="178"/>
      <c r="G90" s="179">
        <f t="shared" si="21"/>
        <v>0</v>
      </c>
      <c r="H90" s="178">
        <v>8932.11</v>
      </c>
      <c r="I90" s="179">
        <f t="shared" si="22"/>
        <v>62524.77</v>
      </c>
      <c r="J90" s="178">
        <v>502.89</v>
      </c>
      <c r="K90" s="179">
        <f t="shared" si="23"/>
        <v>3520.23</v>
      </c>
      <c r="L90" s="179">
        <v>21</v>
      </c>
      <c r="M90" s="179">
        <f t="shared" si="24"/>
        <v>0</v>
      </c>
      <c r="N90" s="179">
        <v>7.2599999999999998E-2</v>
      </c>
      <c r="O90" s="179">
        <f t="shared" si="25"/>
        <v>0.51</v>
      </c>
      <c r="P90" s="179">
        <v>0</v>
      </c>
      <c r="Q90" s="179">
        <f t="shared" si="26"/>
        <v>0</v>
      </c>
      <c r="R90" s="179" t="s">
        <v>1479</v>
      </c>
      <c r="S90" s="179" t="s">
        <v>318</v>
      </c>
      <c r="T90" s="180" t="s">
        <v>318</v>
      </c>
      <c r="U90" s="158">
        <v>1.1964999999999999</v>
      </c>
      <c r="V90" s="158">
        <f t="shared" si="27"/>
        <v>8.3800000000000008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712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 x14ac:dyDescent="0.2">
      <c r="A91" s="174">
        <v>63</v>
      </c>
      <c r="B91" s="175" t="s">
        <v>1670</v>
      </c>
      <c r="C91" s="184" t="s">
        <v>1671</v>
      </c>
      <c r="D91" s="176" t="s">
        <v>348</v>
      </c>
      <c r="E91" s="177">
        <v>4</v>
      </c>
      <c r="F91" s="178"/>
      <c r="G91" s="179">
        <f t="shared" si="21"/>
        <v>0</v>
      </c>
      <c r="H91" s="178">
        <v>9761.67</v>
      </c>
      <c r="I91" s="179">
        <f t="shared" si="22"/>
        <v>39046.68</v>
      </c>
      <c r="J91" s="178">
        <v>438.33</v>
      </c>
      <c r="K91" s="179">
        <f t="shared" si="23"/>
        <v>1753.32</v>
      </c>
      <c r="L91" s="179">
        <v>21</v>
      </c>
      <c r="M91" s="179">
        <f t="shared" si="24"/>
        <v>0</v>
      </c>
      <c r="N91" s="179">
        <v>7.8820000000000001E-2</v>
      </c>
      <c r="O91" s="179">
        <f t="shared" si="25"/>
        <v>0.32</v>
      </c>
      <c r="P91" s="179">
        <v>0</v>
      </c>
      <c r="Q91" s="179">
        <f t="shared" si="26"/>
        <v>0</v>
      </c>
      <c r="R91" s="179" t="s">
        <v>1479</v>
      </c>
      <c r="S91" s="179" t="s">
        <v>318</v>
      </c>
      <c r="T91" s="180" t="s">
        <v>318</v>
      </c>
      <c r="U91" s="158">
        <v>1.0529999999999999</v>
      </c>
      <c r="V91" s="158">
        <f t="shared" si="27"/>
        <v>4.21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712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64</v>
      </c>
      <c r="B92" s="175" t="s">
        <v>1672</v>
      </c>
      <c r="C92" s="184" t="s">
        <v>1723</v>
      </c>
      <c r="D92" s="176" t="s">
        <v>1475</v>
      </c>
      <c r="E92" s="177">
        <v>63</v>
      </c>
      <c r="F92" s="178"/>
      <c r="G92" s="179">
        <f t="shared" si="21"/>
        <v>0</v>
      </c>
      <c r="H92" s="178">
        <v>0</v>
      </c>
      <c r="I92" s="179">
        <f t="shared" si="22"/>
        <v>0</v>
      </c>
      <c r="J92" s="178">
        <v>500</v>
      </c>
      <c r="K92" s="179">
        <f t="shared" si="23"/>
        <v>31500</v>
      </c>
      <c r="L92" s="179">
        <v>21</v>
      </c>
      <c r="M92" s="179">
        <f t="shared" si="24"/>
        <v>0</v>
      </c>
      <c r="N92" s="179">
        <v>0</v>
      </c>
      <c r="O92" s="179">
        <f t="shared" si="25"/>
        <v>0</v>
      </c>
      <c r="P92" s="179">
        <v>0</v>
      </c>
      <c r="Q92" s="179">
        <f t="shared" si="26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27"/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425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65</v>
      </c>
      <c r="B93" s="175" t="s">
        <v>2950</v>
      </c>
      <c r="C93" s="184" t="s">
        <v>1674</v>
      </c>
      <c r="D93" s="176" t="s">
        <v>706</v>
      </c>
      <c r="E93" s="177">
        <v>10.65</v>
      </c>
      <c r="F93" s="178"/>
      <c r="G93" s="179">
        <f t="shared" si="21"/>
        <v>0</v>
      </c>
      <c r="H93" s="178">
        <v>0</v>
      </c>
      <c r="I93" s="179">
        <f t="shared" si="22"/>
        <v>0</v>
      </c>
      <c r="J93" s="178">
        <v>3</v>
      </c>
      <c r="K93" s="179">
        <f t="shared" si="23"/>
        <v>31.95</v>
      </c>
      <c r="L93" s="179">
        <v>21</v>
      </c>
      <c r="M93" s="179">
        <f t="shared" si="24"/>
        <v>0</v>
      </c>
      <c r="N93" s="179">
        <v>0</v>
      </c>
      <c r="O93" s="179">
        <f t="shared" si="25"/>
        <v>0</v>
      </c>
      <c r="P93" s="179">
        <v>0</v>
      </c>
      <c r="Q93" s="179">
        <f t="shared" si="26"/>
        <v>0</v>
      </c>
      <c r="R93" s="179" t="s">
        <v>1479</v>
      </c>
      <c r="S93" s="179" t="s">
        <v>318</v>
      </c>
      <c r="T93" s="180" t="s">
        <v>318</v>
      </c>
      <c r="U93" s="158">
        <v>0</v>
      </c>
      <c r="V93" s="158">
        <f t="shared" si="27"/>
        <v>0</v>
      </c>
      <c r="W93" s="158"/>
      <c r="X93" s="158" t="s">
        <v>707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708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0" t="s">
        <v>313</v>
      </c>
      <c r="B94" s="161" t="s">
        <v>200</v>
      </c>
      <c r="C94" s="182" t="s">
        <v>202</v>
      </c>
      <c r="D94" s="162"/>
      <c r="E94" s="163"/>
      <c r="F94" s="164"/>
      <c r="G94" s="164">
        <f>SUMIF(AG95:AG102,"&lt;&gt;NOR",G95:G102)</f>
        <v>0</v>
      </c>
      <c r="H94" s="164"/>
      <c r="I94" s="164">
        <f>SUM(I95:I102)</f>
        <v>0</v>
      </c>
      <c r="J94" s="164"/>
      <c r="K94" s="164">
        <f>SUM(K95:K102)</f>
        <v>133430</v>
      </c>
      <c r="L94" s="164"/>
      <c r="M94" s="164">
        <f>SUM(M95:M102)</f>
        <v>0</v>
      </c>
      <c r="N94" s="164"/>
      <c r="O94" s="164">
        <f>SUM(O95:O102)</f>
        <v>0</v>
      </c>
      <c r="P94" s="164"/>
      <c r="Q94" s="164">
        <f>SUM(Q95:Q102)</f>
        <v>0</v>
      </c>
      <c r="R94" s="164"/>
      <c r="S94" s="164"/>
      <c r="T94" s="165"/>
      <c r="U94" s="159"/>
      <c r="V94" s="159">
        <f>SUM(V95:V102)</f>
        <v>85</v>
      </c>
      <c r="W94" s="159"/>
      <c r="X94" s="159"/>
      <c r="AG94" t="s">
        <v>314</v>
      </c>
    </row>
    <row r="95" spans="1:60" outlineLevel="1" x14ac:dyDescent="0.2">
      <c r="A95" s="174">
        <v>66</v>
      </c>
      <c r="B95" s="175" t="s">
        <v>1724</v>
      </c>
      <c r="C95" s="184" t="s">
        <v>1725</v>
      </c>
      <c r="D95" s="176" t="s">
        <v>1726</v>
      </c>
      <c r="E95" s="177">
        <v>85</v>
      </c>
      <c r="F95" s="178"/>
      <c r="G95" s="179">
        <f t="shared" ref="G95:G102" si="28">ROUND(E95*F95,2)</f>
        <v>0</v>
      </c>
      <c r="H95" s="178">
        <v>0</v>
      </c>
      <c r="I95" s="179">
        <f t="shared" ref="I95:I102" si="29">ROUND(E95*H95,2)</f>
        <v>0</v>
      </c>
      <c r="J95" s="178">
        <v>178</v>
      </c>
      <c r="K95" s="179">
        <f t="shared" ref="K95:K102" si="30">ROUND(E95*J95,2)</f>
        <v>15130</v>
      </c>
      <c r="L95" s="179">
        <v>21</v>
      </c>
      <c r="M95" s="179">
        <f t="shared" ref="M95:M102" si="31">G95*(1+L95/100)</f>
        <v>0</v>
      </c>
      <c r="N95" s="179">
        <v>0</v>
      </c>
      <c r="O95" s="179">
        <f t="shared" ref="O95:O102" si="32">ROUND(E95*N95,2)</f>
        <v>0</v>
      </c>
      <c r="P95" s="179">
        <v>0</v>
      </c>
      <c r="Q95" s="179">
        <f t="shared" ref="Q95:Q102" si="33">ROUND(E95*P95,2)</f>
        <v>0</v>
      </c>
      <c r="R95" s="179"/>
      <c r="S95" s="179" t="s">
        <v>318</v>
      </c>
      <c r="T95" s="180" t="s">
        <v>319</v>
      </c>
      <c r="U95" s="158">
        <v>1</v>
      </c>
      <c r="V95" s="158">
        <f t="shared" ref="V95:V102" si="34">ROUND(E95*U95,2)</f>
        <v>85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425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67</v>
      </c>
      <c r="B96" s="175" t="s">
        <v>1676</v>
      </c>
      <c r="C96" s="184" t="s">
        <v>1677</v>
      </c>
      <c r="D96" s="176" t="s">
        <v>348</v>
      </c>
      <c r="E96" s="177">
        <v>63</v>
      </c>
      <c r="F96" s="178"/>
      <c r="G96" s="179">
        <f t="shared" si="28"/>
        <v>0</v>
      </c>
      <c r="H96" s="178">
        <v>0</v>
      </c>
      <c r="I96" s="179">
        <f t="shared" si="29"/>
        <v>0</v>
      </c>
      <c r="J96" s="178">
        <v>100</v>
      </c>
      <c r="K96" s="179">
        <f t="shared" si="30"/>
        <v>6300</v>
      </c>
      <c r="L96" s="179">
        <v>21</v>
      </c>
      <c r="M96" s="179">
        <f t="shared" si="31"/>
        <v>0</v>
      </c>
      <c r="N96" s="179">
        <v>0</v>
      </c>
      <c r="O96" s="179">
        <f t="shared" si="32"/>
        <v>0</v>
      </c>
      <c r="P96" s="179">
        <v>0</v>
      </c>
      <c r="Q96" s="179">
        <f t="shared" si="33"/>
        <v>0</v>
      </c>
      <c r="R96" s="179"/>
      <c r="S96" s="179" t="s">
        <v>340</v>
      </c>
      <c r="T96" s="180" t="s">
        <v>319</v>
      </c>
      <c r="U96" s="158">
        <v>0</v>
      </c>
      <c r="V96" s="158">
        <f t="shared" si="34"/>
        <v>0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425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68</v>
      </c>
      <c r="B97" s="175" t="s">
        <v>1678</v>
      </c>
      <c r="C97" s="184" t="s">
        <v>1679</v>
      </c>
      <c r="D97" s="176" t="s">
        <v>348</v>
      </c>
      <c r="E97" s="177">
        <v>2</v>
      </c>
      <c r="F97" s="178"/>
      <c r="G97" s="179">
        <f t="shared" si="28"/>
        <v>0</v>
      </c>
      <c r="H97" s="178">
        <v>0</v>
      </c>
      <c r="I97" s="179">
        <f t="shared" si="29"/>
        <v>0</v>
      </c>
      <c r="J97" s="178">
        <v>400</v>
      </c>
      <c r="K97" s="179">
        <f t="shared" si="30"/>
        <v>800</v>
      </c>
      <c r="L97" s="179">
        <v>21</v>
      </c>
      <c r="M97" s="179">
        <f t="shared" si="31"/>
        <v>0</v>
      </c>
      <c r="N97" s="179">
        <v>0</v>
      </c>
      <c r="O97" s="179">
        <f t="shared" si="32"/>
        <v>0</v>
      </c>
      <c r="P97" s="179">
        <v>0</v>
      </c>
      <c r="Q97" s="179">
        <f t="shared" si="33"/>
        <v>0</v>
      </c>
      <c r="R97" s="179"/>
      <c r="S97" s="179" t="s">
        <v>340</v>
      </c>
      <c r="T97" s="180" t="s">
        <v>319</v>
      </c>
      <c r="U97" s="158">
        <v>0</v>
      </c>
      <c r="V97" s="158">
        <f t="shared" si="34"/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425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69</v>
      </c>
      <c r="B98" s="175" t="s">
        <v>1680</v>
      </c>
      <c r="C98" s="184" t="s">
        <v>1727</v>
      </c>
      <c r="D98" s="176" t="s">
        <v>1475</v>
      </c>
      <c r="E98" s="177">
        <v>1</v>
      </c>
      <c r="F98" s="178"/>
      <c r="G98" s="179">
        <f t="shared" si="28"/>
        <v>0</v>
      </c>
      <c r="H98" s="178">
        <v>0</v>
      </c>
      <c r="I98" s="179">
        <f t="shared" si="29"/>
        <v>0</v>
      </c>
      <c r="J98" s="178">
        <v>8500</v>
      </c>
      <c r="K98" s="179">
        <f t="shared" si="30"/>
        <v>8500</v>
      </c>
      <c r="L98" s="179">
        <v>21</v>
      </c>
      <c r="M98" s="179">
        <f t="shared" si="31"/>
        <v>0</v>
      </c>
      <c r="N98" s="179">
        <v>0</v>
      </c>
      <c r="O98" s="179">
        <f t="shared" si="32"/>
        <v>0</v>
      </c>
      <c r="P98" s="179">
        <v>0</v>
      </c>
      <c r="Q98" s="179">
        <f t="shared" si="33"/>
        <v>0</v>
      </c>
      <c r="R98" s="179"/>
      <c r="S98" s="179" t="s">
        <v>340</v>
      </c>
      <c r="T98" s="180" t="s">
        <v>319</v>
      </c>
      <c r="U98" s="158">
        <v>0</v>
      </c>
      <c r="V98" s="158">
        <f t="shared" si="34"/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425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70</v>
      </c>
      <c r="B99" s="175" t="s">
        <v>1682</v>
      </c>
      <c r="C99" s="184" t="s">
        <v>1691</v>
      </c>
      <c r="D99" s="176" t="s">
        <v>1692</v>
      </c>
      <c r="E99" s="177">
        <v>500</v>
      </c>
      <c r="F99" s="178"/>
      <c r="G99" s="179">
        <f t="shared" si="28"/>
        <v>0</v>
      </c>
      <c r="H99" s="178">
        <v>0</v>
      </c>
      <c r="I99" s="179">
        <f t="shared" si="29"/>
        <v>0</v>
      </c>
      <c r="J99" s="178">
        <v>120</v>
      </c>
      <c r="K99" s="179">
        <f t="shared" si="30"/>
        <v>60000</v>
      </c>
      <c r="L99" s="179">
        <v>21</v>
      </c>
      <c r="M99" s="179">
        <f t="shared" si="31"/>
        <v>0</v>
      </c>
      <c r="N99" s="179">
        <v>0</v>
      </c>
      <c r="O99" s="179">
        <f t="shared" si="32"/>
        <v>0</v>
      </c>
      <c r="P99" s="179">
        <v>0</v>
      </c>
      <c r="Q99" s="179">
        <f t="shared" si="33"/>
        <v>0</v>
      </c>
      <c r="R99" s="179"/>
      <c r="S99" s="179" t="s">
        <v>340</v>
      </c>
      <c r="T99" s="180" t="s">
        <v>319</v>
      </c>
      <c r="U99" s="158">
        <v>0</v>
      </c>
      <c r="V99" s="158">
        <f t="shared" si="34"/>
        <v>0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425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71</v>
      </c>
      <c r="B100" s="175" t="s">
        <v>1684</v>
      </c>
      <c r="C100" s="184" t="s">
        <v>1694</v>
      </c>
      <c r="D100" s="176" t="s">
        <v>1475</v>
      </c>
      <c r="E100" s="177">
        <v>1</v>
      </c>
      <c r="F100" s="178"/>
      <c r="G100" s="179">
        <f t="shared" si="28"/>
        <v>0</v>
      </c>
      <c r="H100" s="178">
        <v>0</v>
      </c>
      <c r="I100" s="179">
        <f t="shared" si="29"/>
        <v>0</v>
      </c>
      <c r="J100" s="178">
        <v>5000</v>
      </c>
      <c r="K100" s="179">
        <f t="shared" si="30"/>
        <v>5000</v>
      </c>
      <c r="L100" s="179">
        <v>21</v>
      </c>
      <c r="M100" s="179">
        <f t="shared" si="31"/>
        <v>0</v>
      </c>
      <c r="N100" s="179">
        <v>0</v>
      </c>
      <c r="O100" s="179">
        <f t="shared" si="32"/>
        <v>0</v>
      </c>
      <c r="P100" s="179">
        <v>0</v>
      </c>
      <c r="Q100" s="179">
        <f t="shared" si="33"/>
        <v>0</v>
      </c>
      <c r="R100" s="179"/>
      <c r="S100" s="179" t="s">
        <v>340</v>
      </c>
      <c r="T100" s="180" t="s">
        <v>319</v>
      </c>
      <c r="U100" s="158">
        <v>0</v>
      </c>
      <c r="V100" s="158">
        <f t="shared" si="34"/>
        <v>0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425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4">
        <v>72</v>
      </c>
      <c r="B101" s="175" t="s">
        <v>1686</v>
      </c>
      <c r="C101" s="184" t="s">
        <v>2624</v>
      </c>
      <c r="D101" s="176" t="s">
        <v>585</v>
      </c>
      <c r="E101" s="177">
        <v>15</v>
      </c>
      <c r="F101" s="178"/>
      <c r="G101" s="179">
        <f t="shared" si="28"/>
        <v>0</v>
      </c>
      <c r="H101" s="178">
        <v>0</v>
      </c>
      <c r="I101" s="179">
        <f t="shared" si="29"/>
        <v>0</v>
      </c>
      <c r="J101" s="178">
        <v>1500</v>
      </c>
      <c r="K101" s="179">
        <f t="shared" si="30"/>
        <v>22500</v>
      </c>
      <c r="L101" s="179">
        <v>21</v>
      </c>
      <c r="M101" s="179">
        <f t="shared" si="31"/>
        <v>0</v>
      </c>
      <c r="N101" s="179">
        <v>0</v>
      </c>
      <c r="O101" s="179">
        <f t="shared" si="32"/>
        <v>0</v>
      </c>
      <c r="P101" s="179">
        <v>0</v>
      </c>
      <c r="Q101" s="179">
        <f t="shared" si="33"/>
        <v>0</v>
      </c>
      <c r="R101" s="179"/>
      <c r="S101" s="179" t="s">
        <v>340</v>
      </c>
      <c r="T101" s="180" t="s">
        <v>319</v>
      </c>
      <c r="U101" s="158">
        <v>0</v>
      </c>
      <c r="V101" s="158">
        <f t="shared" si="34"/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425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6">
        <v>73</v>
      </c>
      <c r="B102" s="167" t="s">
        <v>1728</v>
      </c>
      <c r="C102" s="183" t="s">
        <v>1729</v>
      </c>
      <c r="D102" s="168" t="s">
        <v>585</v>
      </c>
      <c r="E102" s="169">
        <v>40</v>
      </c>
      <c r="F102" s="170"/>
      <c r="G102" s="171">
        <f t="shared" si="28"/>
        <v>0</v>
      </c>
      <c r="H102" s="170">
        <v>0</v>
      </c>
      <c r="I102" s="171">
        <f t="shared" si="29"/>
        <v>0</v>
      </c>
      <c r="J102" s="170">
        <v>380</v>
      </c>
      <c r="K102" s="171">
        <f t="shared" si="30"/>
        <v>15200</v>
      </c>
      <c r="L102" s="171">
        <v>21</v>
      </c>
      <c r="M102" s="171">
        <f t="shared" si="31"/>
        <v>0</v>
      </c>
      <c r="N102" s="171">
        <v>0</v>
      </c>
      <c r="O102" s="171">
        <f t="shared" si="32"/>
        <v>0</v>
      </c>
      <c r="P102" s="171">
        <v>0</v>
      </c>
      <c r="Q102" s="171">
        <f t="shared" si="33"/>
        <v>0</v>
      </c>
      <c r="R102" s="171"/>
      <c r="S102" s="171" t="s">
        <v>340</v>
      </c>
      <c r="T102" s="172" t="s">
        <v>319</v>
      </c>
      <c r="U102" s="158">
        <v>0</v>
      </c>
      <c r="V102" s="158">
        <f t="shared" si="34"/>
        <v>0</v>
      </c>
      <c r="W102" s="158"/>
      <c r="X102" s="158" t="s">
        <v>282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1730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3"/>
      <c r="B103" s="4"/>
      <c r="C103" s="185"/>
      <c r="D103" s="6"/>
      <c r="E103" s="19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300</v>
      </c>
    </row>
    <row r="104" spans="1:60" x14ac:dyDescent="0.2">
      <c r="A104" s="152"/>
      <c r="B104" s="153" t="s">
        <v>29</v>
      </c>
      <c r="C104" s="186"/>
      <c r="D104" s="154"/>
      <c r="E104" s="155"/>
      <c r="F104" s="155"/>
      <c r="G104" s="181">
        <f>G8+G13+G19+G27+G57+G74+G79+G94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355</v>
      </c>
    </row>
    <row r="105" spans="1:60" x14ac:dyDescent="0.2">
      <c r="C105" s="187"/>
      <c r="D105" s="10"/>
      <c r="AG105" t="s">
        <v>356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chMqMhJclGUdC0yJhoAmJjMMMOJCfuOMe6vdCtjS7o1y6NfQHdUolv+dScmpFkusW0KWLdIDbZ7BM1g0Qo+GA==" saltValue="9kIa1S5mbgY2GfIt4rLwWw==" spinCount="100000" sheet="1" objects="1" scenarios="1"/>
  <mergeCells count="18">
    <mergeCell ref="C11:G11"/>
    <mergeCell ref="A1:G1"/>
    <mergeCell ref="C2:G2"/>
    <mergeCell ref="C3:G3"/>
    <mergeCell ref="C4:G4"/>
    <mergeCell ref="C10:G10"/>
    <mergeCell ref="C55:G55"/>
    <mergeCell ref="C12:G12"/>
    <mergeCell ref="C15:G15"/>
    <mergeCell ref="C16:G16"/>
    <mergeCell ref="C18:G18"/>
    <mergeCell ref="C24:G24"/>
    <mergeCell ref="C34:G34"/>
    <mergeCell ref="C36:G36"/>
    <mergeCell ref="C38:G38"/>
    <mergeCell ref="C40:G40"/>
    <mergeCell ref="C42:G42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BH5000"/>
  <sheetViews>
    <sheetView workbookViewId="0">
      <pane ySplit="7" topLeftCell="A41" activePane="bottomLeft" state="frozen"/>
      <selection activeCell="C17" sqref="C17:G17"/>
      <selection pane="bottomLeft" activeCell="F49" sqref="F49:F5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4.5703125" customWidth="1"/>
    <col min="8" max="11" width="2.5703125" hidden="1" customWidth="1"/>
    <col min="12" max="13" width="3.85546875" hidden="1" customWidth="1"/>
    <col min="14" max="17" width="13.7109375" hidden="1" customWidth="1"/>
    <col min="18" max="18" width="7.14062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71</v>
      </c>
      <c r="C3" s="280" t="s">
        <v>72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76</v>
      </c>
      <c r="C4" s="283" t="s">
        <v>77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127.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164</v>
      </c>
      <c r="C8" s="182" t="s">
        <v>165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19049.620000000003</v>
      </c>
      <c r="J8" s="164"/>
      <c r="K8" s="164">
        <f>SUM(K9:K19)</f>
        <v>54836.02</v>
      </c>
      <c r="L8" s="164"/>
      <c r="M8" s="164">
        <f>SUM(M9:M19)</f>
        <v>0</v>
      </c>
      <c r="N8" s="164"/>
      <c r="O8" s="164">
        <f>SUM(O9:O19)</f>
        <v>0.08</v>
      </c>
      <c r="P8" s="164"/>
      <c r="Q8" s="164">
        <f>SUM(Q9:Q19)</f>
        <v>0</v>
      </c>
      <c r="R8" s="164"/>
      <c r="S8" s="164"/>
      <c r="T8" s="165"/>
      <c r="U8" s="159"/>
      <c r="V8" s="159">
        <f>SUM(V9:V19)</f>
        <v>39.51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1732</v>
      </c>
      <c r="C9" s="184" t="s">
        <v>1733</v>
      </c>
      <c r="D9" s="176" t="s">
        <v>473</v>
      </c>
      <c r="E9" s="177">
        <v>14</v>
      </c>
      <c r="F9" s="178"/>
      <c r="G9" s="179">
        <f>ROUND(E9*F9,2)</f>
        <v>0</v>
      </c>
      <c r="H9" s="178">
        <v>37.24</v>
      </c>
      <c r="I9" s="179">
        <f>ROUND(E9*H9,2)</f>
        <v>521.36</v>
      </c>
      <c r="J9" s="178">
        <v>60.86</v>
      </c>
      <c r="K9" s="179">
        <f>ROUND(E9*J9,2)</f>
        <v>852.04</v>
      </c>
      <c r="L9" s="179">
        <v>21</v>
      </c>
      <c r="M9" s="179">
        <f>G9*(1+L9/100)</f>
        <v>0</v>
      </c>
      <c r="N9" s="179">
        <v>3.0000000000000001E-5</v>
      </c>
      <c r="O9" s="179">
        <f>ROUND(E9*N9,2)</f>
        <v>0</v>
      </c>
      <c r="P9" s="179">
        <v>0</v>
      </c>
      <c r="Q9" s="179">
        <f>ROUND(E9*P9,2)</f>
        <v>0</v>
      </c>
      <c r="R9" s="179" t="s">
        <v>590</v>
      </c>
      <c r="S9" s="179" t="s">
        <v>318</v>
      </c>
      <c r="T9" s="180" t="s">
        <v>318</v>
      </c>
      <c r="U9" s="158">
        <v>0.13500000000000001</v>
      </c>
      <c r="V9" s="158">
        <f>ROUND(E9*U9,2)</f>
        <v>1.89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712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66">
        <v>2</v>
      </c>
      <c r="B10" s="167" t="s">
        <v>1547</v>
      </c>
      <c r="C10" s="183" t="s">
        <v>1548</v>
      </c>
      <c r="D10" s="168" t="s">
        <v>473</v>
      </c>
      <c r="E10" s="169">
        <v>71</v>
      </c>
      <c r="F10" s="170"/>
      <c r="G10" s="171">
        <f>ROUND(E10*F10,2)</f>
        <v>0</v>
      </c>
      <c r="H10" s="170">
        <v>168.48</v>
      </c>
      <c r="I10" s="171">
        <f>ROUND(E10*H10,2)</f>
        <v>11962.08</v>
      </c>
      <c r="J10" s="170">
        <v>158.02000000000001</v>
      </c>
      <c r="K10" s="171">
        <f>ROUND(E10*J10,2)</f>
        <v>11219.42</v>
      </c>
      <c r="L10" s="171">
        <v>21</v>
      </c>
      <c r="M10" s="171">
        <f>G10*(1+L10/100)</f>
        <v>0</v>
      </c>
      <c r="N10" s="171">
        <v>7.6000000000000004E-4</v>
      </c>
      <c r="O10" s="171">
        <f>ROUND(E10*N10,2)</f>
        <v>0.05</v>
      </c>
      <c r="P10" s="171">
        <v>0</v>
      </c>
      <c r="Q10" s="171">
        <f>ROUND(E10*P10,2)</f>
        <v>0</v>
      </c>
      <c r="R10" s="171" t="s">
        <v>1479</v>
      </c>
      <c r="S10" s="171" t="s">
        <v>318</v>
      </c>
      <c r="T10" s="172" t="s">
        <v>318</v>
      </c>
      <c r="U10" s="158">
        <v>0.29737999999999998</v>
      </c>
      <c r="V10" s="158">
        <f>ROUND(E10*U10,2)</f>
        <v>21.11</v>
      </c>
      <c r="W10" s="158"/>
      <c r="X10" s="158" t="s">
        <v>362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712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86" t="s">
        <v>1241</v>
      </c>
      <c r="D11" s="287"/>
      <c r="E11" s="287"/>
      <c r="F11" s="287"/>
      <c r="G11" s="28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365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6">
        <v>3</v>
      </c>
      <c r="B12" s="167" t="s">
        <v>1551</v>
      </c>
      <c r="C12" s="183" t="s">
        <v>1552</v>
      </c>
      <c r="D12" s="168" t="s">
        <v>473</v>
      </c>
      <c r="E12" s="169">
        <v>21</v>
      </c>
      <c r="F12" s="170"/>
      <c r="G12" s="171">
        <f>ROUND(E12*F12,2)</f>
        <v>0</v>
      </c>
      <c r="H12" s="170">
        <v>258.22000000000003</v>
      </c>
      <c r="I12" s="171">
        <f>ROUND(E12*H12,2)</f>
        <v>5422.62</v>
      </c>
      <c r="J12" s="170">
        <v>168.78</v>
      </c>
      <c r="K12" s="171">
        <f>ROUND(E12*J12,2)</f>
        <v>3544.38</v>
      </c>
      <c r="L12" s="171">
        <v>21</v>
      </c>
      <c r="M12" s="171">
        <f>G12*(1+L12/100)</f>
        <v>0</v>
      </c>
      <c r="N12" s="171">
        <v>1.01E-3</v>
      </c>
      <c r="O12" s="171">
        <f>ROUND(E12*N12,2)</f>
        <v>0.02</v>
      </c>
      <c r="P12" s="171">
        <v>0</v>
      </c>
      <c r="Q12" s="171">
        <f>ROUND(E12*P12,2)</f>
        <v>0</v>
      </c>
      <c r="R12" s="171" t="s">
        <v>1479</v>
      </c>
      <c r="S12" s="171" t="s">
        <v>318</v>
      </c>
      <c r="T12" s="172" t="s">
        <v>318</v>
      </c>
      <c r="U12" s="158">
        <v>0.31738</v>
      </c>
      <c r="V12" s="158">
        <f>ROUND(E12*U12,2)</f>
        <v>6.66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86" t="s">
        <v>1241</v>
      </c>
      <c r="D13" s="287"/>
      <c r="E13" s="287"/>
      <c r="F13" s="287"/>
      <c r="G13" s="28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365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4</v>
      </c>
      <c r="B14" s="175" t="s">
        <v>1557</v>
      </c>
      <c r="C14" s="184" t="s">
        <v>1558</v>
      </c>
      <c r="D14" s="176" t="s">
        <v>473</v>
      </c>
      <c r="E14" s="177">
        <v>92</v>
      </c>
      <c r="F14" s="178"/>
      <c r="G14" s="179">
        <f>ROUND(E14*F14,2)</f>
        <v>0</v>
      </c>
      <c r="H14" s="178">
        <v>0.2</v>
      </c>
      <c r="I14" s="179">
        <f>ROUND(E14*H14,2)</f>
        <v>18.399999999999999</v>
      </c>
      <c r="J14" s="178">
        <v>8.9</v>
      </c>
      <c r="K14" s="179">
        <f>ROUND(E14*J14,2)</f>
        <v>818.8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1479</v>
      </c>
      <c r="S14" s="179" t="s">
        <v>318</v>
      </c>
      <c r="T14" s="180" t="s">
        <v>318</v>
      </c>
      <c r="U14" s="158">
        <v>1.7999999999999999E-2</v>
      </c>
      <c r="V14" s="158">
        <f>ROUND(E14*U14,2)</f>
        <v>1.66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6">
        <v>5</v>
      </c>
      <c r="B15" s="167" t="s">
        <v>1304</v>
      </c>
      <c r="C15" s="183" t="s">
        <v>1305</v>
      </c>
      <c r="D15" s="168" t="s">
        <v>473</v>
      </c>
      <c r="E15" s="169">
        <v>92</v>
      </c>
      <c r="F15" s="170"/>
      <c r="G15" s="171">
        <f>ROUND(E15*F15,2)</f>
        <v>0</v>
      </c>
      <c r="H15" s="170">
        <v>12.23</v>
      </c>
      <c r="I15" s="171">
        <f>ROUND(E15*H15,2)</f>
        <v>1125.1600000000001</v>
      </c>
      <c r="J15" s="170">
        <v>43.97</v>
      </c>
      <c r="K15" s="171">
        <f>ROUND(E15*J15,2)</f>
        <v>4045.24</v>
      </c>
      <c r="L15" s="171">
        <v>21</v>
      </c>
      <c r="M15" s="171">
        <f>G15*(1+L15/100)</f>
        <v>0</v>
      </c>
      <c r="N15" s="171">
        <v>6.9999999999999994E-5</v>
      </c>
      <c r="O15" s="171">
        <f>ROUND(E15*N15,2)</f>
        <v>0.01</v>
      </c>
      <c r="P15" s="171">
        <v>0</v>
      </c>
      <c r="Q15" s="171">
        <f>ROUND(E15*P15,2)</f>
        <v>0</v>
      </c>
      <c r="R15" s="171" t="s">
        <v>902</v>
      </c>
      <c r="S15" s="171" t="s">
        <v>318</v>
      </c>
      <c r="T15" s="172" t="s">
        <v>318</v>
      </c>
      <c r="U15" s="158">
        <v>8.8999999999999996E-2</v>
      </c>
      <c r="V15" s="158">
        <f>ROUND(E15*U15,2)</f>
        <v>8.19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712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86" t="s">
        <v>1306</v>
      </c>
      <c r="D16" s="287"/>
      <c r="E16" s="287"/>
      <c r="F16" s="287"/>
      <c r="G16" s="28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91"/>
      <c r="AA16" s="149"/>
      <c r="AB16" s="149"/>
      <c r="AC16" s="149"/>
      <c r="AD16" s="149"/>
      <c r="AE16" s="149"/>
      <c r="AF16" s="149"/>
      <c r="AG16" s="149" t="s">
        <v>365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6</v>
      </c>
      <c r="B17" s="175" t="s">
        <v>2948</v>
      </c>
      <c r="C17" s="184" t="s">
        <v>1593</v>
      </c>
      <c r="D17" s="176" t="s">
        <v>706</v>
      </c>
      <c r="E17" s="177">
        <v>1.73</v>
      </c>
      <c r="F17" s="178"/>
      <c r="G17" s="179">
        <f>ROUND(E17*F17,2)</f>
        <v>0</v>
      </c>
      <c r="H17" s="178">
        <v>0</v>
      </c>
      <c r="I17" s="179">
        <f>ROUND(E17*H17,2)</f>
        <v>0</v>
      </c>
      <c r="J17" s="178">
        <v>3.55</v>
      </c>
      <c r="K17" s="179">
        <f>ROUND(E17*J17,2)</f>
        <v>6.14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 t="s">
        <v>1479</v>
      </c>
      <c r="S17" s="179" t="s">
        <v>318</v>
      </c>
      <c r="T17" s="180" t="s">
        <v>319</v>
      </c>
      <c r="U17" s="158">
        <v>0</v>
      </c>
      <c r="V17" s="158">
        <f>ROUND(E17*U17,2)</f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1734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7</v>
      </c>
      <c r="B18" s="175" t="s">
        <v>1735</v>
      </c>
      <c r="C18" s="184" t="s">
        <v>1736</v>
      </c>
      <c r="D18" s="176" t="s">
        <v>1475</v>
      </c>
      <c r="E18" s="177">
        <v>61</v>
      </c>
      <c r="F18" s="178"/>
      <c r="G18" s="179">
        <f>ROUND(E18*F18,2)</f>
        <v>0</v>
      </c>
      <c r="H18" s="178">
        <v>0</v>
      </c>
      <c r="I18" s="179">
        <f>ROUND(E18*H18,2)</f>
        <v>0</v>
      </c>
      <c r="J18" s="178">
        <v>350</v>
      </c>
      <c r="K18" s="179">
        <f>ROUND(E18*J18,2)</f>
        <v>21350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340</v>
      </c>
      <c r="T18" s="180" t="s">
        <v>319</v>
      </c>
      <c r="U18" s="158">
        <v>0</v>
      </c>
      <c r="V18" s="158">
        <f>ROUND(E18*U18,2)</f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8</v>
      </c>
      <c r="B19" s="175" t="s">
        <v>1737</v>
      </c>
      <c r="C19" s="184" t="s">
        <v>1738</v>
      </c>
      <c r="D19" s="176" t="s">
        <v>1475</v>
      </c>
      <c r="E19" s="177">
        <v>1</v>
      </c>
      <c r="F19" s="178"/>
      <c r="G19" s="179">
        <f>ROUND(E19*F19,2)</f>
        <v>0</v>
      </c>
      <c r="H19" s="178">
        <v>0</v>
      </c>
      <c r="I19" s="179">
        <f>ROUND(E19*H19,2)</f>
        <v>0</v>
      </c>
      <c r="J19" s="178">
        <v>13000</v>
      </c>
      <c r="K19" s="179">
        <f>ROUND(E19*J19,2)</f>
        <v>13000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340</v>
      </c>
      <c r="T19" s="180" t="s">
        <v>319</v>
      </c>
      <c r="U19" s="158">
        <v>0</v>
      </c>
      <c r="V19" s="158">
        <f>ROUND(E19*U19,2)</f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0" t="s">
        <v>313</v>
      </c>
      <c r="B20" s="161" t="s">
        <v>168</v>
      </c>
      <c r="C20" s="182" t="s">
        <v>169</v>
      </c>
      <c r="D20" s="162"/>
      <c r="E20" s="163"/>
      <c r="F20" s="164"/>
      <c r="G20" s="164">
        <f>SUMIF(AG21:AG33,"&lt;&gt;NOR",G21:G33)</f>
        <v>0</v>
      </c>
      <c r="H20" s="164"/>
      <c r="I20" s="164">
        <f>SUM(I21:I33)</f>
        <v>81954</v>
      </c>
      <c r="J20" s="164"/>
      <c r="K20" s="164">
        <f>SUM(K21:K33)</f>
        <v>60458.82</v>
      </c>
      <c r="L20" s="164"/>
      <c r="M20" s="164">
        <f>SUM(M21:M33)</f>
        <v>0</v>
      </c>
      <c r="N20" s="164"/>
      <c r="O20" s="164">
        <f>SUM(O21:O33)</f>
        <v>0.01</v>
      </c>
      <c r="P20" s="164"/>
      <c r="Q20" s="164">
        <f>SUM(Q21:Q33)</f>
        <v>0</v>
      </c>
      <c r="R20" s="164"/>
      <c r="S20" s="164"/>
      <c r="T20" s="165"/>
      <c r="U20" s="159"/>
      <c r="V20" s="159">
        <f>SUM(V21:V33)</f>
        <v>17.689999999999998</v>
      </c>
      <c r="W20" s="159"/>
      <c r="X20" s="159"/>
      <c r="AG20" t="s">
        <v>314</v>
      </c>
    </row>
    <row r="21" spans="1:60" ht="22.5" outlineLevel="1" x14ac:dyDescent="0.2">
      <c r="A21" s="174">
        <v>9</v>
      </c>
      <c r="B21" s="175" t="s">
        <v>1739</v>
      </c>
      <c r="C21" s="184" t="s">
        <v>1740</v>
      </c>
      <c r="D21" s="176" t="s">
        <v>348</v>
      </c>
      <c r="E21" s="177">
        <v>47</v>
      </c>
      <c r="F21" s="178"/>
      <c r="G21" s="179">
        <f t="shared" ref="G21:G33" si="0">ROUND(E21*F21,2)</f>
        <v>0</v>
      </c>
      <c r="H21" s="178">
        <v>207.45</v>
      </c>
      <c r="I21" s="179">
        <f t="shared" ref="I21:I33" si="1">ROUND(E21*H21,2)</f>
        <v>9750.15</v>
      </c>
      <c r="J21" s="178">
        <v>40.549999999999997</v>
      </c>
      <c r="K21" s="179">
        <f t="shared" ref="K21:K33" si="2">ROUND(E21*J21,2)</f>
        <v>1905.85</v>
      </c>
      <c r="L21" s="179">
        <v>21</v>
      </c>
      <c r="M21" s="179">
        <f t="shared" ref="M21:M33" si="3">G21*(1+L21/100)</f>
        <v>0</v>
      </c>
      <c r="N21" s="179">
        <v>9.0000000000000006E-5</v>
      </c>
      <c r="O21" s="179">
        <f t="shared" ref="O21:O33" si="4">ROUND(E21*N21,2)</f>
        <v>0</v>
      </c>
      <c r="P21" s="179">
        <v>0</v>
      </c>
      <c r="Q21" s="179">
        <f t="shared" ref="Q21:Q33" si="5">ROUND(E21*P21,2)</f>
        <v>0</v>
      </c>
      <c r="R21" s="179" t="s">
        <v>1479</v>
      </c>
      <c r="S21" s="179" t="s">
        <v>318</v>
      </c>
      <c r="T21" s="180" t="s">
        <v>318</v>
      </c>
      <c r="U21" s="158">
        <v>8.2000000000000003E-2</v>
      </c>
      <c r="V21" s="158">
        <f t="shared" ref="V21:V33" si="6">ROUND(E21*U21,2)</f>
        <v>3.85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712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4">
        <v>10</v>
      </c>
      <c r="B22" s="175" t="s">
        <v>1741</v>
      </c>
      <c r="C22" s="184" t="s">
        <v>1742</v>
      </c>
      <c r="D22" s="176" t="s">
        <v>348</v>
      </c>
      <c r="E22" s="177">
        <v>1</v>
      </c>
      <c r="F22" s="178"/>
      <c r="G22" s="179">
        <f t="shared" si="0"/>
        <v>0</v>
      </c>
      <c r="H22" s="178">
        <v>289.95</v>
      </c>
      <c r="I22" s="179">
        <f t="shared" si="1"/>
        <v>289.95</v>
      </c>
      <c r="J22" s="178">
        <v>40.549999999999997</v>
      </c>
      <c r="K22" s="179">
        <f t="shared" si="2"/>
        <v>40.549999999999997</v>
      </c>
      <c r="L22" s="179">
        <v>21</v>
      </c>
      <c r="M22" s="179">
        <f t="shared" si="3"/>
        <v>0</v>
      </c>
      <c r="N22" s="179">
        <v>1.4999999999999999E-4</v>
      </c>
      <c r="O22" s="179">
        <f t="shared" si="4"/>
        <v>0</v>
      </c>
      <c r="P22" s="179">
        <v>0</v>
      </c>
      <c r="Q22" s="179">
        <f t="shared" si="5"/>
        <v>0</v>
      </c>
      <c r="R22" s="179" t="s">
        <v>1479</v>
      </c>
      <c r="S22" s="179" t="s">
        <v>318</v>
      </c>
      <c r="T22" s="180" t="s">
        <v>318</v>
      </c>
      <c r="U22" s="158">
        <v>8.2000000000000003E-2</v>
      </c>
      <c r="V22" s="158">
        <f t="shared" si="6"/>
        <v>0.08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712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11</v>
      </c>
      <c r="B23" s="175" t="s">
        <v>1743</v>
      </c>
      <c r="C23" s="184" t="s">
        <v>1744</v>
      </c>
      <c r="D23" s="176" t="s">
        <v>348</v>
      </c>
      <c r="E23" s="177">
        <v>3</v>
      </c>
      <c r="F23" s="178"/>
      <c r="G23" s="179">
        <f t="shared" si="0"/>
        <v>0</v>
      </c>
      <c r="H23" s="178">
        <v>362.5</v>
      </c>
      <c r="I23" s="179">
        <f t="shared" si="1"/>
        <v>1087.5</v>
      </c>
      <c r="J23" s="178">
        <v>46</v>
      </c>
      <c r="K23" s="179">
        <f t="shared" si="2"/>
        <v>138</v>
      </c>
      <c r="L23" s="179">
        <v>21</v>
      </c>
      <c r="M23" s="179">
        <f t="shared" si="3"/>
        <v>0</v>
      </c>
      <c r="N23" s="179">
        <v>1.4999999999999999E-4</v>
      </c>
      <c r="O23" s="179">
        <f t="shared" si="4"/>
        <v>0</v>
      </c>
      <c r="P23" s="179">
        <v>0</v>
      </c>
      <c r="Q23" s="179">
        <f t="shared" si="5"/>
        <v>0</v>
      </c>
      <c r="R23" s="179" t="s">
        <v>1479</v>
      </c>
      <c r="S23" s="179" t="s">
        <v>318</v>
      </c>
      <c r="T23" s="180" t="s">
        <v>318</v>
      </c>
      <c r="U23" s="158">
        <v>9.2999999999999999E-2</v>
      </c>
      <c r="V23" s="158">
        <f t="shared" si="6"/>
        <v>0.28000000000000003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712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4">
        <v>12</v>
      </c>
      <c r="B24" s="175" t="s">
        <v>1631</v>
      </c>
      <c r="C24" s="184" t="s">
        <v>1632</v>
      </c>
      <c r="D24" s="176" t="s">
        <v>348</v>
      </c>
      <c r="E24" s="177">
        <v>14</v>
      </c>
      <c r="F24" s="178"/>
      <c r="G24" s="179">
        <f t="shared" si="0"/>
        <v>0</v>
      </c>
      <c r="H24" s="178">
        <v>559.9</v>
      </c>
      <c r="I24" s="179">
        <f t="shared" si="1"/>
        <v>7838.6</v>
      </c>
      <c r="J24" s="178">
        <v>81.099999999999994</v>
      </c>
      <c r="K24" s="179">
        <f t="shared" si="2"/>
        <v>1135.4000000000001</v>
      </c>
      <c r="L24" s="179">
        <v>21</v>
      </c>
      <c r="M24" s="179">
        <f t="shared" si="3"/>
        <v>0</v>
      </c>
      <c r="N24" s="179">
        <v>9.0000000000000006E-5</v>
      </c>
      <c r="O24" s="179">
        <f t="shared" si="4"/>
        <v>0</v>
      </c>
      <c r="P24" s="179">
        <v>0</v>
      </c>
      <c r="Q24" s="179">
        <f t="shared" si="5"/>
        <v>0</v>
      </c>
      <c r="R24" s="179" t="s">
        <v>1479</v>
      </c>
      <c r="S24" s="179" t="s">
        <v>318</v>
      </c>
      <c r="T24" s="180" t="s">
        <v>318</v>
      </c>
      <c r="U24" s="158">
        <v>0.16400000000000001</v>
      </c>
      <c r="V24" s="158">
        <f t="shared" si="6"/>
        <v>2.2999999999999998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712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13</v>
      </c>
      <c r="B25" s="175" t="s">
        <v>1633</v>
      </c>
      <c r="C25" s="184" t="s">
        <v>1634</v>
      </c>
      <c r="D25" s="176" t="s">
        <v>348</v>
      </c>
      <c r="E25" s="177">
        <v>28</v>
      </c>
      <c r="F25" s="178"/>
      <c r="G25" s="179">
        <f t="shared" si="0"/>
        <v>0</v>
      </c>
      <c r="H25" s="178">
        <v>86.35</v>
      </c>
      <c r="I25" s="179">
        <f t="shared" si="1"/>
        <v>2417.8000000000002</v>
      </c>
      <c r="J25" s="178">
        <v>32.15</v>
      </c>
      <c r="K25" s="179">
        <f t="shared" si="2"/>
        <v>900.2</v>
      </c>
      <c r="L25" s="179">
        <v>21</v>
      </c>
      <c r="M25" s="179">
        <f t="shared" si="3"/>
        <v>0</v>
      </c>
      <c r="N25" s="179">
        <v>1.4999999999999999E-4</v>
      </c>
      <c r="O25" s="179">
        <f t="shared" si="4"/>
        <v>0</v>
      </c>
      <c r="P25" s="179">
        <v>0</v>
      </c>
      <c r="Q25" s="179">
        <f t="shared" si="5"/>
        <v>0</v>
      </c>
      <c r="R25" s="179" t="s">
        <v>1479</v>
      </c>
      <c r="S25" s="179" t="s">
        <v>318</v>
      </c>
      <c r="T25" s="180" t="s">
        <v>318</v>
      </c>
      <c r="U25" s="158">
        <v>6.5000000000000002E-2</v>
      </c>
      <c r="V25" s="158">
        <f t="shared" si="6"/>
        <v>1.82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712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14</v>
      </c>
      <c r="B26" s="175" t="s">
        <v>1635</v>
      </c>
      <c r="C26" s="184" t="s">
        <v>1636</v>
      </c>
      <c r="D26" s="176" t="s">
        <v>348</v>
      </c>
      <c r="E26" s="177">
        <v>65</v>
      </c>
      <c r="F26" s="178"/>
      <c r="G26" s="179">
        <f t="shared" si="0"/>
        <v>0</v>
      </c>
      <c r="H26" s="178">
        <v>0</v>
      </c>
      <c r="I26" s="179">
        <f t="shared" si="1"/>
        <v>0</v>
      </c>
      <c r="J26" s="178">
        <v>71.2</v>
      </c>
      <c r="K26" s="179">
        <f t="shared" si="2"/>
        <v>4628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 t="s">
        <v>1479</v>
      </c>
      <c r="S26" s="179" t="s">
        <v>318</v>
      </c>
      <c r="T26" s="180" t="s">
        <v>318</v>
      </c>
      <c r="U26" s="158">
        <v>0.14399999999999999</v>
      </c>
      <c r="V26" s="158">
        <f t="shared" si="6"/>
        <v>9.36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712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15</v>
      </c>
      <c r="B27" s="175" t="s">
        <v>1745</v>
      </c>
      <c r="C27" s="184" t="s">
        <v>1746</v>
      </c>
      <c r="D27" s="176" t="s">
        <v>348</v>
      </c>
      <c r="E27" s="177">
        <v>47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830</v>
      </c>
      <c r="K27" s="179">
        <f t="shared" si="2"/>
        <v>39010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16</v>
      </c>
      <c r="B28" s="175" t="s">
        <v>1747</v>
      </c>
      <c r="C28" s="184" t="s">
        <v>1748</v>
      </c>
      <c r="D28" s="176" t="s">
        <v>348</v>
      </c>
      <c r="E28" s="177">
        <v>3</v>
      </c>
      <c r="F28" s="178"/>
      <c r="G28" s="179">
        <f t="shared" si="0"/>
        <v>0</v>
      </c>
      <c r="H28" s="178">
        <v>0</v>
      </c>
      <c r="I28" s="179">
        <f t="shared" si="1"/>
        <v>0</v>
      </c>
      <c r="J28" s="178">
        <v>1350</v>
      </c>
      <c r="K28" s="179">
        <f t="shared" si="2"/>
        <v>4050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17</v>
      </c>
      <c r="B29" s="175" t="s">
        <v>1749</v>
      </c>
      <c r="C29" s="184" t="s">
        <v>1750</v>
      </c>
      <c r="D29" s="176" t="s">
        <v>348</v>
      </c>
      <c r="E29" s="177">
        <v>1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890</v>
      </c>
      <c r="K29" s="179">
        <f t="shared" si="2"/>
        <v>890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6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18</v>
      </c>
      <c r="B30" s="175" t="s">
        <v>1751</v>
      </c>
      <c r="C30" s="184" t="s">
        <v>1752</v>
      </c>
      <c r="D30" s="176" t="s">
        <v>348</v>
      </c>
      <c r="E30" s="177">
        <v>97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80</v>
      </c>
      <c r="K30" s="179">
        <f t="shared" si="2"/>
        <v>7760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6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19</v>
      </c>
      <c r="B31" s="175" t="s">
        <v>1637</v>
      </c>
      <c r="C31" s="184" t="s">
        <v>1638</v>
      </c>
      <c r="D31" s="176" t="s">
        <v>348</v>
      </c>
      <c r="E31" s="177">
        <v>44</v>
      </c>
      <c r="F31" s="178"/>
      <c r="G31" s="179">
        <f t="shared" si="0"/>
        <v>0</v>
      </c>
      <c r="H31" s="178">
        <v>465</v>
      </c>
      <c r="I31" s="179">
        <f t="shared" si="1"/>
        <v>20460</v>
      </c>
      <c r="J31" s="178">
        <v>0</v>
      </c>
      <c r="K31" s="179">
        <f t="shared" si="2"/>
        <v>0</v>
      </c>
      <c r="L31" s="179">
        <v>21</v>
      </c>
      <c r="M31" s="179">
        <f t="shared" si="3"/>
        <v>0</v>
      </c>
      <c r="N31" s="179">
        <v>2.0000000000000001E-4</v>
      </c>
      <c r="O31" s="179">
        <f t="shared" si="4"/>
        <v>0.01</v>
      </c>
      <c r="P31" s="179">
        <v>0</v>
      </c>
      <c r="Q31" s="179">
        <f t="shared" si="5"/>
        <v>0</v>
      </c>
      <c r="R31" s="179" t="s">
        <v>558</v>
      </c>
      <c r="S31" s="179" t="s">
        <v>318</v>
      </c>
      <c r="T31" s="180" t="s">
        <v>318</v>
      </c>
      <c r="U31" s="158">
        <v>0</v>
      </c>
      <c r="V31" s="158">
        <f t="shared" si="6"/>
        <v>0</v>
      </c>
      <c r="W31" s="158"/>
      <c r="X31" s="158" t="s">
        <v>554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1639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20</v>
      </c>
      <c r="B32" s="175" t="s">
        <v>1753</v>
      </c>
      <c r="C32" s="184" t="s">
        <v>1754</v>
      </c>
      <c r="D32" s="176" t="s">
        <v>348</v>
      </c>
      <c r="E32" s="177">
        <v>21</v>
      </c>
      <c r="F32" s="178"/>
      <c r="G32" s="179">
        <f t="shared" si="0"/>
        <v>0</v>
      </c>
      <c r="H32" s="178">
        <v>1910</v>
      </c>
      <c r="I32" s="179">
        <f t="shared" si="1"/>
        <v>40110</v>
      </c>
      <c r="J32" s="178">
        <v>0</v>
      </c>
      <c r="K32" s="179">
        <f t="shared" si="2"/>
        <v>0</v>
      </c>
      <c r="L32" s="179">
        <v>21</v>
      </c>
      <c r="M32" s="179">
        <f t="shared" si="3"/>
        <v>0</v>
      </c>
      <c r="N32" s="179">
        <v>2.0000000000000001E-4</v>
      </c>
      <c r="O32" s="179">
        <f t="shared" si="4"/>
        <v>0</v>
      </c>
      <c r="P32" s="179">
        <v>0</v>
      </c>
      <c r="Q32" s="179">
        <f t="shared" si="5"/>
        <v>0</v>
      </c>
      <c r="R32" s="179" t="s">
        <v>558</v>
      </c>
      <c r="S32" s="179" t="s">
        <v>318</v>
      </c>
      <c r="T32" s="180" t="s">
        <v>318</v>
      </c>
      <c r="U32" s="158">
        <v>0</v>
      </c>
      <c r="V32" s="158">
        <f t="shared" si="6"/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1639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21</v>
      </c>
      <c r="B33" s="175" t="s">
        <v>2949</v>
      </c>
      <c r="C33" s="184" t="s">
        <v>1630</v>
      </c>
      <c r="D33" s="176" t="s">
        <v>706</v>
      </c>
      <c r="E33" s="177">
        <v>1.99</v>
      </c>
      <c r="F33" s="178"/>
      <c r="G33" s="179">
        <f t="shared" si="0"/>
        <v>0</v>
      </c>
      <c r="H33" s="178">
        <v>0</v>
      </c>
      <c r="I33" s="179">
        <f t="shared" si="1"/>
        <v>0</v>
      </c>
      <c r="J33" s="178">
        <v>0.41</v>
      </c>
      <c r="K33" s="179">
        <f t="shared" si="2"/>
        <v>0.82</v>
      </c>
      <c r="L33" s="179">
        <v>21</v>
      </c>
      <c r="M33" s="179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 t="s">
        <v>1479</v>
      </c>
      <c r="S33" s="179" t="s">
        <v>318</v>
      </c>
      <c r="T33" s="180" t="s">
        <v>318</v>
      </c>
      <c r="U33" s="158">
        <v>0</v>
      </c>
      <c r="V33" s="158">
        <f t="shared" si="6"/>
        <v>0</v>
      </c>
      <c r="W33" s="158"/>
      <c r="X33" s="158" t="s">
        <v>707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708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0" t="s">
        <v>313</v>
      </c>
      <c r="B34" s="161" t="s">
        <v>170</v>
      </c>
      <c r="C34" s="182" t="s">
        <v>171</v>
      </c>
      <c r="D34" s="162"/>
      <c r="E34" s="163"/>
      <c r="F34" s="164"/>
      <c r="G34" s="164">
        <f>SUMIF(AG35:AG45,"&lt;&gt;NOR",G35:G45)</f>
        <v>0</v>
      </c>
      <c r="H34" s="164"/>
      <c r="I34" s="164">
        <f>SUM(I35:I45)</f>
        <v>88355.9</v>
      </c>
      <c r="J34" s="164"/>
      <c r="K34" s="164">
        <f>SUM(K35:K45)</f>
        <v>87078.71</v>
      </c>
      <c r="L34" s="164"/>
      <c r="M34" s="164">
        <f>SUM(M35:M45)</f>
        <v>0</v>
      </c>
      <c r="N34" s="164"/>
      <c r="O34" s="164">
        <f>SUM(O35:O45)</f>
        <v>0.54</v>
      </c>
      <c r="P34" s="164"/>
      <c r="Q34" s="164">
        <f>SUM(Q35:Q45)</f>
        <v>0</v>
      </c>
      <c r="R34" s="164"/>
      <c r="S34" s="164"/>
      <c r="T34" s="165"/>
      <c r="U34" s="159"/>
      <c r="V34" s="159">
        <f>SUM(V35:V45)</f>
        <v>13.829999999999998</v>
      </c>
      <c r="W34" s="159"/>
      <c r="X34" s="159"/>
      <c r="AG34" t="s">
        <v>314</v>
      </c>
    </row>
    <row r="35" spans="1:60" ht="33.75" outlineLevel="1" x14ac:dyDescent="0.2">
      <c r="A35" s="174">
        <v>22</v>
      </c>
      <c r="B35" s="175" t="s">
        <v>1755</v>
      </c>
      <c r="C35" s="184" t="s">
        <v>1756</v>
      </c>
      <c r="D35" s="176" t="s">
        <v>348</v>
      </c>
      <c r="E35" s="177">
        <v>3</v>
      </c>
      <c r="F35" s="178"/>
      <c r="G35" s="179">
        <f t="shared" ref="G35:G45" si="7">ROUND(E35*F35,2)</f>
        <v>0</v>
      </c>
      <c r="H35" s="178">
        <v>4650.3599999999997</v>
      </c>
      <c r="I35" s="179">
        <f t="shared" ref="I35:I45" si="8">ROUND(E35*H35,2)</f>
        <v>13951.08</v>
      </c>
      <c r="J35" s="178">
        <v>389.64</v>
      </c>
      <c r="K35" s="179">
        <f t="shared" ref="K35:K45" si="9">ROUND(E35*J35,2)</f>
        <v>1168.92</v>
      </c>
      <c r="L35" s="179">
        <v>21</v>
      </c>
      <c r="M35" s="179">
        <f t="shared" ref="M35:M45" si="10">G35*(1+L35/100)</f>
        <v>0</v>
      </c>
      <c r="N35" s="179">
        <v>2.2970000000000001E-2</v>
      </c>
      <c r="O35" s="179">
        <f t="shared" ref="O35:O45" si="11">ROUND(E35*N35,2)</f>
        <v>7.0000000000000007E-2</v>
      </c>
      <c r="P35" s="179">
        <v>0</v>
      </c>
      <c r="Q35" s="179">
        <f t="shared" ref="Q35:Q45" si="12">ROUND(E35*P35,2)</f>
        <v>0</v>
      </c>
      <c r="R35" s="179" t="s">
        <v>1479</v>
      </c>
      <c r="S35" s="179" t="s">
        <v>318</v>
      </c>
      <c r="T35" s="180" t="s">
        <v>318</v>
      </c>
      <c r="U35" s="158">
        <v>0.94499999999999995</v>
      </c>
      <c r="V35" s="158">
        <f t="shared" ref="V35:V45" si="13">ROUND(E35*U35,2)</f>
        <v>2.84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74">
        <v>23</v>
      </c>
      <c r="B36" s="175" t="s">
        <v>1757</v>
      </c>
      <c r="C36" s="184" t="s">
        <v>1758</v>
      </c>
      <c r="D36" s="176" t="s">
        <v>348</v>
      </c>
      <c r="E36" s="177">
        <v>1</v>
      </c>
      <c r="F36" s="178"/>
      <c r="G36" s="179">
        <f t="shared" si="7"/>
        <v>0</v>
      </c>
      <c r="H36" s="178">
        <v>5073.13</v>
      </c>
      <c r="I36" s="179">
        <f t="shared" si="8"/>
        <v>5073.13</v>
      </c>
      <c r="J36" s="178">
        <v>396.87</v>
      </c>
      <c r="K36" s="179">
        <f t="shared" si="9"/>
        <v>396.87</v>
      </c>
      <c r="L36" s="179">
        <v>21</v>
      </c>
      <c r="M36" s="179">
        <f t="shared" si="10"/>
        <v>0</v>
      </c>
      <c r="N36" s="179">
        <v>2.8080000000000001E-2</v>
      </c>
      <c r="O36" s="179">
        <f t="shared" si="11"/>
        <v>0.03</v>
      </c>
      <c r="P36" s="179">
        <v>0</v>
      </c>
      <c r="Q36" s="179">
        <f t="shared" si="12"/>
        <v>0</v>
      </c>
      <c r="R36" s="179" t="s">
        <v>1479</v>
      </c>
      <c r="S36" s="179" t="s">
        <v>318</v>
      </c>
      <c r="T36" s="180" t="s">
        <v>318</v>
      </c>
      <c r="U36" s="158">
        <v>0.96099999999999997</v>
      </c>
      <c r="V36" s="158">
        <f t="shared" si="13"/>
        <v>0.96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712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33.75" outlineLevel="1" x14ac:dyDescent="0.2">
      <c r="A37" s="174">
        <v>24</v>
      </c>
      <c r="B37" s="175" t="s">
        <v>1759</v>
      </c>
      <c r="C37" s="184" t="s">
        <v>1760</v>
      </c>
      <c r="D37" s="176" t="s">
        <v>348</v>
      </c>
      <c r="E37" s="177">
        <v>4</v>
      </c>
      <c r="F37" s="178"/>
      <c r="G37" s="179">
        <f t="shared" si="7"/>
        <v>0</v>
      </c>
      <c r="H37" s="178">
        <v>5470.36</v>
      </c>
      <c r="I37" s="179">
        <f t="shared" si="8"/>
        <v>21881.439999999999</v>
      </c>
      <c r="J37" s="178">
        <v>389.64</v>
      </c>
      <c r="K37" s="179">
        <f t="shared" si="9"/>
        <v>1558.56</v>
      </c>
      <c r="L37" s="179">
        <v>21</v>
      </c>
      <c r="M37" s="179">
        <f t="shared" si="10"/>
        <v>0</v>
      </c>
      <c r="N37" s="179">
        <v>2.7289999999999998E-2</v>
      </c>
      <c r="O37" s="179">
        <f t="shared" si="11"/>
        <v>0.11</v>
      </c>
      <c r="P37" s="179">
        <v>0</v>
      </c>
      <c r="Q37" s="179">
        <f t="shared" si="12"/>
        <v>0</v>
      </c>
      <c r="R37" s="179" t="s">
        <v>1479</v>
      </c>
      <c r="S37" s="179" t="s">
        <v>318</v>
      </c>
      <c r="T37" s="180" t="s">
        <v>318</v>
      </c>
      <c r="U37" s="158">
        <v>0.94499999999999995</v>
      </c>
      <c r="V37" s="158">
        <f t="shared" si="13"/>
        <v>3.78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33.75" outlineLevel="1" x14ac:dyDescent="0.2">
      <c r="A38" s="174">
        <v>25</v>
      </c>
      <c r="B38" s="175" t="s">
        <v>1761</v>
      </c>
      <c r="C38" s="184" t="s">
        <v>1762</v>
      </c>
      <c r="D38" s="176" t="s">
        <v>348</v>
      </c>
      <c r="E38" s="177">
        <v>1</v>
      </c>
      <c r="F38" s="178"/>
      <c r="G38" s="179">
        <f t="shared" si="7"/>
        <v>0</v>
      </c>
      <c r="H38" s="178">
        <v>6028.13</v>
      </c>
      <c r="I38" s="179">
        <f t="shared" si="8"/>
        <v>6028.13</v>
      </c>
      <c r="J38" s="178">
        <v>396.87</v>
      </c>
      <c r="K38" s="179">
        <f t="shared" si="9"/>
        <v>396.87</v>
      </c>
      <c r="L38" s="179">
        <v>21</v>
      </c>
      <c r="M38" s="179">
        <f t="shared" si="10"/>
        <v>0</v>
      </c>
      <c r="N38" s="179">
        <v>3.3360000000000001E-2</v>
      </c>
      <c r="O38" s="179">
        <f t="shared" si="11"/>
        <v>0.03</v>
      </c>
      <c r="P38" s="179">
        <v>0</v>
      </c>
      <c r="Q38" s="179">
        <f t="shared" si="12"/>
        <v>0</v>
      </c>
      <c r="R38" s="179" t="s">
        <v>1479</v>
      </c>
      <c r="S38" s="179" t="s">
        <v>318</v>
      </c>
      <c r="T38" s="180" t="s">
        <v>318</v>
      </c>
      <c r="U38" s="158">
        <v>0.96099999999999997</v>
      </c>
      <c r="V38" s="158">
        <f t="shared" si="13"/>
        <v>0.96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712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33.75" outlineLevel="1" x14ac:dyDescent="0.2">
      <c r="A39" s="174">
        <v>26</v>
      </c>
      <c r="B39" s="175" t="s">
        <v>1763</v>
      </c>
      <c r="C39" s="184" t="s">
        <v>1764</v>
      </c>
      <c r="D39" s="176" t="s">
        <v>348</v>
      </c>
      <c r="E39" s="177">
        <v>2</v>
      </c>
      <c r="F39" s="178"/>
      <c r="G39" s="179">
        <f t="shared" si="7"/>
        <v>0</v>
      </c>
      <c r="H39" s="178">
        <v>7428.32</v>
      </c>
      <c r="I39" s="179">
        <f t="shared" si="8"/>
        <v>14856.64</v>
      </c>
      <c r="J39" s="178">
        <v>471.68</v>
      </c>
      <c r="K39" s="179">
        <f t="shared" si="9"/>
        <v>943.36</v>
      </c>
      <c r="L39" s="179">
        <v>21</v>
      </c>
      <c r="M39" s="179">
        <f t="shared" si="10"/>
        <v>0</v>
      </c>
      <c r="N39" s="179">
        <v>4.8520000000000001E-2</v>
      </c>
      <c r="O39" s="179">
        <f t="shared" si="11"/>
        <v>0.1</v>
      </c>
      <c r="P39" s="179">
        <v>0</v>
      </c>
      <c r="Q39" s="179">
        <f t="shared" si="12"/>
        <v>0</v>
      </c>
      <c r="R39" s="179" t="s">
        <v>1479</v>
      </c>
      <c r="S39" s="179" t="s">
        <v>318</v>
      </c>
      <c r="T39" s="180" t="s">
        <v>318</v>
      </c>
      <c r="U39" s="158">
        <v>1.127</v>
      </c>
      <c r="V39" s="158">
        <f t="shared" si="13"/>
        <v>2.25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74">
        <v>27</v>
      </c>
      <c r="B40" s="175" t="s">
        <v>1668</v>
      </c>
      <c r="C40" s="184" t="s">
        <v>1669</v>
      </c>
      <c r="D40" s="176" t="s">
        <v>348</v>
      </c>
      <c r="E40" s="177">
        <v>3</v>
      </c>
      <c r="F40" s="178"/>
      <c r="G40" s="179">
        <f t="shared" si="7"/>
        <v>0</v>
      </c>
      <c r="H40" s="178">
        <v>8855.16</v>
      </c>
      <c r="I40" s="179">
        <f t="shared" si="8"/>
        <v>26565.48</v>
      </c>
      <c r="J40" s="178">
        <v>419.84</v>
      </c>
      <c r="K40" s="179">
        <f t="shared" si="9"/>
        <v>1259.52</v>
      </c>
      <c r="L40" s="179">
        <v>21</v>
      </c>
      <c r="M40" s="179">
        <f t="shared" si="10"/>
        <v>0</v>
      </c>
      <c r="N40" s="179">
        <v>6.7559999999999995E-2</v>
      </c>
      <c r="O40" s="179">
        <f t="shared" si="11"/>
        <v>0.2</v>
      </c>
      <c r="P40" s="179">
        <v>0</v>
      </c>
      <c r="Q40" s="179">
        <f t="shared" si="12"/>
        <v>0</v>
      </c>
      <c r="R40" s="179" t="s">
        <v>1479</v>
      </c>
      <c r="S40" s="179" t="s">
        <v>318</v>
      </c>
      <c r="T40" s="180" t="s">
        <v>318</v>
      </c>
      <c r="U40" s="158">
        <v>1.012</v>
      </c>
      <c r="V40" s="158">
        <f t="shared" si="13"/>
        <v>3.04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712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28</v>
      </c>
      <c r="B41" s="175" t="s">
        <v>1672</v>
      </c>
      <c r="C41" s="184" t="s">
        <v>1723</v>
      </c>
      <c r="D41" s="176" t="s">
        <v>1475</v>
      </c>
      <c r="E41" s="177">
        <v>14</v>
      </c>
      <c r="F41" s="178"/>
      <c r="G41" s="179">
        <f t="shared" si="7"/>
        <v>0</v>
      </c>
      <c r="H41" s="178">
        <v>0</v>
      </c>
      <c r="I41" s="179">
        <f t="shared" si="8"/>
        <v>0</v>
      </c>
      <c r="J41" s="178">
        <v>500</v>
      </c>
      <c r="K41" s="179">
        <f t="shared" si="9"/>
        <v>7000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29</v>
      </c>
      <c r="B42" s="175" t="s">
        <v>1765</v>
      </c>
      <c r="C42" s="184" t="s">
        <v>1766</v>
      </c>
      <c r="D42" s="176" t="s">
        <v>348</v>
      </c>
      <c r="E42" s="177">
        <v>14</v>
      </c>
      <c r="F42" s="178"/>
      <c r="G42" s="179">
        <f t="shared" si="7"/>
        <v>0</v>
      </c>
      <c r="H42" s="178">
        <v>0</v>
      </c>
      <c r="I42" s="179">
        <f t="shared" si="8"/>
        <v>0</v>
      </c>
      <c r="J42" s="178">
        <v>789</v>
      </c>
      <c r="K42" s="179">
        <f t="shared" si="9"/>
        <v>11046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30</v>
      </c>
      <c r="B43" s="175" t="s">
        <v>1767</v>
      </c>
      <c r="C43" s="184" t="s">
        <v>1768</v>
      </c>
      <c r="D43" s="176" t="s">
        <v>1475</v>
      </c>
      <c r="E43" s="177">
        <v>21</v>
      </c>
      <c r="F43" s="178"/>
      <c r="G43" s="179">
        <f t="shared" si="7"/>
        <v>0</v>
      </c>
      <c r="H43" s="178">
        <v>0</v>
      </c>
      <c r="I43" s="179">
        <f t="shared" si="8"/>
        <v>0</v>
      </c>
      <c r="J43" s="178">
        <v>1800</v>
      </c>
      <c r="K43" s="179">
        <f t="shared" si="9"/>
        <v>37800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31</v>
      </c>
      <c r="B44" s="175" t="s">
        <v>1769</v>
      </c>
      <c r="C44" s="184" t="s">
        <v>1770</v>
      </c>
      <c r="D44" s="176" t="s">
        <v>1475</v>
      </c>
      <c r="E44" s="177">
        <v>51</v>
      </c>
      <c r="F44" s="178"/>
      <c r="G44" s="179">
        <f t="shared" si="7"/>
        <v>0</v>
      </c>
      <c r="H44" s="178">
        <v>0</v>
      </c>
      <c r="I44" s="179">
        <f t="shared" si="8"/>
        <v>0</v>
      </c>
      <c r="J44" s="178">
        <v>500</v>
      </c>
      <c r="K44" s="179">
        <f t="shared" si="9"/>
        <v>25500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32</v>
      </c>
      <c r="B45" s="175" t="s">
        <v>2950</v>
      </c>
      <c r="C45" s="184" t="s">
        <v>1674</v>
      </c>
      <c r="D45" s="176" t="s">
        <v>706</v>
      </c>
      <c r="E45" s="177">
        <v>2.87</v>
      </c>
      <c r="F45" s="178"/>
      <c r="G45" s="179">
        <f t="shared" si="7"/>
        <v>0</v>
      </c>
      <c r="H45" s="178">
        <v>0</v>
      </c>
      <c r="I45" s="179">
        <f t="shared" si="8"/>
        <v>0</v>
      </c>
      <c r="J45" s="178">
        <v>3</v>
      </c>
      <c r="K45" s="179">
        <f t="shared" si="9"/>
        <v>8.61</v>
      </c>
      <c r="L45" s="179">
        <v>21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 t="s">
        <v>1479</v>
      </c>
      <c r="S45" s="179" t="s">
        <v>318</v>
      </c>
      <c r="T45" s="180" t="s">
        <v>318</v>
      </c>
      <c r="U45" s="158">
        <v>0</v>
      </c>
      <c r="V45" s="158">
        <f t="shared" si="13"/>
        <v>0</v>
      </c>
      <c r="W45" s="158"/>
      <c r="X45" s="158" t="s">
        <v>707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708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172</v>
      </c>
      <c r="C46" s="182" t="s">
        <v>173</v>
      </c>
      <c r="D46" s="162"/>
      <c r="E46" s="163"/>
      <c r="F46" s="164"/>
      <c r="G46" s="164">
        <f>SUMIF(AG47:AG47,"&lt;&gt;NOR",G47:G47)</f>
        <v>0</v>
      </c>
      <c r="H46" s="164"/>
      <c r="I46" s="164">
        <f>SUM(I47:I47)</f>
        <v>0</v>
      </c>
      <c r="J46" s="164"/>
      <c r="K46" s="164">
        <f>SUM(K47:K47)</f>
        <v>30000</v>
      </c>
      <c r="L46" s="164"/>
      <c r="M46" s="164">
        <f>SUM(M47:M47)</f>
        <v>0</v>
      </c>
      <c r="N46" s="164"/>
      <c r="O46" s="164">
        <f>SUM(O47:O47)</f>
        <v>0</v>
      </c>
      <c r="P46" s="164"/>
      <c r="Q46" s="164">
        <f>SUM(Q47:Q47)</f>
        <v>0</v>
      </c>
      <c r="R46" s="164"/>
      <c r="S46" s="164"/>
      <c r="T46" s="165"/>
      <c r="U46" s="159"/>
      <c r="V46" s="159">
        <f>SUM(V47:V47)</f>
        <v>0</v>
      </c>
      <c r="W46" s="159"/>
      <c r="X46" s="159"/>
      <c r="AG46" t="s">
        <v>314</v>
      </c>
    </row>
    <row r="47" spans="1:60" ht="22.5" outlineLevel="1" x14ac:dyDescent="0.2">
      <c r="A47" s="174">
        <v>33</v>
      </c>
      <c r="B47" s="175" t="s">
        <v>1473</v>
      </c>
      <c r="C47" s="184" t="s">
        <v>1771</v>
      </c>
      <c r="D47" s="176" t="s">
        <v>1475</v>
      </c>
      <c r="E47" s="177">
        <v>1</v>
      </c>
      <c r="F47" s="178"/>
      <c r="G47" s="179">
        <f>ROUND(E47*F47,2)</f>
        <v>0</v>
      </c>
      <c r="H47" s="178">
        <v>0</v>
      </c>
      <c r="I47" s="179">
        <f>ROUND(E47*H47,2)</f>
        <v>0</v>
      </c>
      <c r="J47" s="178">
        <v>30000</v>
      </c>
      <c r="K47" s="179">
        <f>ROUND(E47*J47,2)</f>
        <v>30000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>ROUND(E47*U47,2)</f>
        <v>0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0" t="s">
        <v>313</v>
      </c>
      <c r="B48" s="161" t="s">
        <v>200</v>
      </c>
      <c r="C48" s="182" t="s">
        <v>202</v>
      </c>
      <c r="D48" s="162"/>
      <c r="E48" s="163"/>
      <c r="F48" s="164"/>
      <c r="G48" s="164">
        <f>SUMIF(AG49:AG53,"&lt;&gt;NOR",G49:G53)</f>
        <v>0</v>
      </c>
      <c r="H48" s="164"/>
      <c r="I48" s="164">
        <f>SUM(I49:I53)</f>
        <v>0</v>
      </c>
      <c r="J48" s="164"/>
      <c r="K48" s="164">
        <f>SUM(K49:K53)</f>
        <v>42380</v>
      </c>
      <c r="L48" s="164"/>
      <c r="M48" s="164">
        <f>SUM(M49:M53)</f>
        <v>0</v>
      </c>
      <c r="N48" s="164"/>
      <c r="O48" s="164">
        <f>SUM(O49:O53)</f>
        <v>0</v>
      </c>
      <c r="P48" s="164"/>
      <c r="Q48" s="164">
        <f>SUM(Q49:Q53)</f>
        <v>0</v>
      </c>
      <c r="R48" s="164"/>
      <c r="S48" s="164"/>
      <c r="T48" s="165"/>
      <c r="U48" s="159"/>
      <c r="V48" s="159">
        <f>SUM(V49:V53)</f>
        <v>0</v>
      </c>
      <c r="W48" s="159"/>
      <c r="X48" s="159"/>
      <c r="AG48" t="s">
        <v>314</v>
      </c>
    </row>
    <row r="49" spans="1:60" outlineLevel="1" x14ac:dyDescent="0.2">
      <c r="A49" s="174">
        <v>34</v>
      </c>
      <c r="B49" s="175" t="s">
        <v>1675</v>
      </c>
      <c r="C49" s="184" t="s">
        <v>2625</v>
      </c>
      <c r="D49" s="176" t="s">
        <v>1475</v>
      </c>
      <c r="E49" s="177">
        <v>1</v>
      </c>
      <c r="F49" s="178"/>
      <c r="G49" s="179">
        <f>ROUND(E49*F49,2)</f>
        <v>0</v>
      </c>
      <c r="H49" s="178">
        <v>0</v>
      </c>
      <c r="I49" s="179">
        <f>ROUND(E49*H49,2)</f>
        <v>0</v>
      </c>
      <c r="J49" s="178">
        <v>23600</v>
      </c>
      <c r="K49" s="179">
        <f>ROUND(E49*J49,2)</f>
        <v>23600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340</v>
      </c>
      <c r="T49" s="180" t="s">
        <v>319</v>
      </c>
      <c r="U49" s="158">
        <v>0</v>
      </c>
      <c r="V49" s="158">
        <f>ROUND(E49*U49,2)</f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35</v>
      </c>
      <c r="B50" s="175" t="s">
        <v>1676</v>
      </c>
      <c r="C50" s="184" t="s">
        <v>1677</v>
      </c>
      <c r="D50" s="176" t="s">
        <v>1475</v>
      </c>
      <c r="E50" s="177">
        <v>1</v>
      </c>
      <c r="F50" s="178"/>
      <c r="G50" s="179">
        <f>ROUND(E50*F50,2)</f>
        <v>0</v>
      </c>
      <c r="H50" s="178">
        <v>0</v>
      </c>
      <c r="I50" s="179">
        <f>ROUND(E50*H50,2)</f>
        <v>0</v>
      </c>
      <c r="J50" s="178">
        <v>6000</v>
      </c>
      <c r="K50" s="179">
        <f>ROUND(E50*J50,2)</f>
        <v>6000</v>
      </c>
      <c r="L50" s="179">
        <v>21</v>
      </c>
      <c r="M50" s="179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/>
      <c r="S50" s="179" t="s">
        <v>340</v>
      </c>
      <c r="T50" s="180" t="s">
        <v>319</v>
      </c>
      <c r="U50" s="158">
        <v>0</v>
      </c>
      <c r="V50" s="158">
        <f>ROUND(E50*U50,2)</f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425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36</v>
      </c>
      <c r="B51" s="175" t="s">
        <v>1678</v>
      </c>
      <c r="C51" s="184" t="s">
        <v>1681</v>
      </c>
      <c r="D51" s="176" t="s">
        <v>1475</v>
      </c>
      <c r="E51" s="177">
        <v>1</v>
      </c>
      <c r="F51" s="178"/>
      <c r="G51" s="179">
        <f>ROUND(E51*F51,2)</f>
        <v>0</v>
      </c>
      <c r="H51" s="178">
        <v>0</v>
      </c>
      <c r="I51" s="179">
        <f>ROUND(E51*H51,2)</f>
        <v>0</v>
      </c>
      <c r="J51" s="178">
        <v>6500</v>
      </c>
      <c r="K51" s="179">
        <f>ROUND(E51*J51,2)</f>
        <v>6500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340</v>
      </c>
      <c r="T51" s="180" t="s">
        <v>319</v>
      </c>
      <c r="U51" s="158">
        <v>0</v>
      </c>
      <c r="V51" s="158">
        <f>ROUND(E51*U51,2)</f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37</v>
      </c>
      <c r="B52" s="175" t="s">
        <v>1680</v>
      </c>
      <c r="C52" s="184" t="s">
        <v>2626</v>
      </c>
      <c r="D52" s="176" t="s">
        <v>1475</v>
      </c>
      <c r="E52" s="177">
        <v>1</v>
      </c>
      <c r="F52" s="178"/>
      <c r="G52" s="179">
        <f>ROUND(E52*F52,2)</f>
        <v>0</v>
      </c>
      <c r="H52" s="178">
        <v>0</v>
      </c>
      <c r="I52" s="179">
        <f>ROUND(E52*H52,2)</f>
        <v>0</v>
      </c>
      <c r="J52" s="178">
        <v>3280</v>
      </c>
      <c r="K52" s="179">
        <f>ROUND(E52*J52,2)</f>
        <v>3280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340</v>
      </c>
      <c r="T52" s="180" t="s">
        <v>319</v>
      </c>
      <c r="U52" s="158">
        <v>0</v>
      </c>
      <c r="V52" s="158">
        <f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38</v>
      </c>
      <c r="B53" s="167" t="s">
        <v>1682</v>
      </c>
      <c r="C53" s="183" t="s">
        <v>2627</v>
      </c>
      <c r="D53" s="168" t="s">
        <v>348</v>
      </c>
      <c r="E53" s="169">
        <v>1</v>
      </c>
      <c r="F53" s="170"/>
      <c r="G53" s="171">
        <f>ROUND(E53*F53,2)</f>
        <v>0</v>
      </c>
      <c r="H53" s="170">
        <v>0</v>
      </c>
      <c r="I53" s="171">
        <f>ROUND(E53*H53,2)</f>
        <v>0</v>
      </c>
      <c r="J53" s="170">
        <v>3000</v>
      </c>
      <c r="K53" s="171">
        <f>ROUND(E53*J53,2)</f>
        <v>3000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/>
      <c r="S53" s="171" t="s">
        <v>340</v>
      </c>
      <c r="T53" s="172" t="s">
        <v>319</v>
      </c>
      <c r="U53" s="158">
        <v>0</v>
      </c>
      <c r="V53" s="158">
        <f>ROUND(E53*U53,2)</f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300</v>
      </c>
    </row>
    <row r="55" spans="1:60" x14ac:dyDescent="0.2">
      <c r="A55" s="152"/>
      <c r="B55" s="153" t="s">
        <v>29</v>
      </c>
      <c r="C55" s="186"/>
      <c r="D55" s="154"/>
      <c r="E55" s="155"/>
      <c r="F55" s="155"/>
      <c r="G55" s="181">
        <f>G8+G20+G34+G46+G48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355</v>
      </c>
    </row>
    <row r="56" spans="1:60" x14ac:dyDescent="0.2">
      <c r="C56" s="187"/>
      <c r="D56" s="10"/>
      <c r="AG56" t="s">
        <v>356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eROAuhrlfgRDbbuTx2OUJCfRR0pFJ2bZG87NX7hVUmV1W8O8u+EKPAkSmiEz9XvwhBh+z+YvpU+M5yAhZedtg==" saltValue="RRZyu5SAcqPNT03gfmMvFw==" spinCount="100000" sheet="1" objects="1" scenarios="1"/>
  <mergeCells count="7">
    <mergeCell ref="C16:G16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scale="98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179" activePane="bottomLeft" state="frozen"/>
      <selection activeCell="C17" sqref="C17:G17"/>
      <selection pane="bottomLeft" activeCell="C182" sqref="C18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78</v>
      </c>
      <c r="C3" s="280" t="s">
        <v>79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73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253</v>
      </c>
      <c r="C8" s="182" t="s">
        <v>254</v>
      </c>
      <c r="D8" s="162"/>
      <c r="E8" s="163"/>
      <c r="F8" s="164"/>
      <c r="G8" s="164">
        <f>SUMIF(AG9:AG139,"&lt;&gt;NOR",G9:G139)</f>
        <v>0</v>
      </c>
      <c r="H8" s="164"/>
      <c r="I8" s="164">
        <f>SUM(I9:I139)</f>
        <v>45806</v>
      </c>
      <c r="J8" s="164"/>
      <c r="K8" s="164">
        <f>SUM(K9:K139)</f>
        <v>2263156</v>
      </c>
      <c r="L8" s="164"/>
      <c r="M8" s="164">
        <f>SUM(M9:M139)</f>
        <v>0</v>
      </c>
      <c r="N8" s="164"/>
      <c r="O8" s="164">
        <f>SUM(O9:O139)</f>
        <v>0</v>
      </c>
      <c r="P8" s="164"/>
      <c r="Q8" s="164">
        <f>SUM(Q9:Q139)</f>
        <v>0</v>
      </c>
      <c r="R8" s="164"/>
      <c r="S8" s="164"/>
      <c r="T8" s="165"/>
      <c r="U8" s="159"/>
      <c r="V8" s="159">
        <f>SUM(V9:V139)</f>
        <v>0</v>
      </c>
      <c r="W8" s="159"/>
      <c r="X8" s="159"/>
      <c r="AG8" t="s">
        <v>314</v>
      </c>
    </row>
    <row r="9" spans="1:60" ht="33.75" outlineLevel="1" x14ac:dyDescent="0.2">
      <c r="A9" s="166">
        <v>1</v>
      </c>
      <c r="B9" s="167" t="s">
        <v>1772</v>
      </c>
      <c r="C9" s="183" t="s">
        <v>1773</v>
      </c>
      <c r="D9" s="168" t="s">
        <v>348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580438</v>
      </c>
      <c r="K9" s="171">
        <f>ROUND(E9*J9,2)</f>
        <v>580438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56.25" outlineLevel="1" x14ac:dyDescent="0.2">
      <c r="A10" s="156"/>
      <c r="B10" s="157"/>
      <c r="C10" s="275" t="s">
        <v>1774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>kapsový filtr F7, rotační rekuperátor, ventilátor s EC motorem a vodní ohřívač s instalovanou protimrazovou ochranou, na odvodu kapsový filtr M5, rotační rekuperátor, ventilátor s EC motorem a uzavírací klapka se servopohonem s havarijní funkcí, Vp=5400m3/hod, dpext=450Pa, Vo=4800m3/hod, dpext=400Pa, výkon vodního ohřívače Qtop=17,4kW, teplotní spád 70/50°C, dztr=7,8kPa, přívodní teplota +20°C při externí teplotě -15°C, Pp=2,4kW/3,9A/400V, Po=2,4kW/3,9A/400V, minimální jištění 3x13A/400V/50Hz, akustický výkon do okolí max. 60dB(A)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77" t="s">
        <v>1775</v>
      </c>
      <c r="D11" s="278"/>
      <c r="E11" s="278"/>
      <c r="F11" s="278"/>
      <c r="G11" s="27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77" t="s">
        <v>1776</v>
      </c>
      <c r="D12" s="278"/>
      <c r="E12" s="278"/>
      <c r="F12" s="278"/>
      <c r="G12" s="27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77" t="s">
        <v>1777</v>
      </c>
      <c r="D13" s="278"/>
      <c r="E13" s="278"/>
      <c r="F13" s="278"/>
      <c r="G13" s="27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3" t="str">
        <f>C13</f>
        <v>1 x Modul regulačního systému AIAS pro snímání aktuálního průtoku vzduchu jednotlivých VAV regulátorů na základě kterého probíhá výkonová regulace EC motorů ve VZT jednotce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77" t="s">
        <v>1778</v>
      </c>
      <c r="D14" s="278"/>
      <c r="E14" s="278"/>
      <c r="F14" s="278"/>
      <c r="G14" s="27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322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7" t="s">
        <v>1779</v>
      </c>
      <c r="D15" s="278"/>
      <c r="E15" s="278"/>
      <c r="F15" s="278"/>
      <c r="G15" s="27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3" t="str">
        <f>C15</f>
        <v>1 x Směšovací uzel vytápění, ovládání 0-10V, napájení 24V, připojovací rozměr DN15, průtok 0,18l/s, tlaková ztráta 5,7kPa, kv=1,6</v>
      </c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66">
        <v>2</v>
      </c>
      <c r="B16" s="167" t="s">
        <v>1780</v>
      </c>
      <c r="C16" s="183" t="s">
        <v>1781</v>
      </c>
      <c r="D16" s="168" t="s">
        <v>348</v>
      </c>
      <c r="E16" s="169">
        <v>1</v>
      </c>
      <c r="F16" s="170"/>
      <c r="G16" s="171">
        <f>ROUND(E16*F16,2)</f>
        <v>0</v>
      </c>
      <c r="H16" s="170">
        <v>0</v>
      </c>
      <c r="I16" s="171">
        <f>ROUND(E16*H16,2)</f>
        <v>0</v>
      </c>
      <c r="J16" s="170">
        <v>9890</v>
      </c>
      <c r="K16" s="171">
        <f>ROUND(E16*J16,2)</f>
        <v>9890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340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362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425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1782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3" t="str">
        <f>C17</f>
        <v>"OTEVŘENO/ZAVŘENO", včetně kompletního příslušenství pro zabudování do stavební konstrukce v souladu s atestem klapky</v>
      </c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66">
        <v>3</v>
      </c>
      <c r="B18" s="167" t="s">
        <v>1783</v>
      </c>
      <c r="C18" s="183" t="s">
        <v>1781</v>
      </c>
      <c r="D18" s="168" t="s">
        <v>1784</v>
      </c>
      <c r="E18" s="169">
        <v>1</v>
      </c>
      <c r="F18" s="170"/>
      <c r="G18" s="171">
        <f>ROUND(E18*F18,2)</f>
        <v>0</v>
      </c>
      <c r="H18" s="170">
        <v>0</v>
      </c>
      <c r="I18" s="171">
        <f>ROUND(E18*H18,2)</f>
        <v>0</v>
      </c>
      <c r="J18" s="170">
        <v>9890</v>
      </c>
      <c r="K18" s="171">
        <f>ROUND(E18*J18,2)</f>
        <v>9890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340</v>
      </c>
      <c r="T18" s="172" t="s">
        <v>319</v>
      </c>
      <c r="U18" s="158">
        <v>0</v>
      </c>
      <c r="V18" s="158">
        <f>ROUND(E18*U18,2)</f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363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5" t="s">
        <v>1782</v>
      </c>
      <c r="D19" s="276"/>
      <c r="E19" s="276"/>
      <c r="F19" s="276"/>
      <c r="G19" s="276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3" t="str">
        <f>C19</f>
        <v>"OTEVŘENO/ZAVŘENO", včetně kompletního příslušenství pro zabudování do stavební konstrukce v souladu s atestem klapky</v>
      </c>
      <c r="BB19" s="149"/>
      <c r="BC19" s="149"/>
      <c r="BD19" s="149"/>
      <c r="BE19" s="149"/>
      <c r="BF19" s="149"/>
      <c r="BG19" s="149"/>
      <c r="BH19" s="149"/>
    </row>
    <row r="20" spans="1:60" ht="33.75" outlineLevel="1" x14ac:dyDescent="0.2">
      <c r="A20" s="166">
        <v>4</v>
      </c>
      <c r="B20" s="167" t="s">
        <v>1785</v>
      </c>
      <c r="C20" s="183" t="s">
        <v>1786</v>
      </c>
      <c r="D20" s="168" t="s">
        <v>348</v>
      </c>
      <c r="E20" s="169">
        <v>1</v>
      </c>
      <c r="F20" s="170"/>
      <c r="G20" s="171">
        <f>ROUND(E20*F20,2)</f>
        <v>0</v>
      </c>
      <c r="H20" s="170">
        <v>17804</v>
      </c>
      <c r="I20" s="171">
        <f>ROUND(E20*H20,2)</f>
        <v>17804</v>
      </c>
      <c r="J20" s="170">
        <v>0</v>
      </c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340</v>
      </c>
      <c r="T20" s="172" t="s">
        <v>319</v>
      </c>
      <c r="U20" s="158">
        <v>0</v>
      </c>
      <c r="V20" s="158">
        <f>ROUND(E20*U20,2)</f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363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75" t="s">
        <v>1787</v>
      </c>
      <c r="D21" s="276"/>
      <c r="E21" s="276"/>
      <c r="F21" s="276"/>
      <c r="G21" s="276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322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3" t="str">
        <f>C21</f>
        <v>dálkového nastavení přes komunikační protokol ModBus, řídící signál 2 - 10V, Vnom=460m3/hod, Vmin=145m3/hod, Vmax=460m3/hod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77" t="s">
        <v>1788</v>
      </c>
      <c r="D22" s="278"/>
      <c r="E22" s="278"/>
      <c r="F22" s="278"/>
      <c r="G22" s="27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322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66">
        <v>5</v>
      </c>
      <c r="B23" s="167" t="s">
        <v>1785</v>
      </c>
      <c r="C23" s="183" t="s">
        <v>1786</v>
      </c>
      <c r="D23" s="168" t="s">
        <v>348</v>
      </c>
      <c r="E23" s="169">
        <v>1</v>
      </c>
      <c r="F23" s="170"/>
      <c r="G23" s="171">
        <f>ROUND(E23*F23,2)</f>
        <v>0</v>
      </c>
      <c r="H23" s="170">
        <v>0</v>
      </c>
      <c r="I23" s="171">
        <f>ROUND(E23*H23,2)</f>
        <v>0</v>
      </c>
      <c r="J23" s="170">
        <v>17804</v>
      </c>
      <c r="K23" s="171">
        <f>ROUND(E23*J23,2)</f>
        <v>17804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340</v>
      </c>
      <c r="T23" s="172" t="s">
        <v>319</v>
      </c>
      <c r="U23" s="158">
        <v>0</v>
      </c>
      <c r="V23" s="158">
        <f>ROUND(E23*U23,2)</f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363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5" t="s">
        <v>1789</v>
      </c>
      <c r="D24" s="276"/>
      <c r="E24" s="276"/>
      <c r="F24" s="276"/>
      <c r="G24" s="276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3" t="str">
        <f>C24</f>
        <v>dálkového nastavení přes komunikační protokol ModBus, řídící signál 2 - 10V, Vnom=420m3/hod, Vmin=145m3/hod, Vmax=420m3/hod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77" t="s">
        <v>1790</v>
      </c>
      <c r="D25" s="278"/>
      <c r="E25" s="278"/>
      <c r="F25" s="278"/>
      <c r="G25" s="27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322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66">
        <v>6</v>
      </c>
      <c r="B26" s="167" t="s">
        <v>1791</v>
      </c>
      <c r="C26" s="183" t="s">
        <v>1792</v>
      </c>
      <c r="D26" s="168" t="s">
        <v>348</v>
      </c>
      <c r="E26" s="169">
        <v>1</v>
      </c>
      <c r="F26" s="170"/>
      <c r="G26" s="171">
        <f>ROUND(E26*F26,2)</f>
        <v>0</v>
      </c>
      <c r="H26" s="170">
        <v>0</v>
      </c>
      <c r="I26" s="171">
        <f>ROUND(E26*H26,2)</f>
        <v>0</v>
      </c>
      <c r="J26" s="170">
        <v>20334</v>
      </c>
      <c r="K26" s="171">
        <f>ROUND(E26*J26,2)</f>
        <v>20334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340</v>
      </c>
      <c r="T26" s="172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363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56"/>
      <c r="B27" s="157"/>
      <c r="C27" s="275" t="s">
        <v>1793</v>
      </c>
      <c r="D27" s="276"/>
      <c r="E27" s="276"/>
      <c r="F27" s="276"/>
      <c r="G27" s="276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322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73" t="str">
        <f>C27</f>
        <v xml:space="preserve"> se servopohonem a možností dálkového nastavení přes komunikační protokol ModBus, řídící signál 2 - 10V, Vnom=640m3/hod, Vmin=216m3/hod, Vmax=640m3/hod</v>
      </c>
      <c r="BB27" s="149"/>
      <c r="BC27" s="149"/>
      <c r="BD27" s="149"/>
      <c r="BE27" s="149"/>
      <c r="BF27" s="149"/>
      <c r="BG27" s="149"/>
      <c r="BH27" s="149"/>
    </row>
    <row r="28" spans="1:60" ht="33.75" outlineLevel="1" x14ac:dyDescent="0.2">
      <c r="A28" s="166">
        <v>7</v>
      </c>
      <c r="B28" s="167" t="s">
        <v>1794</v>
      </c>
      <c r="C28" s="183" t="s">
        <v>1792</v>
      </c>
      <c r="D28" s="168" t="s">
        <v>1784</v>
      </c>
      <c r="E28" s="169">
        <v>1</v>
      </c>
      <c r="F28" s="170"/>
      <c r="G28" s="171">
        <f>ROUND(E28*F28,2)</f>
        <v>0</v>
      </c>
      <c r="H28" s="170">
        <v>0</v>
      </c>
      <c r="I28" s="171">
        <f>ROUND(E28*H28,2)</f>
        <v>0</v>
      </c>
      <c r="J28" s="170">
        <v>20334</v>
      </c>
      <c r="K28" s="171">
        <f>ROUND(E28*J28,2)</f>
        <v>20334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340</v>
      </c>
      <c r="T28" s="172" t="s">
        <v>319</v>
      </c>
      <c r="U28" s="158">
        <v>0</v>
      </c>
      <c r="V28" s="158">
        <f>ROUND(E28*U28,2)</f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363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56"/>
      <c r="B29" s="157"/>
      <c r="C29" s="275" t="s">
        <v>1795</v>
      </c>
      <c r="D29" s="276"/>
      <c r="E29" s="276"/>
      <c r="F29" s="276"/>
      <c r="G29" s="276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322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3" t="str">
        <f>C29</f>
        <v xml:space="preserve"> se servopohonem možností dálkového nastavení přes komunikační protokol ModBus, řídící signál 2 - 10V, Vnom=580m3/hod, Vmin=216m3/hod, Vmax=580m3/hod</v>
      </c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66">
        <v>8</v>
      </c>
      <c r="B30" s="167" t="s">
        <v>1796</v>
      </c>
      <c r="C30" s="183" t="s">
        <v>1792</v>
      </c>
      <c r="D30" s="168" t="s">
        <v>348</v>
      </c>
      <c r="E30" s="169">
        <v>1</v>
      </c>
      <c r="F30" s="170"/>
      <c r="G30" s="171">
        <f>ROUND(E30*F30,2)</f>
        <v>0</v>
      </c>
      <c r="H30" s="170">
        <v>0</v>
      </c>
      <c r="I30" s="171">
        <f>ROUND(E30*H30,2)</f>
        <v>0</v>
      </c>
      <c r="J30" s="170">
        <v>20334</v>
      </c>
      <c r="K30" s="171">
        <f>ROUND(E30*J30,2)</f>
        <v>20334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340</v>
      </c>
      <c r="T30" s="172" t="s">
        <v>319</v>
      </c>
      <c r="U30" s="158">
        <v>0</v>
      </c>
      <c r="V30" s="158">
        <f>ROUND(E30*U30,2)</f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363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75" t="s">
        <v>1797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322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3" t="str">
        <f>C31</f>
        <v xml:space="preserve"> se servopohonem možností dálkového nastavení přes komunikační protokol ModBus, řídící signál 2 - 10V, Vnom=640m3/hod, Vmin=216m3/hod, Vmax=640m3/hod</v>
      </c>
      <c r="BB31" s="149"/>
      <c r="BC31" s="149"/>
      <c r="BD31" s="149"/>
      <c r="BE31" s="149"/>
      <c r="BF31" s="149"/>
      <c r="BG31" s="149"/>
      <c r="BH31" s="149"/>
    </row>
    <row r="32" spans="1:60" ht="33.75" outlineLevel="1" x14ac:dyDescent="0.2">
      <c r="A32" s="166">
        <v>9</v>
      </c>
      <c r="B32" s="167" t="s">
        <v>1798</v>
      </c>
      <c r="C32" s="183" t="s">
        <v>1799</v>
      </c>
      <c r="D32" s="168" t="s">
        <v>348</v>
      </c>
      <c r="E32" s="169">
        <v>1</v>
      </c>
      <c r="F32" s="170"/>
      <c r="G32" s="171">
        <f>ROUND(E32*F32,2)</f>
        <v>0</v>
      </c>
      <c r="H32" s="170">
        <v>0</v>
      </c>
      <c r="I32" s="171">
        <f>ROUND(E32*H32,2)</f>
        <v>0</v>
      </c>
      <c r="J32" s="170">
        <v>20334</v>
      </c>
      <c r="K32" s="171">
        <f>ROUND(E32*J32,2)</f>
        <v>20334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340</v>
      </c>
      <c r="T32" s="172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363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56"/>
      <c r="B33" s="157"/>
      <c r="C33" s="275" t="s">
        <v>1800</v>
      </c>
      <c r="D33" s="276"/>
      <c r="E33" s="276"/>
      <c r="F33" s="276"/>
      <c r="G33" s="276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322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73" t="str">
        <f>C33</f>
        <v>možností dálkového nastavení přes komunikační protokol ModBus, řídící signál 2 - 10V, Vnom=580m3/hod, Vmin=216m3/hod, Vmax=580m3/hod</v>
      </c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66">
        <v>10</v>
      </c>
      <c r="B34" s="167" t="s">
        <v>1801</v>
      </c>
      <c r="C34" s="183" t="s">
        <v>1799</v>
      </c>
      <c r="D34" s="168" t="s">
        <v>348</v>
      </c>
      <c r="E34" s="169">
        <v>1</v>
      </c>
      <c r="F34" s="170"/>
      <c r="G34" s="171">
        <f>ROUND(E34*F34,2)</f>
        <v>0</v>
      </c>
      <c r="H34" s="170">
        <v>0</v>
      </c>
      <c r="I34" s="171">
        <f>ROUND(E34*H34,2)</f>
        <v>0</v>
      </c>
      <c r="J34" s="170">
        <v>20334</v>
      </c>
      <c r="K34" s="171">
        <f>ROUND(E34*J34,2)</f>
        <v>20334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340</v>
      </c>
      <c r="T34" s="172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363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56"/>
      <c r="B35" s="157"/>
      <c r="C35" s="275" t="s">
        <v>1802</v>
      </c>
      <c r="D35" s="276"/>
      <c r="E35" s="276"/>
      <c r="F35" s="276"/>
      <c r="G35" s="276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322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3" t="str">
        <f>C35</f>
        <v>možností dálkového nastavení přes komunikační protokol ModBus, řídící signál 2 - 10V, Vnom=640m3/hod, Vmin=216m3/hod, Vmax=640m3/hod</v>
      </c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66">
        <v>11</v>
      </c>
      <c r="B36" s="167" t="s">
        <v>1803</v>
      </c>
      <c r="C36" s="183" t="s">
        <v>1792</v>
      </c>
      <c r="D36" s="168" t="s">
        <v>348</v>
      </c>
      <c r="E36" s="169">
        <v>1</v>
      </c>
      <c r="F36" s="170"/>
      <c r="G36" s="171">
        <f>ROUND(E36*F36,2)</f>
        <v>0</v>
      </c>
      <c r="H36" s="170">
        <v>0</v>
      </c>
      <c r="I36" s="171">
        <f>ROUND(E36*H36,2)</f>
        <v>0</v>
      </c>
      <c r="J36" s="170">
        <v>209724</v>
      </c>
      <c r="K36" s="171">
        <f>ROUND(E36*J36,2)</f>
        <v>209724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340</v>
      </c>
      <c r="T36" s="172" t="s">
        <v>319</v>
      </c>
      <c r="U36" s="158">
        <v>0</v>
      </c>
      <c r="V36" s="158">
        <f>ROUND(E36*U36,2)</f>
        <v>0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363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275" t="s">
        <v>1804</v>
      </c>
      <c r="D37" s="276"/>
      <c r="E37" s="276"/>
      <c r="F37" s="276"/>
      <c r="G37" s="276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3" t="str">
        <f>C37</f>
        <v xml:space="preserve"> se servopohonem a možností dálkového nastavení přes komunikační protokol ModBus, řídící signál 2 - 10V, Vnom=580m3/hod, Vmin=216m3/hod, Vmax=580m3/hod</v>
      </c>
      <c r="BB37" s="149"/>
      <c r="BC37" s="149"/>
      <c r="BD37" s="149"/>
      <c r="BE37" s="149"/>
      <c r="BF37" s="149"/>
      <c r="BG37" s="149"/>
      <c r="BH37" s="149"/>
    </row>
    <row r="38" spans="1:60" ht="33.75" outlineLevel="1" x14ac:dyDescent="0.2">
      <c r="A38" s="166">
        <v>12</v>
      </c>
      <c r="B38" s="167" t="s">
        <v>1805</v>
      </c>
      <c r="C38" s="183" t="s">
        <v>1799</v>
      </c>
      <c r="D38" s="168" t="s">
        <v>348</v>
      </c>
      <c r="E38" s="169">
        <v>1</v>
      </c>
      <c r="F38" s="170"/>
      <c r="G38" s="171">
        <f>ROUND(E38*F38,2)</f>
        <v>0</v>
      </c>
      <c r="H38" s="170">
        <v>0</v>
      </c>
      <c r="I38" s="171">
        <f>ROUND(E38*H38,2)</f>
        <v>0</v>
      </c>
      <c r="J38" s="170">
        <v>20334</v>
      </c>
      <c r="K38" s="171">
        <f>ROUND(E38*J38,2)</f>
        <v>20334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340</v>
      </c>
      <c r="T38" s="172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363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275" t="s">
        <v>1802</v>
      </c>
      <c r="D39" s="276"/>
      <c r="E39" s="276"/>
      <c r="F39" s="276"/>
      <c r="G39" s="276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322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3" t="str">
        <f>C39</f>
        <v>možností dálkového nastavení přes komunikační protokol ModBus, řídící signál 2 - 10V, Vnom=640m3/hod, Vmin=216m3/hod, Vmax=640m3/hod</v>
      </c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66">
        <v>13</v>
      </c>
      <c r="B40" s="167" t="s">
        <v>1806</v>
      </c>
      <c r="C40" s="183" t="s">
        <v>1799</v>
      </c>
      <c r="D40" s="168" t="s">
        <v>348</v>
      </c>
      <c r="E40" s="169">
        <v>1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20334</v>
      </c>
      <c r="K40" s="171">
        <f>ROUND(E40*J40,2)</f>
        <v>20334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340</v>
      </c>
      <c r="T40" s="172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363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56"/>
      <c r="B41" s="157"/>
      <c r="C41" s="275" t="s">
        <v>1800</v>
      </c>
      <c r="D41" s="276"/>
      <c r="E41" s="276"/>
      <c r="F41" s="276"/>
      <c r="G41" s="276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3" t="str">
        <f>C41</f>
        <v>možností dálkového nastavení přes komunikační protokol ModBus, řídící signál 2 - 10V, Vnom=580m3/hod, Vmin=216m3/hod, Vmax=580m3/hod</v>
      </c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66">
        <v>14</v>
      </c>
      <c r="B42" s="167" t="s">
        <v>1807</v>
      </c>
      <c r="C42" s="183" t="s">
        <v>1799</v>
      </c>
      <c r="D42" s="168" t="s">
        <v>348</v>
      </c>
      <c r="E42" s="169">
        <v>1</v>
      </c>
      <c r="F42" s="170"/>
      <c r="G42" s="171">
        <f>ROUND(E42*F42,2)</f>
        <v>0</v>
      </c>
      <c r="H42" s="170">
        <v>0</v>
      </c>
      <c r="I42" s="171">
        <f>ROUND(E42*H42,2)</f>
        <v>0</v>
      </c>
      <c r="J42" s="170">
        <v>20334</v>
      </c>
      <c r="K42" s="171">
        <f>ROUND(E42*J42,2)</f>
        <v>20334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340</v>
      </c>
      <c r="T42" s="172" t="s">
        <v>319</v>
      </c>
      <c r="U42" s="158">
        <v>0</v>
      </c>
      <c r="V42" s="158">
        <f>ROUND(E42*U42,2)</f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363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75" t="s">
        <v>1802</v>
      </c>
      <c r="D43" s="276"/>
      <c r="E43" s="276"/>
      <c r="F43" s="276"/>
      <c r="G43" s="276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322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73" t="str">
        <f>C43</f>
        <v>možností dálkového nastavení přes komunikační protokol ModBus, řídící signál 2 - 10V, Vnom=640m3/hod, Vmin=216m3/hod, Vmax=640m3/hod</v>
      </c>
      <c r="BB43" s="149"/>
      <c r="BC43" s="149"/>
      <c r="BD43" s="149"/>
      <c r="BE43" s="149"/>
      <c r="BF43" s="149"/>
      <c r="BG43" s="149"/>
      <c r="BH43" s="149"/>
    </row>
    <row r="44" spans="1:60" ht="33.75" outlineLevel="1" x14ac:dyDescent="0.2">
      <c r="A44" s="166">
        <v>15</v>
      </c>
      <c r="B44" s="167" t="s">
        <v>1808</v>
      </c>
      <c r="C44" s="183" t="s">
        <v>1799</v>
      </c>
      <c r="D44" s="168" t="s">
        <v>348</v>
      </c>
      <c r="E44" s="169">
        <v>1</v>
      </c>
      <c r="F44" s="170"/>
      <c r="G44" s="171">
        <f>ROUND(E44*F44,2)</f>
        <v>0</v>
      </c>
      <c r="H44" s="170">
        <v>0</v>
      </c>
      <c r="I44" s="171">
        <f>ROUND(E44*H44,2)</f>
        <v>0</v>
      </c>
      <c r="J44" s="170">
        <v>20334</v>
      </c>
      <c r="K44" s="171">
        <f>ROUND(E44*J44,2)</f>
        <v>20334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340</v>
      </c>
      <c r="T44" s="172" t="s">
        <v>319</v>
      </c>
      <c r="U44" s="158">
        <v>0</v>
      </c>
      <c r="V44" s="158">
        <f>ROUND(E44*U44,2)</f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363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275" t="s">
        <v>1800</v>
      </c>
      <c r="D45" s="276"/>
      <c r="E45" s="276"/>
      <c r="F45" s="276"/>
      <c r="G45" s="276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322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73" t="str">
        <f>C45</f>
        <v>možností dálkového nastavení přes komunikační protokol ModBus, řídící signál 2 - 10V, Vnom=580m3/hod, Vmin=216m3/hod, Vmax=580m3/hod</v>
      </c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66">
        <v>16</v>
      </c>
      <c r="B46" s="167" t="s">
        <v>1809</v>
      </c>
      <c r="C46" s="183" t="s">
        <v>1799</v>
      </c>
      <c r="D46" s="168" t="s">
        <v>348</v>
      </c>
      <c r="E46" s="169">
        <v>1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20334</v>
      </c>
      <c r="K46" s="171">
        <f>ROUND(E46*J46,2)</f>
        <v>20334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340</v>
      </c>
      <c r="T46" s="172" t="s">
        <v>319</v>
      </c>
      <c r="U46" s="158">
        <v>0</v>
      </c>
      <c r="V46" s="158">
        <f>ROUND(E46*U46,2)</f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363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75" t="s">
        <v>1802</v>
      </c>
      <c r="D47" s="276"/>
      <c r="E47" s="276"/>
      <c r="F47" s="276"/>
      <c r="G47" s="276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322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3" t="str">
        <f>C47</f>
        <v>možností dálkového nastavení přes komunikační protokol ModBus, řídící signál 2 - 10V, Vnom=640m3/hod, Vmin=216m3/hod, Vmax=640m3/hod</v>
      </c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66">
        <v>17</v>
      </c>
      <c r="B48" s="167" t="s">
        <v>1810</v>
      </c>
      <c r="C48" s="183" t="s">
        <v>1799</v>
      </c>
      <c r="D48" s="168" t="s">
        <v>348</v>
      </c>
      <c r="E48" s="169">
        <v>1</v>
      </c>
      <c r="F48" s="170"/>
      <c r="G48" s="171">
        <f>ROUND(E48*F48,2)</f>
        <v>0</v>
      </c>
      <c r="H48" s="170">
        <v>0</v>
      </c>
      <c r="I48" s="171">
        <f>ROUND(E48*H48,2)</f>
        <v>0</v>
      </c>
      <c r="J48" s="170">
        <v>20334</v>
      </c>
      <c r="K48" s="171">
        <f>ROUND(E48*J48,2)</f>
        <v>20334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340</v>
      </c>
      <c r="T48" s="172" t="s">
        <v>319</v>
      </c>
      <c r="U48" s="158">
        <v>0</v>
      </c>
      <c r="V48" s="158">
        <f>ROUND(E48*U48,2)</f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363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75" t="s">
        <v>1800</v>
      </c>
      <c r="D49" s="276"/>
      <c r="E49" s="276"/>
      <c r="F49" s="276"/>
      <c r="G49" s="276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3" t="str">
        <f>C49</f>
        <v>možností dálkového nastavení přes komunikační protokol ModBus, řídící signál 2 - 10V, Vnom=580m3/hod, Vmin=216m3/hod, Vmax=580m3/hod</v>
      </c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66">
        <v>18</v>
      </c>
      <c r="B50" s="167" t="s">
        <v>1811</v>
      </c>
      <c r="C50" s="183" t="s">
        <v>1799</v>
      </c>
      <c r="D50" s="168" t="s">
        <v>348</v>
      </c>
      <c r="E50" s="169">
        <v>1</v>
      </c>
      <c r="F50" s="170"/>
      <c r="G50" s="171">
        <f>ROUND(E50*F50,2)</f>
        <v>0</v>
      </c>
      <c r="H50" s="170">
        <v>0</v>
      </c>
      <c r="I50" s="171">
        <f>ROUND(E50*H50,2)</f>
        <v>0</v>
      </c>
      <c r="J50" s="170">
        <v>20334</v>
      </c>
      <c r="K50" s="171">
        <f>ROUND(E50*J50,2)</f>
        <v>20334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340</v>
      </c>
      <c r="T50" s="172" t="s">
        <v>319</v>
      </c>
      <c r="U50" s="158">
        <v>0</v>
      </c>
      <c r="V50" s="158">
        <f>ROUND(E50*U50,2)</f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363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5" t="s">
        <v>1802</v>
      </c>
      <c r="D51" s="276"/>
      <c r="E51" s="276"/>
      <c r="F51" s="276"/>
      <c r="G51" s="276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možností dálkového nastavení přes komunikační protokol ModBus, řídící signál 2 - 10V, Vnom=640m3/hod, Vmin=216m3/hod, Vmax=640m3/hod</v>
      </c>
      <c r="BB51" s="149"/>
      <c r="BC51" s="149"/>
      <c r="BD51" s="149"/>
      <c r="BE51" s="149"/>
      <c r="BF51" s="149"/>
      <c r="BG51" s="149"/>
      <c r="BH51" s="149"/>
    </row>
    <row r="52" spans="1:60" ht="33.75" outlineLevel="1" x14ac:dyDescent="0.2">
      <c r="A52" s="166">
        <v>19</v>
      </c>
      <c r="B52" s="167" t="s">
        <v>1812</v>
      </c>
      <c r="C52" s="183" t="s">
        <v>1799</v>
      </c>
      <c r="D52" s="168" t="s">
        <v>348</v>
      </c>
      <c r="E52" s="169">
        <v>1</v>
      </c>
      <c r="F52" s="170"/>
      <c r="G52" s="171">
        <f>ROUND(E52*F52,2)</f>
        <v>0</v>
      </c>
      <c r="H52" s="170">
        <v>0</v>
      </c>
      <c r="I52" s="171">
        <f>ROUND(E52*H52,2)</f>
        <v>0</v>
      </c>
      <c r="J52" s="170">
        <v>20334</v>
      </c>
      <c r="K52" s="171">
        <f>ROUND(E52*J52,2)</f>
        <v>20334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340</v>
      </c>
      <c r="T52" s="172" t="s">
        <v>319</v>
      </c>
      <c r="U52" s="158">
        <v>0</v>
      </c>
      <c r="V52" s="158">
        <f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5" t="s">
        <v>1800</v>
      </c>
      <c r="D53" s="276"/>
      <c r="E53" s="276"/>
      <c r="F53" s="276"/>
      <c r="G53" s="276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322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73" t="str">
        <f>C53</f>
        <v>možností dálkového nastavení přes komunikační protokol ModBus, řídící signál 2 - 10V, Vnom=580m3/hod, Vmin=216m3/hod, Vmax=580m3/hod</v>
      </c>
      <c r="BB53" s="149"/>
      <c r="BC53" s="149"/>
      <c r="BD53" s="149"/>
      <c r="BE53" s="149"/>
      <c r="BF53" s="149"/>
      <c r="BG53" s="149"/>
      <c r="BH53" s="149"/>
    </row>
    <row r="54" spans="1:60" ht="33.75" outlineLevel="1" x14ac:dyDescent="0.2">
      <c r="A54" s="166">
        <v>20</v>
      </c>
      <c r="B54" s="167" t="s">
        <v>1813</v>
      </c>
      <c r="C54" s="183" t="s">
        <v>1799</v>
      </c>
      <c r="D54" s="168" t="s">
        <v>348</v>
      </c>
      <c r="E54" s="169">
        <v>1</v>
      </c>
      <c r="F54" s="170"/>
      <c r="G54" s="171">
        <f>ROUND(E54*F54,2)</f>
        <v>0</v>
      </c>
      <c r="H54" s="170">
        <v>0</v>
      </c>
      <c r="I54" s="171">
        <f>ROUND(E54*H54,2)</f>
        <v>0</v>
      </c>
      <c r="J54" s="170">
        <v>20334</v>
      </c>
      <c r="K54" s="171">
        <f>ROUND(E54*J54,2)</f>
        <v>20334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340</v>
      </c>
      <c r="T54" s="172" t="s">
        <v>319</v>
      </c>
      <c r="U54" s="158">
        <v>0</v>
      </c>
      <c r="V54" s="158">
        <f>ROUND(E54*U54,2)</f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363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5" t="s">
        <v>1802</v>
      </c>
      <c r="D55" s="276"/>
      <c r="E55" s="276"/>
      <c r="F55" s="276"/>
      <c r="G55" s="276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73" t="str">
        <f>C55</f>
        <v>možností dálkového nastavení přes komunikační protokol ModBus, řídící signál 2 - 10V, Vnom=640m3/hod, Vmin=216m3/hod, Vmax=640m3/hod</v>
      </c>
      <c r="BB55" s="149"/>
      <c r="BC55" s="149"/>
      <c r="BD55" s="149"/>
      <c r="BE55" s="149"/>
      <c r="BF55" s="149"/>
      <c r="BG55" s="149"/>
      <c r="BH55" s="149"/>
    </row>
    <row r="56" spans="1:60" ht="33.75" outlineLevel="1" x14ac:dyDescent="0.2">
      <c r="A56" s="166">
        <v>21</v>
      </c>
      <c r="B56" s="167" t="s">
        <v>1814</v>
      </c>
      <c r="C56" s="183" t="s">
        <v>1799</v>
      </c>
      <c r="D56" s="168" t="s">
        <v>348</v>
      </c>
      <c r="E56" s="169">
        <v>1</v>
      </c>
      <c r="F56" s="170"/>
      <c r="G56" s="171">
        <f>ROUND(E56*F56,2)</f>
        <v>0</v>
      </c>
      <c r="H56" s="170">
        <v>0</v>
      </c>
      <c r="I56" s="171">
        <f>ROUND(E56*H56,2)</f>
        <v>0</v>
      </c>
      <c r="J56" s="170">
        <v>20334</v>
      </c>
      <c r="K56" s="171">
        <f>ROUND(E56*J56,2)</f>
        <v>20334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340</v>
      </c>
      <c r="T56" s="172" t="s">
        <v>319</v>
      </c>
      <c r="U56" s="158">
        <v>0</v>
      </c>
      <c r="V56" s="158">
        <f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363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5" t="s">
        <v>1800</v>
      </c>
      <c r="D57" s="276"/>
      <c r="E57" s="276"/>
      <c r="F57" s="276"/>
      <c r="G57" s="276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322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73" t="str">
        <f>C57</f>
        <v>možností dálkového nastavení přes komunikační protokol ModBus, řídící signál 2 - 10V, Vnom=580m3/hod, Vmin=216m3/hod, Vmax=580m3/hod</v>
      </c>
      <c r="BB57" s="149"/>
      <c r="BC57" s="149"/>
      <c r="BD57" s="149"/>
      <c r="BE57" s="149"/>
      <c r="BF57" s="149"/>
      <c r="BG57" s="149"/>
      <c r="BH57" s="149"/>
    </row>
    <row r="58" spans="1:60" ht="33.75" outlineLevel="1" x14ac:dyDescent="0.2">
      <c r="A58" s="166">
        <v>22</v>
      </c>
      <c r="B58" s="167" t="s">
        <v>1815</v>
      </c>
      <c r="C58" s="183" t="s">
        <v>1799</v>
      </c>
      <c r="D58" s="168" t="s">
        <v>348</v>
      </c>
      <c r="E58" s="169">
        <v>1</v>
      </c>
      <c r="F58" s="170"/>
      <c r="G58" s="171">
        <f>ROUND(E58*F58,2)</f>
        <v>0</v>
      </c>
      <c r="H58" s="170">
        <v>0</v>
      </c>
      <c r="I58" s="171">
        <f>ROUND(E58*H58,2)</f>
        <v>0</v>
      </c>
      <c r="J58" s="170">
        <v>20334</v>
      </c>
      <c r="K58" s="171">
        <f>ROUND(E58*J58,2)</f>
        <v>20334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340</v>
      </c>
      <c r="T58" s="172" t="s">
        <v>319</v>
      </c>
      <c r="U58" s="158">
        <v>0</v>
      </c>
      <c r="V58" s="158">
        <f>ROUND(E58*U58,2)</f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363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5" t="s">
        <v>1802</v>
      </c>
      <c r="D59" s="276"/>
      <c r="E59" s="276"/>
      <c r="F59" s="276"/>
      <c r="G59" s="276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322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73" t="str">
        <f>C59</f>
        <v>možností dálkového nastavení přes komunikační protokol ModBus, řídící signál 2 - 10V, Vnom=640m3/hod, Vmin=216m3/hod, Vmax=640m3/hod</v>
      </c>
      <c r="BB59" s="149"/>
      <c r="BC59" s="149"/>
      <c r="BD59" s="149"/>
      <c r="BE59" s="149"/>
      <c r="BF59" s="149"/>
      <c r="BG59" s="149"/>
      <c r="BH59" s="149"/>
    </row>
    <row r="60" spans="1:60" ht="33.75" outlineLevel="1" x14ac:dyDescent="0.2">
      <c r="A60" s="166">
        <v>23</v>
      </c>
      <c r="B60" s="167" t="s">
        <v>1816</v>
      </c>
      <c r="C60" s="183" t="s">
        <v>1799</v>
      </c>
      <c r="D60" s="168" t="s">
        <v>348</v>
      </c>
      <c r="E60" s="169">
        <v>1</v>
      </c>
      <c r="F60" s="170"/>
      <c r="G60" s="171">
        <f>ROUND(E60*F60,2)</f>
        <v>0</v>
      </c>
      <c r="H60" s="170">
        <v>0</v>
      </c>
      <c r="I60" s="171">
        <f>ROUND(E60*H60,2)</f>
        <v>0</v>
      </c>
      <c r="J60" s="170">
        <v>20334</v>
      </c>
      <c r="K60" s="171">
        <f>ROUND(E60*J60,2)</f>
        <v>20334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340</v>
      </c>
      <c r="T60" s="172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75" t="s">
        <v>1800</v>
      </c>
      <c r="D61" s="276"/>
      <c r="E61" s="276"/>
      <c r="F61" s="276"/>
      <c r="G61" s="27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možností dálkového nastavení přes komunikační protokol ModBus, řídící signál 2 - 10V, Vnom=580m3/hod, Vmin=216m3/hod, Vmax=580m3/hod</v>
      </c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66">
        <v>24</v>
      </c>
      <c r="B62" s="167" t="s">
        <v>1817</v>
      </c>
      <c r="C62" s="183" t="s">
        <v>1799</v>
      </c>
      <c r="D62" s="168" t="s">
        <v>348</v>
      </c>
      <c r="E62" s="169">
        <v>1</v>
      </c>
      <c r="F62" s="170"/>
      <c r="G62" s="171">
        <f>ROUND(E62*F62,2)</f>
        <v>0</v>
      </c>
      <c r="H62" s="170">
        <v>0</v>
      </c>
      <c r="I62" s="171">
        <f>ROUND(E62*H62,2)</f>
        <v>0</v>
      </c>
      <c r="J62" s="170">
        <v>20334</v>
      </c>
      <c r="K62" s="171">
        <f>ROUND(E62*J62,2)</f>
        <v>20334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340</v>
      </c>
      <c r="T62" s="172" t="s">
        <v>319</v>
      </c>
      <c r="U62" s="158">
        <v>0</v>
      </c>
      <c r="V62" s="158">
        <f>ROUND(E62*U62,2)</f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75" t="s">
        <v>1802</v>
      </c>
      <c r="D63" s="276"/>
      <c r="E63" s="276"/>
      <c r="F63" s="276"/>
      <c r="G63" s="276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322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možností dálkového nastavení přes komunikační protokol ModBus, řídící signál 2 - 10V, Vnom=640m3/hod, Vmin=216m3/hod, Vmax=640m3/hod</v>
      </c>
      <c r="BB63" s="149"/>
      <c r="BC63" s="149"/>
      <c r="BD63" s="149"/>
      <c r="BE63" s="149"/>
      <c r="BF63" s="149"/>
      <c r="BG63" s="149"/>
      <c r="BH63" s="149"/>
    </row>
    <row r="64" spans="1:60" ht="33.75" outlineLevel="1" x14ac:dyDescent="0.2">
      <c r="A64" s="166">
        <v>25</v>
      </c>
      <c r="B64" s="167" t="s">
        <v>1818</v>
      </c>
      <c r="C64" s="183" t="s">
        <v>1792</v>
      </c>
      <c r="D64" s="168" t="s">
        <v>348</v>
      </c>
      <c r="E64" s="169">
        <v>1</v>
      </c>
      <c r="F64" s="170"/>
      <c r="G64" s="171">
        <f>ROUND(E64*F64,2)</f>
        <v>0</v>
      </c>
      <c r="H64" s="170">
        <v>0</v>
      </c>
      <c r="I64" s="171">
        <f>ROUND(E64*H64,2)</f>
        <v>0</v>
      </c>
      <c r="J64" s="170">
        <v>20334</v>
      </c>
      <c r="K64" s="171">
        <f>ROUND(E64*J64,2)</f>
        <v>20334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340</v>
      </c>
      <c r="T64" s="172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363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75" t="s">
        <v>1804</v>
      </c>
      <c r="D65" s="276"/>
      <c r="E65" s="276"/>
      <c r="F65" s="276"/>
      <c r="G65" s="276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 xml:space="preserve"> se servopohonem a možností dálkového nastavení přes komunikační protokol ModBus, řídící signál 2 - 10V, Vnom=580m3/hod, Vmin=216m3/hod, Vmax=580m3/hod</v>
      </c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66">
        <v>26</v>
      </c>
      <c r="B66" s="167" t="s">
        <v>1819</v>
      </c>
      <c r="C66" s="183" t="s">
        <v>1820</v>
      </c>
      <c r="D66" s="168" t="s">
        <v>348</v>
      </c>
      <c r="E66" s="169">
        <v>2</v>
      </c>
      <c r="F66" s="170"/>
      <c r="G66" s="171">
        <f>ROUND(E66*F66,2)</f>
        <v>0</v>
      </c>
      <c r="H66" s="170">
        <v>0</v>
      </c>
      <c r="I66" s="171">
        <f>ROUND(E66*H66,2)</f>
        <v>0</v>
      </c>
      <c r="J66" s="170">
        <v>1116</v>
      </c>
      <c r="K66" s="171">
        <f>ROUND(E66*J66,2)</f>
        <v>2232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340</v>
      </c>
      <c r="T66" s="172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363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75" t="s">
        <v>1821</v>
      </c>
      <c r="D67" s="276"/>
      <c r="E67" s="276"/>
      <c r="F67" s="276"/>
      <c r="G67" s="276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66">
        <v>27</v>
      </c>
      <c r="B68" s="167" t="s">
        <v>1822</v>
      </c>
      <c r="C68" s="183" t="s">
        <v>1820</v>
      </c>
      <c r="D68" s="168" t="s">
        <v>348</v>
      </c>
      <c r="E68" s="169">
        <v>4</v>
      </c>
      <c r="F68" s="170"/>
      <c r="G68" s="171">
        <f>ROUND(E68*F68,2)</f>
        <v>0</v>
      </c>
      <c r="H68" s="170">
        <v>0</v>
      </c>
      <c r="I68" s="171">
        <f>ROUND(E68*H68,2)</f>
        <v>0</v>
      </c>
      <c r="J68" s="170">
        <v>990</v>
      </c>
      <c r="K68" s="171">
        <f>ROUND(E68*J68,2)</f>
        <v>3960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340</v>
      </c>
      <c r="T68" s="172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363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75" t="s">
        <v>1823</v>
      </c>
      <c r="D69" s="276"/>
      <c r="E69" s="276"/>
      <c r="F69" s="276"/>
      <c r="G69" s="276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322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28</v>
      </c>
      <c r="B70" s="167" t="s">
        <v>1824</v>
      </c>
      <c r="C70" s="183" t="s">
        <v>1825</v>
      </c>
      <c r="D70" s="168" t="s">
        <v>348</v>
      </c>
      <c r="E70" s="169">
        <v>3</v>
      </c>
      <c r="F70" s="170"/>
      <c r="G70" s="171">
        <f>ROUND(E70*F70,2)</f>
        <v>0</v>
      </c>
      <c r="H70" s="170">
        <v>9334</v>
      </c>
      <c r="I70" s="171">
        <f>ROUND(E70*H70,2)</f>
        <v>28002</v>
      </c>
      <c r="J70" s="170">
        <v>0</v>
      </c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340</v>
      </c>
      <c r="T70" s="172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363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5" t="s">
        <v>1826</v>
      </c>
      <c r="D71" s="276"/>
      <c r="E71" s="276"/>
      <c r="F71" s="276"/>
      <c r="G71" s="276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29</v>
      </c>
      <c r="B72" s="167" t="s">
        <v>1827</v>
      </c>
      <c r="C72" s="183" t="s">
        <v>1828</v>
      </c>
      <c r="D72" s="168" t="s">
        <v>348</v>
      </c>
      <c r="E72" s="169">
        <v>10</v>
      </c>
      <c r="F72" s="170"/>
      <c r="G72" s="171">
        <f>ROUND(E72*F72,2)</f>
        <v>0</v>
      </c>
      <c r="H72" s="170">
        <v>0</v>
      </c>
      <c r="I72" s="171">
        <f>ROUND(E72*H72,2)</f>
        <v>0</v>
      </c>
      <c r="J72" s="170">
        <v>2892</v>
      </c>
      <c r="K72" s="171">
        <f>ROUND(E72*J72,2)</f>
        <v>28920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340</v>
      </c>
      <c r="T72" s="172" t="s">
        <v>319</v>
      </c>
      <c r="U72" s="158">
        <v>0</v>
      </c>
      <c r="V72" s="158">
        <f>ROUND(E72*U72,2)</f>
        <v>0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363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5" t="s">
        <v>1829</v>
      </c>
      <c r="D73" s="276"/>
      <c r="E73" s="276"/>
      <c r="F73" s="276"/>
      <c r="G73" s="276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322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30</v>
      </c>
      <c r="B74" s="167" t="s">
        <v>1830</v>
      </c>
      <c r="C74" s="183" t="s">
        <v>1831</v>
      </c>
      <c r="D74" s="168" t="s">
        <v>348</v>
      </c>
      <c r="E74" s="169">
        <v>10</v>
      </c>
      <c r="F74" s="170"/>
      <c r="G74" s="171">
        <f>ROUND(E74*F74,2)</f>
        <v>0</v>
      </c>
      <c r="H74" s="170">
        <v>0</v>
      </c>
      <c r="I74" s="171">
        <f>ROUND(E74*H74,2)</f>
        <v>0</v>
      </c>
      <c r="J74" s="170">
        <v>3641</v>
      </c>
      <c r="K74" s="171">
        <f>ROUND(E74*J74,2)</f>
        <v>36410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340</v>
      </c>
      <c r="T74" s="172" t="s">
        <v>319</v>
      </c>
      <c r="U74" s="158">
        <v>0</v>
      </c>
      <c r="V74" s="158">
        <f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363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5" t="s">
        <v>1832</v>
      </c>
      <c r="D75" s="276"/>
      <c r="E75" s="276"/>
      <c r="F75" s="276"/>
      <c r="G75" s="276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31</v>
      </c>
      <c r="B76" s="167" t="s">
        <v>1833</v>
      </c>
      <c r="C76" s="183" t="s">
        <v>1834</v>
      </c>
      <c r="D76" s="168" t="s">
        <v>1835</v>
      </c>
      <c r="E76" s="169">
        <v>2</v>
      </c>
      <c r="F76" s="170"/>
      <c r="G76" s="171">
        <f>ROUND(E76*F76,2)</f>
        <v>0</v>
      </c>
      <c r="H76" s="170">
        <v>0</v>
      </c>
      <c r="I76" s="171">
        <f>ROUND(E76*H76,2)</f>
        <v>0</v>
      </c>
      <c r="J76" s="170">
        <v>3096</v>
      </c>
      <c r="K76" s="171">
        <f>ROUND(E76*J76,2)</f>
        <v>6192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340</v>
      </c>
      <c r="T76" s="172" t="s">
        <v>319</v>
      </c>
      <c r="U76" s="158">
        <v>0</v>
      </c>
      <c r="V76" s="158">
        <f>ROUND(E76*U76,2)</f>
        <v>0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363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5" t="s">
        <v>1836</v>
      </c>
      <c r="D77" s="276"/>
      <c r="E77" s="276"/>
      <c r="F77" s="276"/>
      <c r="G77" s="276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322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32</v>
      </c>
      <c r="B78" s="167" t="s">
        <v>1837</v>
      </c>
      <c r="C78" s="183" t="s">
        <v>1838</v>
      </c>
      <c r="D78" s="168" t="s">
        <v>348</v>
      </c>
      <c r="E78" s="169">
        <v>2</v>
      </c>
      <c r="F78" s="170"/>
      <c r="G78" s="171">
        <f>ROUND(E78*F78,2)</f>
        <v>0</v>
      </c>
      <c r="H78" s="170">
        <v>0</v>
      </c>
      <c r="I78" s="171">
        <f>ROUND(E78*H78,2)</f>
        <v>0</v>
      </c>
      <c r="J78" s="170">
        <v>2301</v>
      </c>
      <c r="K78" s="171">
        <f>ROUND(E78*J78,2)</f>
        <v>4602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340</v>
      </c>
      <c r="T78" s="172" t="s">
        <v>319</v>
      </c>
      <c r="U78" s="158">
        <v>0</v>
      </c>
      <c r="V78" s="158">
        <f>ROUND(E78*U78,2)</f>
        <v>0</v>
      </c>
      <c r="W78" s="158"/>
      <c r="X78" s="158" t="s">
        <v>362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363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5" t="s">
        <v>1839</v>
      </c>
      <c r="D79" s="276"/>
      <c r="E79" s="276"/>
      <c r="F79" s="276"/>
      <c r="G79" s="276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322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33</v>
      </c>
      <c r="B80" s="167" t="s">
        <v>1840</v>
      </c>
      <c r="C80" s="183" t="s">
        <v>1841</v>
      </c>
      <c r="D80" s="168" t="s">
        <v>348</v>
      </c>
      <c r="E80" s="169">
        <v>4</v>
      </c>
      <c r="F80" s="170"/>
      <c r="G80" s="171">
        <f>ROUND(E80*F80,2)</f>
        <v>0</v>
      </c>
      <c r="H80" s="170">
        <v>0</v>
      </c>
      <c r="I80" s="171">
        <f>ROUND(E80*H80,2)</f>
        <v>0</v>
      </c>
      <c r="J80" s="170">
        <v>2176</v>
      </c>
      <c r="K80" s="171">
        <f>ROUND(E80*J80,2)</f>
        <v>8704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340</v>
      </c>
      <c r="T80" s="172" t="s">
        <v>319</v>
      </c>
      <c r="U80" s="158">
        <v>0</v>
      </c>
      <c r="V80" s="158">
        <f>ROUND(E80*U80,2)</f>
        <v>0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363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75" t="s">
        <v>1842</v>
      </c>
      <c r="D81" s="276"/>
      <c r="E81" s="276"/>
      <c r="F81" s="276"/>
      <c r="G81" s="276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322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34</v>
      </c>
      <c r="B82" s="167" t="s">
        <v>1843</v>
      </c>
      <c r="C82" s="183" t="s">
        <v>1844</v>
      </c>
      <c r="D82" s="168" t="s">
        <v>348</v>
      </c>
      <c r="E82" s="169">
        <v>5</v>
      </c>
      <c r="F82" s="170"/>
      <c r="G82" s="171">
        <f>ROUND(E82*F82,2)</f>
        <v>0</v>
      </c>
      <c r="H82" s="170">
        <v>0</v>
      </c>
      <c r="I82" s="171">
        <f>ROUND(E82*H82,2)</f>
        <v>0</v>
      </c>
      <c r="J82" s="170">
        <v>8241</v>
      </c>
      <c r="K82" s="171">
        <f>ROUND(E82*J82,2)</f>
        <v>41205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340</v>
      </c>
      <c r="T82" s="172" t="s">
        <v>319</v>
      </c>
      <c r="U82" s="158">
        <v>0</v>
      </c>
      <c r="V82" s="158">
        <f>ROUND(E82*U82,2)</f>
        <v>0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363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275" t="s">
        <v>1845</v>
      </c>
      <c r="D83" s="276"/>
      <c r="E83" s="276"/>
      <c r="F83" s="276"/>
      <c r="G83" s="276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322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73" t="str">
        <f>C83</f>
        <v>distribuce vzduchu pomocí malých dýz v úhlu 90°, s hliníkovými vyztužujícími obručemi uvnitř, pratelná v pračce, v barvě dle požadavku investora ve vyšším standardu, včetně montážního materiálu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77" t="s">
        <v>1846</v>
      </c>
      <c r="D84" s="278"/>
      <c r="E84" s="278"/>
      <c r="F84" s="278"/>
      <c r="G84" s="27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322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66">
        <v>35</v>
      </c>
      <c r="B85" s="167" t="s">
        <v>1847</v>
      </c>
      <c r="C85" s="183" t="s">
        <v>1848</v>
      </c>
      <c r="D85" s="168" t="s">
        <v>348</v>
      </c>
      <c r="E85" s="169">
        <v>4</v>
      </c>
      <c r="F85" s="170"/>
      <c r="G85" s="171">
        <f>ROUND(E85*F85,2)</f>
        <v>0</v>
      </c>
      <c r="H85" s="170">
        <v>0</v>
      </c>
      <c r="I85" s="171">
        <f>ROUND(E85*H85,2)</f>
        <v>0</v>
      </c>
      <c r="J85" s="170">
        <v>8241</v>
      </c>
      <c r="K85" s="171">
        <f>ROUND(E85*J85,2)</f>
        <v>32964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340</v>
      </c>
      <c r="T85" s="172" t="s">
        <v>319</v>
      </c>
      <c r="U85" s="158">
        <v>0</v>
      </c>
      <c r="V85" s="158">
        <f>ROUND(E85*U85,2)</f>
        <v>0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363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56"/>
      <c r="B86" s="157"/>
      <c r="C86" s="275" t="s">
        <v>1849</v>
      </c>
      <c r="D86" s="276"/>
      <c r="E86" s="276"/>
      <c r="F86" s="276"/>
      <c r="G86" s="276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322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73" t="str">
        <f>C86</f>
        <v>distribuce vzduchu pomocí malých dýz v úhlu 270°, s hliníkovými vyztužujícími obručemi uvnitř, pratelná v pračce, v barvě dle požadavku investora ve vyšším standardu, včetně montážního materiálu</v>
      </c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77" t="s">
        <v>1850</v>
      </c>
      <c r="D87" s="278"/>
      <c r="E87" s="278"/>
      <c r="F87" s="278"/>
      <c r="G87" s="27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66">
        <v>36</v>
      </c>
      <c r="B88" s="167" t="s">
        <v>1851</v>
      </c>
      <c r="C88" s="183" t="s">
        <v>1852</v>
      </c>
      <c r="D88" s="168" t="s">
        <v>348</v>
      </c>
      <c r="E88" s="169">
        <v>1</v>
      </c>
      <c r="F88" s="170"/>
      <c r="G88" s="171">
        <f>ROUND(E88*F88,2)</f>
        <v>0</v>
      </c>
      <c r="H88" s="170">
        <v>0</v>
      </c>
      <c r="I88" s="171">
        <f>ROUND(E88*H88,2)</f>
        <v>0</v>
      </c>
      <c r="J88" s="170">
        <v>6709</v>
      </c>
      <c r="K88" s="171">
        <f>ROUND(E88*J88,2)</f>
        <v>6709</v>
      </c>
      <c r="L88" s="171">
        <v>21</v>
      </c>
      <c r="M88" s="171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1"/>
      <c r="S88" s="171" t="s">
        <v>340</v>
      </c>
      <c r="T88" s="172" t="s">
        <v>319</v>
      </c>
      <c r="U88" s="158">
        <v>0</v>
      </c>
      <c r="V88" s="158">
        <f>ROUND(E88*U88,2)</f>
        <v>0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363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275" t="s">
        <v>1853</v>
      </c>
      <c r="D89" s="276"/>
      <c r="E89" s="276"/>
      <c r="F89" s="276"/>
      <c r="G89" s="276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322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73" t="str">
        <f>C89</f>
        <v>distribuce vzduchu pomocí mikroperforace ve směru 90°/oblast 180°, s hliníkovými vyztužujícími obručemi uvnitř, pratelná v pračce, v barvě dle požadavku investora ve vyšším standardu, včetně ontážního materiálu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277" t="s">
        <v>1854</v>
      </c>
      <c r="D90" s="278"/>
      <c r="E90" s="278"/>
      <c r="F90" s="278"/>
      <c r="G90" s="27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322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 x14ac:dyDescent="0.2">
      <c r="A91" s="166">
        <v>37</v>
      </c>
      <c r="B91" s="167" t="s">
        <v>1855</v>
      </c>
      <c r="C91" s="183" t="s">
        <v>1856</v>
      </c>
      <c r="D91" s="168" t="s">
        <v>348</v>
      </c>
      <c r="E91" s="169">
        <v>1</v>
      </c>
      <c r="F91" s="170"/>
      <c r="G91" s="171">
        <f>ROUND(E91*F91,2)</f>
        <v>0</v>
      </c>
      <c r="H91" s="170">
        <v>0</v>
      </c>
      <c r="I91" s="171">
        <f>ROUND(E91*H91,2)</f>
        <v>0</v>
      </c>
      <c r="J91" s="170">
        <v>7576</v>
      </c>
      <c r="K91" s="171">
        <f>ROUND(E91*J91,2)</f>
        <v>7576</v>
      </c>
      <c r="L91" s="171">
        <v>21</v>
      </c>
      <c r="M91" s="171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1"/>
      <c r="S91" s="171" t="s">
        <v>340</v>
      </c>
      <c r="T91" s="172" t="s">
        <v>319</v>
      </c>
      <c r="U91" s="158">
        <v>0</v>
      </c>
      <c r="V91" s="158">
        <f>ROUND(E91*U91,2)</f>
        <v>0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363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275" t="s">
        <v>1857</v>
      </c>
      <c r="D92" s="276"/>
      <c r="E92" s="276"/>
      <c r="F92" s="276"/>
      <c r="G92" s="276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322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73" t="str">
        <f>C92</f>
        <v>použitelný přetlak 100Pa, 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77" t="s">
        <v>1858</v>
      </c>
      <c r="D93" s="278"/>
      <c r="E93" s="278"/>
      <c r="F93" s="278"/>
      <c r="G93" s="27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322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66">
        <v>38</v>
      </c>
      <c r="B94" s="167" t="s">
        <v>1859</v>
      </c>
      <c r="C94" s="183" t="s">
        <v>1860</v>
      </c>
      <c r="D94" s="168" t="s">
        <v>348</v>
      </c>
      <c r="E94" s="169">
        <v>1</v>
      </c>
      <c r="F94" s="170"/>
      <c r="G94" s="171">
        <f>ROUND(E94*F94,2)</f>
        <v>0</v>
      </c>
      <c r="H94" s="170">
        <v>0</v>
      </c>
      <c r="I94" s="171">
        <f>ROUND(E94*H94,2)</f>
        <v>0</v>
      </c>
      <c r="J94" s="170">
        <v>7576</v>
      </c>
      <c r="K94" s="171">
        <f>ROUND(E94*J94,2)</f>
        <v>7576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340</v>
      </c>
      <c r="T94" s="172" t="s">
        <v>319</v>
      </c>
      <c r="U94" s="158">
        <v>0</v>
      </c>
      <c r="V94" s="158">
        <f>ROUND(E94*U94,2)</f>
        <v>0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363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56"/>
      <c r="B95" s="157"/>
      <c r="C95" s="275" t="s">
        <v>1861</v>
      </c>
      <c r="D95" s="276"/>
      <c r="E95" s="276"/>
      <c r="F95" s="276"/>
      <c r="G95" s="276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322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73" t="str">
        <f>C95</f>
        <v>distribuce vzduchu pomocí mikroperforace v délce 1500mm ve směru 270°/oblast 180°, s hliníkovými vyztužujícími obručemi uvnitř, pratelná v pračce, v barvě dle požadavku investora ve vyšším standardu, včetně montážního materiálu</v>
      </c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277" t="s">
        <v>1862</v>
      </c>
      <c r="D96" s="278"/>
      <c r="E96" s="278"/>
      <c r="F96" s="278"/>
      <c r="G96" s="27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322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33.75" outlineLevel="1" x14ac:dyDescent="0.2">
      <c r="A97" s="166">
        <v>39</v>
      </c>
      <c r="B97" s="167" t="s">
        <v>1863</v>
      </c>
      <c r="C97" s="183" t="s">
        <v>1864</v>
      </c>
      <c r="D97" s="168" t="s">
        <v>376</v>
      </c>
      <c r="E97" s="169">
        <v>1</v>
      </c>
      <c r="F97" s="170"/>
      <c r="G97" s="171">
        <f>ROUND(E97*F97,2)</f>
        <v>0</v>
      </c>
      <c r="H97" s="170">
        <v>0</v>
      </c>
      <c r="I97" s="171">
        <f>ROUND(E97*H97,2)</f>
        <v>0</v>
      </c>
      <c r="J97" s="170">
        <v>7598</v>
      </c>
      <c r="K97" s="171">
        <f>ROUND(E97*J97,2)</f>
        <v>7598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340</v>
      </c>
      <c r="T97" s="172" t="s">
        <v>319</v>
      </c>
      <c r="U97" s="158">
        <v>0</v>
      </c>
      <c r="V97" s="158">
        <f>ROUND(E97*U97,2)</f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363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275" t="s">
        <v>1865</v>
      </c>
      <c r="D98" s="276"/>
      <c r="E98" s="276"/>
      <c r="F98" s="276"/>
      <c r="G98" s="276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322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73" t="str">
        <f>C98</f>
        <v>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77" t="s">
        <v>1866</v>
      </c>
      <c r="D99" s="278"/>
      <c r="E99" s="278"/>
      <c r="F99" s="278"/>
      <c r="G99" s="27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322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66">
        <v>40</v>
      </c>
      <c r="B100" s="167" t="s">
        <v>1867</v>
      </c>
      <c r="C100" s="183" t="s">
        <v>1868</v>
      </c>
      <c r="D100" s="168" t="s">
        <v>1692</v>
      </c>
      <c r="E100" s="169">
        <v>1</v>
      </c>
      <c r="F100" s="170"/>
      <c r="G100" s="171">
        <f>ROUND(E100*F100,2)</f>
        <v>0</v>
      </c>
      <c r="H100" s="170">
        <v>0</v>
      </c>
      <c r="I100" s="171">
        <f>ROUND(E100*H100,2)</f>
        <v>0</v>
      </c>
      <c r="J100" s="170">
        <v>8433</v>
      </c>
      <c r="K100" s="171">
        <f>ROUND(E100*J100,2)</f>
        <v>8433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/>
      <c r="S100" s="171" t="s">
        <v>340</v>
      </c>
      <c r="T100" s="172" t="s">
        <v>319</v>
      </c>
      <c r="U100" s="158">
        <v>0</v>
      </c>
      <c r="V100" s="158">
        <f>ROUND(E100*U100,2)</f>
        <v>0</v>
      </c>
      <c r="W100" s="158"/>
      <c r="X100" s="158" t="s">
        <v>362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363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56"/>
      <c r="B101" s="157"/>
      <c r="C101" s="275" t="s">
        <v>1869</v>
      </c>
      <c r="D101" s="276"/>
      <c r="E101" s="276"/>
      <c r="F101" s="276"/>
      <c r="G101" s="276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322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73" t="str">
        <f>C101</f>
        <v>průtok 640m3/hod, použitelný přetlak 100Pa, distribuce vzduchu pomocí malých dýz v úhlu 90°, s hliníkovými vyztužujícími obručemi uvnitř, pratelná v pračce, v barvě dle požadavku investora ve vyšším standardu, včetně montážního materiálu</v>
      </c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277" t="s">
        <v>1870</v>
      </c>
      <c r="D102" s="278"/>
      <c r="E102" s="278"/>
      <c r="F102" s="278"/>
      <c r="G102" s="27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322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6">
        <v>41</v>
      </c>
      <c r="B103" s="167" t="s">
        <v>1871</v>
      </c>
      <c r="C103" s="183" t="s">
        <v>1872</v>
      </c>
      <c r="D103" s="168" t="s">
        <v>348</v>
      </c>
      <c r="E103" s="169">
        <v>1</v>
      </c>
      <c r="F103" s="170"/>
      <c r="G103" s="171">
        <f>ROUND(E103*F103,2)</f>
        <v>0</v>
      </c>
      <c r="H103" s="170">
        <v>0</v>
      </c>
      <c r="I103" s="171">
        <f>ROUND(E103*H103,2)</f>
        <v>0</v>
      </c>
      <c r="J103" s="170">
        <v>155</v>
      </c>
      <c r="K103" s="171">
        <f>ROUND(E103*J103,2)</f>
        <v>155</v>
      </c>
      <c r="L103" s="171">
        <v>21</v>
      </c>
      <c r="M103" s="171">
        <f>G103*(1+L103/100)</f>
        <v>0</v>
      </c>
      <c r="N103" s="171">
        <v>0</v>
      </c>
      <c r="O103" s="171">
        <f>ROUND(E103*N103,2)</f>
        <v>0</v>
      </c>
      <c r="P103" s="171">
        <v>0</v>
      </c>
      <c r="Q103" s="171">
        <f>ROUND(E103*P103,2)</f>
        <v>0</v>
      </c>
      <c r="R103" s="171"/>
      <c r="S103" s="171" t="s">
        <v>340</v>
      </c>
      <c r="T103" s="172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363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275" t="s">
        <v>1873</v>
      </c>
      <c r="D104" s="276"/>
      <c r="E104" s="276"/>
      <c r="F104" s="276"/>
      <c r="G104" s="276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322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6">
        <v>42</v>
      </c>
      <c r="B105" s="167" t="s">
        <v>1874</v>
      </c>
      <c r="C105" s="183" t="s">
        <v>1875</v>
      </c>
      <c r="D105" s="168" t="s">
        <v>348</v>
      </c>
      <c r="E105" s="169">
        <v>1</v>
      </c>
      <c r="F105" s="170"/>
      <c r="G105" s="171">
        <f>ROUND(E105*F105,2)</f>
        <v>0</v>
      </c>
      <c r="H105" s="170">
        <v>0</v>
      </c>
      <c r="I105" s="171">
        <f>ROUND(E105*H105,2)</f>
        <v>0</v>
      </c>
      <c r="J105" s="170">
        <v>155</v>
      </c>
      <c r="K105" s="171">
        <f>ROUND(E105*J105,2)</f>
        <v>155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340</v>
      </c>
      <c r="T105" s="172" t="s">
        <v>319</v>
      </c>
      <c r="U105" s="158">
        <v>0</v>
      </c>
      <c r="V105" s="158">
        <f>ROUND(E105*U105,2)</f>
        <v>0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363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75" t="s">
        <v>1876</v>
      </c>
      <c r="D106" s="276"/>
      <c r="E106" s="276"/>
      <c r="F106" s="276"/>
      <c r="G106" s="276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6">
        <v>43</v>
      </c>
      <c r="B107" s="167" t="s">
        <v>1877</v>
      </c>
      <c r="C107" s="183" t="s">
        <v>1878</v>
      </c>
      <c r="D107" s="168" t="s">
        <v>348</v>
      </c>
      <c r="E107" s="169">
        <v>11</v>
      </c>
      <c r="F107" s="170"/>
      <c r="G107" s="171">
        <f>ROUND(E107*F107,2)</f>
        <v>0</v>
      </c>
      <c r="H107" s="170">
        <v>0</v>
      </c>
      <c r="I107" s="171">
        <f>ROUND(E107*H107,2)</f>
        <v>0</v>
      </c>
      <c r="J107" s="170">
        <v>998</v>
      </c>
      <c r="K107" s="171">
        <f>ROUND(E107*J107,2)</f>
        <v>10978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340</v>
      </c>
      <c r="T107" s="172" t="s">
        <v>319</v>
      </c>
      <c r="U107" s="158">
        <v>0</v>
      </c>
      <c r="V107" s="158">
        <f>ROUND(E107*U107,2)</f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363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275" t="s">
        <v>1879</v>
      </c>
      <c r="D108" s="276"/>
      <c r="E108" s="276"/>
      <c r="F108" s="276"/>
      <c r="G108" s="276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322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66">
        <v>44</v>
      </c>
      <c r="B109" s="167" t="s">
        <v>1880</v>
      </c>
      <c r="C109" s="183" t="s">
        <v>1881</v>
      </c>
      <c r="D109" s="168" t="s">
        <v>348</v>
      </c>
      <c r="E109" s="169">
        <v>1</v>
      </c>
      <c r="F109" s="170"/>
      <c r="G109" s="171">
        <f>ROUND(E109*F109,2)</f>
        <v>0</v>
      </c>
      <c r="H109" s="170">
        <v>0</v>
      </c>
      <c r="I109" s="171">
        <f>ROUND(E109*H109,2)</f>
        <v>0</v>
      </c>
      <c r="J109" s="170">
        <v>685</v>
      </c>
      <c r="K109" s="171">
        <f>ROUND(E109*J109,2)</f>
        <v>685</v>
      </c>
      <c r="L109" s="171">
        <v>21</v>
      </c>
      <c r="M109" s="171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1"/>
      <c r="S109" s="171" t="s">
        <v>340</v>
      </c>
      <c r="T109" s="172" t="s">
        <v>319</v>
      </c>
      <c r="U109" s="158">
        <v>0</v>
      </c>
      <c r="V109" s="158">
        <f>ROUND(E109*U109,2)</f>
        <v>0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363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75" t="s">
        <v>1882</v>
      </c>
      <c r="D110" s="276"/>
      <c r="E110" s="276"/>
      <c r="F110" s="276"/>
      <c r="G110" s="276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322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66">
        <v>45</v>
      </c>
      <c r="B111" s="167" t="s">
        <v>1883</v>
      </c>
      <c r="C111" s="183" t="s">
        <v>1884</v>
      </c>
      <c r="D111" s="168" t="s">
        <v>348</v>
      </c>
      <c r="E111" s="169">
        <v>1</v>
      </c>
      <c r="F111" s="170"/>
      <c r="G111" s="171">
        <f>ROUND(E111*F111,2)</f>
        <v>0</v>
      </c>
      <c r="H111" s="170">
        <v>0</v>
      </c>
      <c r="I111" s="171">
        <f>ROUND(E111*H111,2)</f>
        <v>0</v>
      </c>
      <c r="J111" s="170">
        <v>635</v>
      </c>
      <c r="K111" s="171">
        <f>ROUND(E111*J111,2)</f>
        <v>635</v>
      </c>
      <c r="L111" s="171">
        <v>21</v>
      </c>
      <c r="M111" s="171">
        <f>G111*(1+L111/100)</f>
        <v>0</v>
      </c>
      <c r="N111" s="171">
        <v>0</v>
      </c>
      <c r="O111" s="171">
        <f>ROUND(E111*N111,2)</f>
        <v>0</v>
      </c>
      <c r="P111" s="171">
        <v>0</v>
      </c>
      <c r="Q111" s="171">
        <f>ROUND(E111*P111,2)</f>
        <v>0</v>
      </c>
      <c r="R111" s="171"/>
      <c r="S111" s="171" t="s">
        <v>340</v>
      </c>
      <c r="T111" s="172" t="s">
        <v>319</v>
      </c>
      <c r="U111" s="158">
        <v>0</v>
      </c>
      <c r="V111" s="158">
        <f>ROUND(E111*U111,2)</f>
        <v>0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363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75" t="s">
        <v>1885</v>
      </c>
      <c r="D112" s="276"/>
      <c r="E112" s="276"/>
      <c r="F112" s="276"/>
      <c r="G112" s="276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322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66">
        <v>46</v>
      </c>
      <c r="B113" s="167" t="s">
        <v>1886</v>
      </c>
      <c r="C113" s="183" t="s">
        <v>1887</v>
      </c>
      <c r="D113" s="168" t="s">
        <v>348</v>
      </c>
      <c r="E113" s="169">
        <v>1</v>
      </c>
      <c r="F113" s="170"/>
      <c r="G113" s="171">
        <f>ROUND(E113*F113,2)</f>
        <v>0</v>
      </c>
      <c r="H113" s="170">
        <v>0</v>
      </c>
      <c r="I113" s="171">
        <f>ROUND(E113*H113,2)</f>
        <v>0</v>
      </c>
      <c r="J113" s="170">
        <v>5211</v>
      </c>
      <c r="K113" s="171">
        <f>ROUND(E113*J113,2)</f>
        <v>5211</v>
      </c>
      <c r="L113" s="171">
        <v>21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/>
      <c r="S113" s="171" t="s">
        <v>340</v>
      </c>
      <c r="T113" s="172" t="s">
        <v>319</v>
      </c>
      <c r="U113" s="158">
        <v>0</v>
      </c>
      <c r="V113" s="158">
        <f>ROUND(E113*U113,2)</f>
        <v>0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363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75" t="s">
        <v>1888</v>
      </c>
      <c r="D114" s="276"/>
      <c r="E114" s="276"/>
      <c r="F114" s="276"/>
      <c r="G114" s="276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322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6">
        <v>47</v>
      </c>
      <c r="B115" s="167" t="s">
        <v>1889</v>
      </c>
      <c r="C115" s="183" t="s">
        <v>1890</v>
      </c>
      <c r="D115" s="168" t="s">
        <v>348</v>
      </c>
      <c r="E115" s="169">
        <v>1</v>
      </c>
      <c r="F115" s="170"/>
      <c r="G115" s="171">
        <f>ROUND(E115*F115,2)</f>
        <v>0</v>
      </c>
      <c r="H115" s="170">
        <v>0</v>
      </c>
      <c r="I115" s="171">
        <f>ROUND(E115*H115,2)</f>
        <v>0</v>
      </c>
      <c r="J115" s="170">
        <v>4553</v>
      </c>
      <c r="K115" s="171">
        <f>ROUND(E115*J115,2)</f>
        <v>4553</v>
      </c>
      <c r="L115" s="171">
        <v>21</v>
      </c>
      <c r="M115" s="171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1"/>
      <c r="S115" s="171" t="s">
        <v>340</v>
      </c>
      <c r="T115" s="172" t="s">
        <v>319</v>
      </c>
      <c r="U115" s="158">
        <v>0</v>
      </c>
      <c r="V115" s="158">
        <f>ROUND(E115*U115,2)</f>
        <v>0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363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275" t="s">
        <v>1891</v>
      </c>
      <c r="D116" s="276"/>
      <c r="E116" s="276"/>
      <c r="F116" s="276"/>
      <c r="G116" s="276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322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66">
        <v>48</v>
      </c>
      <c r="B117" s="167" t="s">
        <v>1892</v>
      </c>
      <c r="C117" s="183" t="s">
        <v>1893</v>
      </c>
      <c r="D117" s="168" t="s">
        <v>348</v>
      </c>
      <c r="E117" s="169">
        <v>2</v>
      </c>
      <c r="F117" s="170"/>
      <c r="G117" s="171">
        <f>ROUND(E117*F117,2)</f>
        <v>0</v>
      </c>
      <c r="H117" s="170">
        <v>0</v>
      </c>
      <c r="I117" s="171">
        <f>ROUND(E117*H117,2)</f>
        <v>0</v>
      </c>
      <c r="J117" s="170">
        <v>3170</v>
      </c>
      <c r="K117" s="171">
        <f>ROUND(E117*J117,2)</f>
        <v>6340</v>
      </c>
      <c r="L117" s="171">
        <v>21</v>
      </c>
      <c r="M117" s="171">
        <f>G117*(1+L117/100)</f>
        <v>0</v>
      </c>
      <c r="N117" s="171">
        <v>0</v>
      </c>
      <c r="O117" s="171">
        <f>ROUND(E117*N117,2)</f>
        <v>0</v>
      </c>
      <c r="P117" s="171">
        <v>0</v>
      </c>
      <c r="Q117" s="171">
        <f>ROUND(E117*P117,2)</f>
        <v>0</v>
      </c>
      <c r="R117" s="171"/>
      <c r="S117" s="171" t="s">
        <v>340</v>
      </c>
      <c r="T117" s="172" t="s">
        <v>319</v>
      </c>
      <c r="U117" s="158">
        <v>0</v>
      </c>
      <c r="V117" s="158">
        <f>ROUND(E117*U117,2)</f>
        <v>0</v>
      </c>
      <c r="W117" s="158"/>
      <c r="X117" s="158" t="s">
        <v>362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363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275" t="s">
        <v>1894</v>
      </c>
      <c r="D118" s="276"/>
      <c r="E118" s="276"/>
      <c r="F118" s="276"/>
      <c r="G118" s="276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322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66">
        <v>49</v>
      </c>
      <c r="B119" s="167" t="s">
        <v>1824</v>
      </c>
      <c r="C119" s="183" t="s">
        <v>1825</v>
      </c>
      <c r="D119" s="168" t="s">
        <v>348</v>
      </c>
      <c r="E119" s="169">
        <v>1</v>
      </c>
      <c r="F119" s="170"/>
      <c r="G119" s="171">
        <f>ROUND(E119*F119,2)</f>
        <v>0</v>
      </c>
      <c r="H119" s="170">
        <v>0</v>
      </c>
      <c r="I119" s="171">
        <f>ROUND(E119*H119,2)</f>
        <v>0</v>
      </c>
      <c r="J119" s="170">
        <v>9334</v>
      </c>
      <c r="K119" s="171">
        <f>ROUND(E119*J119,2)</f>
        <v>9334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340</v>
      </c>
      <c r="T119" s="172" t="s">
        <v>319</v>
      </c>
      <c r="U119" s="158">
        <v>0</v>
      </c>
      <c r="V119" s="158">
        <f>ROUND(E119*U119,2)</f>
        <v>0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363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75" t="s">
        <v>1895</v>
      </c>
      <c r="D120" s="276"/>
      <c r="E120" s="276"/>
      <c r="F120" s="276"/>
      <c r="G120" s="276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322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6">
        <v>50</v>
      </c>
      <c r="B121" s="167" t="s">
        <v>1896</v>
      </c>
      <c r="C121" s="183" t="s">
        <v>1897</v>
      </c>
      <c r="D121" s="168" t="s">
        <v>348</v>
      </c>
      <c r="E121" s="169">
        <v>2</v>
      </c>
      <c r="F121" s="170"/>
      <c r="G121" s="171">
        <f>ROUND(E121*F121,2)</f>
        <v>0</v>
      </c>
      <c r="H121" s="170">
        <v>0</v>
      </c>
      <c r="I121" s="171">
        <f>ROUND(E121*H121,2)</f>
        <v>0</v>
      </c>
      <c r="J121" s="170">
        <v>1289</v>
      </c>
      <c r="K121" s="171">
        <f>ROUND(E121*J121,2)</f>
        <v>2578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340</v>
      </c>
      <c r="T121" s="172" t="s">
        <v>319</v>
      </c>
      <c r="U121" s="158">
        <v>0</v>
      </c>
      <c r="V121" s="158">
        <f>ROUND(E121*U121,2)</f>
        <v>0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363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75" t="s">
        <v>1898</v>
      </c>
      <c r="D122" s="276"/>
      <c r="E122" s="276"/>
      <c r="F122" s="276"/>
      <c r="G122" s="276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322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66">
        <v>51</v>
      </c>
      <c r="B123" s="167" t="s">
        <v>1899</v>
      </c>
      <c r="C123" s="183" t="s">
        <v>1900</v>
      </c>
      <c r="D123" s="168" t="s">
        <v>376</v>
      </c>
      <c r="E123" s="169">
        <v>520</v>
      </c>
      <c r="F123" s="170"/>
      <c r="G123" s="171">
        <f>ROUND(E123*F123,2)</f>
        <v>0</v>
      </c>
      <c r="H123" s="170">
        <v>0</v>
      </c>
      <c r="I123" s="171">
        <f>ROUND(E123*H123,2)</f>
        <v>0</v>
      </c>
      <c r="J123" s="170">
        <v>745</v>
      </c>
      <c r="K123" s="171">
        <f>ROUND(E123*J123,2)</f>
        <v>387400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340</v>
      </c>
      <c r="T123" s="172" t="s">
        <v>319</v>
      </c>
      <c r="U123" s="158">
        <v>0</v>
      </c>
      <c r="V123" s="158">
        <f>ROUND(E123*U123,2)</f>
        <v>0</v>
      </c>
      <c r="W123" s="158"/>
      <c r="X123" s="158" t="s">
        <v>362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425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275" t="s">
        <v>1901</v>
      </c>
      <c r="D124" s="276"/>
      <c r="E124" s="276"/>
      <c r="F124" s="276"/>
      <c r="G124" s="276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322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73" t="str">
        <f>C124</f>
        <v>včetně tvarovek dle výkresové dokumentace; vše vyrobit s hladkým průtočným profilem bez hran s náběhy a zaoblením</v>
      </c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66">
        <v>52</v>
      </c>
      <c r="B125" s="167" t="s">
        <v>1902</v>
      </c>
      <c r="C125" s="183" t="s">
        <v>1903</v>
      </c>
      <c r="D125" s="168" t="s">
        <v>1784</v>
      </c>
      <c r="E125" s="169">
        <v>40</v>
      </c>
      <c r="F125" s="170"/>
      <c r="G125" s="171">
        <f>ROUND(E125*F125,2)</f>
        <v>0</v>
      </c>
      <c r="H125" s="170">
        <v>0</v>
      </c>
      <c r="I125" s="171">
        <f>ROUND(E125*H125,2)</f>
        <v>0</v>
      </c>
      <c r="J125" s="170">
        <v>963</v>
      </c>
      <c r="K125" s="171">
        <f>ROUND(E125*J125,2)</f>
        <v>38520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340</v>
      </c>
      <c r="T125" s="172" t="s">
        <v>319</v>
      </c>
      <c r="U125" s="158">
        <v>0</v>
      </c>
      <c r="V125" s="158">
        <f>ROUND(E125*U125,2)</f>
        <v>0</v>
      </c>
      <c r="W125" s="158"/>
      <c r="X125" s="158" t="s">
        <v>362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425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75" t="s">
        <v>1904</v>
      </c>
      <c r="D126" s="276"/>
      <c r="E126" s="276"/>
      <c r="F126" s="276"/>
      <c r="G126" s="276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322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73" t="str">
        <f>C126</f>
        <v>včetně tvarovek dle výkresové dokumentace; vše vyrobit s hladkým průtočným profilem bez hran s pořebným zaoblením</v>
      </c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66">
        <v>53</v>
      </c>
      <c r="B127" s="167" t="s">
        <v>1905</v>
      </c>
      <c r="C127" s="183" t="s">
        <v>1906</v>
      </c>
      <c r="D127" s="168" t="s">
        <v>1784</v>
      </c>
      <c r="E127" s="169">
        <v>25</v>
      </c>
      <c r="F127" s="170"/>
      <c r="G127" s="171">
        <f>ROUND(E127*F127,2)</f>
        <v>0</v>
      </c>
      <c r="H127" s="170">
        <v>0</v>
      </c>
      <c r="I127" s="171">
        <f>ROUND(E127*H127,2)</f>
        <v>0</v>
      </c>
      <c r="J127" s="170">
        <v>786</v>
      </c>
      <c r="K127" s="171">
        <f>ROUND(E127*J127,2)</f>
        <v>19650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340</v>
      </c>
      <c r="T127" s="172" t="s">
        <v>319</v>
      </c>
      <c r="U127" s="158">
        <v>0</v>
      </c>
      <c r="V127" s="158">
        <f>ROUND(E127*U127,2)</f>
        <v>0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363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75" t="s">
        <v>1904</v>
      </c>
      <c r="D128" s="276"/>
      <c r="E128" s="276"/>
      <c r="F128" s="276"/>
      <c r="G128" s="276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322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73" t="str">
        <f>C128</f>
        <v>včetně tvarovek dle výkresové dokumentace; vše vyrobit s hladkým průtočným profilem bez hran s pořebným zaoblením</v>
      </c>
      <c r="BB128" s="149"/>
      <c r="BC128" s="149"/>
      <c r="BD128" s="149"/>
      <c r="BE128" s="149"/>
      <c r="BF128" s="149"/>
      <c r="BG128" s="149"/>
      <c r="BH128" s="149"/>
    </row>
    <row r="129" spans="1:60" ht="33.75" outlineLevel="1" x14ac:dyDescent="0.2">
      <c r="A129" s="166">
        <v>54</v>
      </c>
      <c r="B129" s="167" t="s">
        <v>1907</v>
      </c>
      <c r="C129" s="183" t="s">
        <v>1908</v>
      </c>
      <c r="D129" s="168" t="s">
        <v>1784</v>
      </c>
      <c r="E129" s="169">
        <v>2</v>
      </c>
      <c r="F129" s="170"/>
      <c r="G129" s="171">
        <f>ROUND(E129*F129,2)</f>
        <v>0</v>
      </c>
      <c r="H129" s="170">
        <v>0</v>
      </c>
      <c r="I129" s="171">
        <f>ROUND(E129*H129,2)</f>
        <v>0</v>
      </c>
      <c r="J129" s="170">
        <v>600</v>
      </c>
      <c r="K129" s="171">
        <f>ROUND(E129*J129,2)</f>
        <v>1200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340</v>
      </c>
      <c r="T129" s="172" t="s">
        <v>319</v>
      </c>
      <c r="U129" s="158">
        <v>0</v>
      </c>
      <c r="V129" s="158">
        <f>ROUND(E129*U129,2)</f>
        <v>0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425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75" t="s">
        <v>1904</v>
      </c>
      <c r="D130" s="276"/>
      <c r="E130" s="276"/>
      <c r="F130" s="276"/>
      <c r="G130" s="276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322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73" t="str">
        <f>C130</f>
        <v>včetně tvarovek dle výkresové dokumentace; vše vyrobit s hladkým průtočným profilem bez hran s pořebným zaoblením</v>
      </c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66">
        <v>55</v>
      </c>
      <c r="B131" s="167" t="s">
        <v>1909</v>
      </c>
      <c r="C131" s="183" t="s">
        <v>1910</v>
      </c>
      <c r="D131" s="168" t="s">
        <v>1784</v>
      </c>
      <c r="E131" s="169">
        <v>4</v>
      </c>
      <c r="F131" s="170"/>
      <c r="G131" s="171">
        <f>ROUND(E131*F131,2)</f>
        <v>0</v>
      </c>
      <c r="H131" s="170">
        <v>0</v>
      </c>
      <c r="I131" s="171">
        <f>ROUND(E131*H131,2)</f>
        <v>0</v>
      </c>
      <c r="J131" s="170">
        <v>786</v>
      </c>
      <c r="K131" s="171">
        <f>ROUND(E131*J131,2)</f>
        <v>3144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340</v>
      </c>
      <c r="T131" s="172" t="s">
        <v>319</v>
      </c>
      <c r="U131" s="158">
        <v>0</v>
      </c>
      <c r="V131" s="158">
        <f>ROUND(E131*U131,2)</f>
        <v>0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363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75" t="s">
        <v>1904</v>
      </c>
      <c r="D132" s="276"/>
      <c r="E132" s="276"/>
      <c r="F132" s="276"/>
      <c r="G132" s="276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322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73" t="str">
        <f>C132</f>
        <v>včetně tvarovek dle výkresové dokumentace; vše vyrobit s hladkým průtočným profilem bez hran s pořebným zaoblením</v>
      </c>
      <c r="BB132" s="149"/>
      <c r="BC132" s="149"/>
      <c r="BD132" s="149"/>
      <c r="BE132" s="149"/>
      <c r="BF132" s="149"/>
      <c r="BG132" s="149"/>
      <c r="BH132" s="149"/>
    </row>
    <row r="133" spans="1:60" ht="33.75" outlineLevel="1" x14ac:dyDescent="0.2">
      <c r="A133" s="166">
        <v>56</v>
      </c>
      <c r="B133" s="167" t="s">
        <v>1911</v>
      </c>
      <c r="C133" s="183" t="s">
        <v>1912</v>
      </c>
      <c r="D133" s="168" t="s">
        <v>1784</v>
      </c>
      <c r="E133" s="169">
        <v>40</v>
      </c>
      <c r="F133" s="170"/>
      <c r="G133" s="171">
        <f>ROUND(E133*F133,2)</f>
        <v>0</v>
      </c>
      <c r="H133" s="170">
        <v>0</v>
      </c>
      <c r="I133" s="171">
        <f>ROUND(E133*H133,2)</f>
        <v>0</v>
      </c>
      <c r="J133" s="170">
        <v>600</v>
      </c>
      <c r="K133" s="171">
        <f>ROUND(E133*J133,2)</f>
        <v>24000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340</v>
      </c>
      <c r="T133" s="172" t="s">
        <v>319</v>
      </c>
      <c r="U133" s="158">
        <v>0</v>
      </c>
      <c r="V133" s="158">
        <f>ROUND(E133*U133,2)</f>
        <v>0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363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75" t="s">
        <v>1904</v>
      </c>
      <c r="D134" s="276"/>
      <c r="E134" s="276"/>
      <c r="F134" s="276"/>
      <c r="G134" s="276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322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73" t="str">
        <f>C134</f>
        <v>včetně tvarovek dle výkresové dokumentace; vše vyrobit s hladkým průtočným profilem bez hran s pořebným zaoblením</v>
      </c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4">
        <v>57</v>
      </c>
      <c r="B135" s="175" t="s">
        <v>1913</v>
      </c>
      <c r="C135" s="184" t="s">
        <v>1914</v>
      </c>
      <c r="D135" s="176" t="s">
        <v>376</v>
      </c>
      <c r="E135" s="177">
        <v>380</v>
      </c>
      <c r="F135" s="178"/>
      <c r="G135" s="179">
        <f>ROUND(E135*F135,2)</f>
        <v>0</v>
      </c>
      <c r="H135" s="178">
        <v>0</v>
      </c>
      <c r="I135" s="179">
        <f>ROUND(E135*H135,2)</f>
        <v>0</v>
      </c>
      <c r="J135" s="178">
        <v>186</v>
      </c>
      <c r="K135" s="179">
        <f>ROUND(E135*J135,2)</f>
        <v>70680</v>
      </c>
      <c r="L135" s="179">
        <v>21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/>
      <c r="S135" s="179" t="s">
        <v>340</v>
      </c>
      <c r="T135" s="180" t="s">
        <v>319</v>
      </c>
      <c r="U135" s="158">
        <v>0</v>
      </c>
      <c r="V135" s="158">
        <f>ROUND(E135*U135,2)</f>
        <v>0</v>
      </c>
      <c r="W135" s="158"/>
      <c r="X135" s="158" t="s">
        <v>362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363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58</v>
      </c>
      <c r="B136" s="175" t="s">
        <v>1915</v>
      </c>
      <c r="C136" s="184" t="s">
        <v>1916</v>
      </c>
      <c r="D136" s="176" t="s">
        <v>376</v>
      </c>
      <c r="E136" s="177">
        <v>135</v>
      </c>
      <c r="F136" s="178"/>
      <c r="G136" s="179">
        <f>ROUND(E136*F136,2)</f>
        <v>0</v>
      </c>
      <c r="H136" s="178">
        <v>0</v>
      </c>
      <c r="I136" s="179">
        <f>ROUND(E136*H136,2)</f>
        <v>0</v>
      </c>
      <c r="J136" s="178">
        <v>202</v>
      </c>
      <c r="K136" s="179">
        <f>ROUND(E136*J136,2)</f>
        <v>27270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363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33.75" outlineLevel="1" x14ac:dyDescent="0.2">
      <c r="A137" s="174">
        <v>59</v>
      </c>
      <c r="B137" s="175" t="s">
        <v>1917</v>
      </c>
      <c r="C137" s="184" t="s">
        <v>1918</v>
      </c>
      <c r="D137" s="176" t="s">
        <v>376</v>
      </c>
      <c r="E137" s="177">
        <v>180</v>
      </c>
      <c r="F137" s="178"/>
      <c r="G137" s="179">
        <f>ROUND(E137*F137,2)</f>
        <v>0</v>
      </c>
      <c r="H137" s="178">
        <v>0</v>
      </c>
      <c r="I137" s="179">
        <f>ROUND(E137*H137,2)</f>
        <v>0</v>
      </c>
      <c r="J137" s="178">
        <v>489</v>
      </c>
      <c r="K137" s="179">
        <f>ROUND(E137*J137,2)</f>
        <v>88020</v>
      </c>
      <c r="L137" s="179">
        <v>21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79"/>
      <c r="S137" s="179" t="s">
        <v>340</v>
      </c>
      <c r="T137" s="180" t="s">
        <v>319</v>
      </c>
      <c r="U137" s="158">
        <v>0</v>
      </c>
      <c r="V137" s="158">
        <f>ROUND(E137*U137,2)</f>
        <v>0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363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66">
        <v>60</v>
      </c>
      <c r="B138" s="167" t="s">
        <v>1919</v>
      </c>
      <c r="C138" s="183" t="s">
        <v>1920</v>
      </c>
      <c r="D138" s="168" t="s">
        <v>376</v>
      </c>
      <c r="E138" s="169">
        <v>115</v>
      </c>
      <c r="F138" s="170"/>
      <c r="G138" s="171">
        <f>ROUND(E138*F138,2)</f>
        <v>0</v>
      </c>
      <c r="H138" s="170">
        <v>0</v>
      </c>
      <c r="I138" s="171">
        <f>ROUND(E138*H138,2)</f>
        <v>0</v>
      </c>
      <c r="J138" s="170">
        <v>1265</v>
      </c>
      <c r="K138" s="171">
        <f>ROUND(E138*J138,2)</f>
        <v>145475</v>
      </c>
      <c r="L138" s="171">
        <v>21</v>
      </c>
      <c r="M138" s="171">
        <f>G138*(1+L138/100)</f>
        <v>0</v>
      </c>
      <c r="N138" s="171">
        <v>0</v>
      </c>
      <c r="O138" s="171">
        <f>ROUND(E138*N138,2)</f>
        <v>0</v>
      </c>
      <c r="P138" s="171">
        <v>0</v>
      </c>
      <c r="Q138" s="171">
        <f>ROUND(E138*P138,2)</f>
        <v>0</v>
      </c>
      <c r="R138" s="171"/>
      <c r="S138" s="171" t="s">
        <v>340</v>
      </c>
      <c r="T138" s="172" t="s">
        <v>319</v>
      </c>
      <c r="U138" s="158">
        <v>0</v>
      </c>
      <c r="V138" s="158">
        <f>ROUND(E138*U138,2)</f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363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75" t="s">
        <v>256</v>
      </c>
      <c r="D139" s="276"/>
      <c r="E139" s="276"/>
      <c r="F139" s="276"/>
      <c r="G139" s="276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322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0" t="s">
        <v>313</v>
      </c>
      <c r="B140" s="161" t="s">
        <v>255</v>
      </c>
      <c r="C140" s="182" t="s">
        <v>256</v>
      </c>
      <c r="D140" s="162"/>
      <c r="E140" s="163"/>
      <c r="F140" s="164"/>
      <c r="G140" s="164">
        <f>SUMIF(AG141:AG164,"&lt;&gt;NOR",G141:G164)</f>
        <v>0</v>
      </c>
      <c r="H140" s="164"/>
      <c r="I140" s="164">
        <f>SUM(I141:I164)</f>
        <v>0</v>
      </c>
      <c r="J140" s="164"/>
      <c r="K140" s="164">
        <f>SUM(K141:K164)</f>
        <v>81533</v>
      </c>
      <c r="L140" s="164"/>
      <c r="M140" s="164">
        <f>SUM(M141:M164)</f>
        <v>0</v>
      </c>
      <c r="N140" s="164"/>
      <c r="O140" s="164">
        <f>SUM(O141:O164)</f>
        <v>0</v>
      </c>
      <c r="P140" s="164"/>
      <c r="Q140" s="164">
        <f>SUM(Q141:Q164)</f>
        <v>0</v>
      </c>
      <c r="R140" s="164"/>
      <c r="S140" s="164"/>
      <c r="T140" s="165"/>
      <c r="U140" s="159"/>
      <c r="V140" s="159">
        <f>SUM(V141:V164)</f>
        <v>0</v>
      </c>
      <c r="W140" s="159"/>
      <c r="X140" s="159"/>
      <c r="AG140" t="s">
        <v>314</v>
      </c>
    </row>
    <row r="141" spans="1:60" ht="22.5" outlineLevel="1" x14ac:dyDescent="0.2">
      <c r="A141" s="166">
        <v>61</v>
      </c>
      <c r="B141" s="167" t="s">
        <v>1921</v>
      </c>
      <c r="C141" s="183" t="s">
        <v>1922</v>
      </c>
      <c r="D141" s="168" t="s">
        <v>791</v>
      </c>
      <c r="E141" s="169">
        <v>1</v>
      </c>
      <c r="F141" s="170"/>
      <c r="G141" s="171">
        <f>ROUND(E141*F141,2)</f>
        <v>0</v>
      </c>
      <c r="H141" s="170">
        <v>0</v>
      </c>
      <c r="I141" s="171">
        <f>ROUND(E141*H141,2)</f>
        <v>0</v>
      </c>
      <c r="J141" s="170">
        <v>9306</v>
      </c>
      <c r="K141" s="171">
        <f>ROUND(E141*J141,2)</f>
        <v>9306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340</v>
      </c>
      <c r="T141" s="172" t="s">
        <v>319</v>
      </c>
      <c r="U141" s="158">
        <v>0</v>
      </c>
      <c r="V141" s="158">
        <f>ROUND(E141*U141,2)</f>
        <v>0</v>
      </c>
      <c r="W141" s="158"/>
      <c r="X141" s="158" t="s">
        <v>362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363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5" t="s">
        <v>1923</v>
      </c>
      <c r="D142" s="276"/>
      <c r="E142" s="276"/>
      <c r="F142" s="276"/>
      <c r="G142" s="276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322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66">
        <v>62</v>
      </c>
      <c r="B143" s="167" t="s">
        <v>1924</v>
      </c>
      <c r="C143" s="183" t="s">
        <v>1925</v>
      </c>
      <c r="D143" s="168" t="s">
        <v>791</v>
      </c>
      <c r="E143" s="169">
        <v>1</v>
      </c>
      <c r="F143" s="170"/>
      <c r="G143" s="171">
        <f>ROUND(E143*F143,2)</f>
        <v>0</v>
      </c>
      <c r="H143" s="170">
        <v>0</v>
      </c>
      <c r="I143" s="171">
        <f>ROUND(E143*H143,2)</f>
        <v>0</v>
      </c>
      <c r="J143" s="170">
        <v>9306</v>
      </c>
      <c r="K143" s="171">
        <f>ROUND(E143*J143,2)</f>
        <v>9306</v>
      </c>
      <c r="L143" s="171">
        <v>21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340</v>
      </c>
      <c r="T143" s="172" t="s">
        <v>319</v>
      </c>
      <c r="U143" s="158">
        <v>0</v>
      </c>
      <c r="V143" s="158">
        <f>ROUND(E143*U143,2)</f>
        <v>0</v>
      </c>
      <c r="W143" s="158"/>
      <c r="X143" s="158" t="s">
        <v>362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363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75" t="s">
        <v>1926</v>
      </c>
      <c r="D144" s="276"/>
      <c r="E144" s="276"/>
      <c r="F144" s="276"/>
      <c r="G144" s="276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322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66">
        <v>63</v>
      </c>
      <c r="B145" s="167" t="s">
        <v>1927</v>
      </c>
      <c r="C145" s="183" t="s">
        <v>1928</v>
      </c>
      <c r="D145" s="168" t="s">
        <v>1835</v>
      </c>
      <c r="E145" s="169">
        <v>2</v>
      </c>
      <c r="F145" s="170"/>
      <c r="G145" s="171">
        <f>ROUND(E145*F145,2)</f>
        <v>0</v>
      </c>
      <c r="H145" s="170">
        <v>0</v>
      </c>
      <c r="I145" s="171">
        <f>ROUND(E145*H145,2)</f>
        <v>0</v>
      </c>
      <c r="J145" s="170">
        <v>1408</v>
      </c>
      <c r="K145" s="171">
        <f>ROUND(E145*J145,2)</f>
        <v>2816</v>
      </c>
      <c r="L145" s="171">
        <v>21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/>
      <c r="S145" s="171" t="s">
        <v>340</v>
      </c>
      <c r="T145" s="172" t="s">
        <v>319</v>
      </c>
      <c r="U145" s="158">
        <v>0</v>
      </c>
      <c r="V145" s="158">
        <f>ROUND(E145*U145,2)</f>
        <v>0</v>
      </c>
      <c r="W145" s="158"/>
      <c r="X145" s="158" t="s">
        <v>362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363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75" t="s">
        <v>1929</v>
      </c>
      <c r="D146" s="276"/>
      <c r="E146" s="276"/>
      <c r="F146" s="276"/>
      <c r="G146" s="276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322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66">
        <v>64</v>
      </c>
      <c r="B147" s="167" t="s">
        <v>1930</v>
      </c>
      <c r="C147" s="183" t="s">
        <v>1931</v>
      </c>
      <c r="D147" s="168" t="s">
        <v>1835</v>
      </c>
      <c r="E147" s="169">
        <v>2</v>
      </c>
      <c r="F147" s="170"/>
      <c r="G147" s="171">
        <f>ROUND(E147*F147,2)</f>
        <v>0</v>
      </c>
      <c r="H147" s="170">
        <v>0</v>
      </c>
      <c r="I147" s="171">
        <f>ROUND(E147*H147,2)</f>
        <v>0</v>
      </c>
      <c r="J147" s="170">
        <v>661</v>
      </c>
      <c r="K147" s="171">
        <f>ROUND(E147*J147,2)</f>
        <v>1322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340</v>
      </c>
      <c r="T147" s="172" t="s">
        <v>319</v>
      </c>
      <c r="U147" s="158">
        <v>0</v>
      </c>
      <c r="V147" s="158">
        <f>ROUND(E147*U147,2)</f>
        <v>0</v>
      </c>
      <c r="W147" s="158"/>
      <c r="X147" s="158" t="s">
        <v>362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425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275" t="s">
        <v>1932</v>
      </c>
      <c r="D148" s="276"/>
      <c r="E148" s="276"/>
      <c r="F148" s="276"/>
      <c r="G148" s="276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322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66">
        <v>65</v>
      </c>
      <c r="B149" s="167" t="s">
        <v>1833</v>
      </c>
      <c r="C149" s="183" t="s">
        <v>1834</v>
      </c>
      <c r="D149" s="168" t="s">
        <v>1835</v>
      </c>
      <c r="E149" s="169">
        <v>4</v>
      </c>
      <c r="F149" s="170"/>
      <c r="G149" s="171">
        <f>ROUND(E149*F149,2)</f>
        <v>0</v>
      </c>
      <c r="H149" s="170">
        <v>0</v>
      </c>
      <c r="I149" s="171">
        <f>ROUND(E149*H149,2)</f>
        <v>0</v>
      </c>
      <c r="J149" s="170">
        <v>3096</v>
      </c>
      <c r="K149" s="171">
        <f>ROUND(E149*J149,2)</f>
        <v>12384</v>
      </c>
      <c r="L149" s="171">
        <v>21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1"/>
      <c r="S149" s="171" t="s">
        <v>340</v>
      </c>
      <c r="T149" s="172" t="s">
        <v>319</v>
      </c>
      <c r="U149" s="158">
        <v>0</v>
      </c>
      <c r="V149" s="158">
        <f>ROUND(E149*U149,2)</f>
        <v>0</v>
      </c>
      <c r="W149" s="158"/>
      <c r="X149" s="158" t="s">
        <v>362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363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275" t="s">
        <v>1933</v>
      </c>
      <c r="D150" s="276"/>
      <c r="E150" s="276"/>
      <c r="F150" s="276"/>
      <c r="G150" s="276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322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66">
        <v>66</v>
      </c>
      <c r="B151" s="167" t="s">
        <v>1934</v>
      </c>
      <c r="C151" s="183" t="s">
        <v>1935</v>
      </c>
      <c r="D151" s="168" t="s">
        <v>1835</v>
      </c>
      <c r="E151" s="169">
        <v>4</v>
      </c>
      <c r="F151" s="170"/>
      <c r="G151" s="171">
        <f>ROUND(E151*F151,2)</f>
        <v>0</v>
      </c>
      <c r="H151" s="170">
        <v>0</v>
      </c>
      <c r="I151" s="171">
        <f>ROUND(E151*H151,2)</f>
        <v>0</v>
      </c>
      <c r="J151" s="170">
        <v>674</v>
      </c>
      <c r="K151" s="171">
        <f>ROUND(E151*J151,2)</f>
        <v>2696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1"/>
      <c r="S151" s="171" t="s">
        <v>340</v>
      </c>
      <c r="T151" s="172" t="s">
        <v>319</v>
      </c>
      <c r="U151" s="158">
        <v>0</v>
      </c>
      <c r="V151" s="158">
        <f>ROUND(E151*U151,2)</f>
        <v>0</v>
      </c>
      <c r="W151" s="158"/>
      <c r="X151" s="158" t="s">
        <v>362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363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75" t="s">
        <v>1936</v>
      </c>
      <c r="D152" s="276"/>
      <c r="E152" s="276"/>
      <c r="F152" s="276"/>
      <c r="G152" s="276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322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66">
        <v>67</v>
      </c>
      <c r="B153" s="167" t="s">
        <v>1937</v>
      </c>
      <c r="C153" s="183" t="s">
        <v>1938</v>
      </c>
      <c r="D153" s="168" t="s">
        <v>1835</v>
      </c>
      <c r="E153" s="169">
        <v>10</v>
      </c>
      <c r="F153" s="170"/>
      <c r="G153" s="171">
        <f>ROUND(E153*F153,2)</f>
        <v>0</v>
      </c>
      <c r="H153" s="170">
        <v>0</v>
      </c>
      <c r="I153" s="171">
        <f>ROUND(E153*H153,2)</f>
        <v>0</v>
      </c>
      <c r="J153" s="170">
        <v>799</v>
      </c>
      <c r="K153" s="171">
        <f>ROUND(E153*J153,2)</f>
        <v>7990</v>
      </c>
      <c r="L153" s="171">
        <v>21</v>
      </c>
      <c r="M153" s="171">
        <f>G153*(1+L153/100)</f>
        <v>0</v>
      </c>
      <c r="N153" s="171">
        <v>0</v>
      </c>
      <c r="O153" s="171">
        <f>ROUND(E153*N153,2)</f>
        <v>0</v>
      </c>
      <c r="P153" s="171">
        <v>0</v>
      </c>
      <c r="Q153" s="171">
        <f>ROUND(E153*P153,2)</f>
        <v>0</v>
      </c>
      <c r="R153" s="171"/>
      <c r="S153" s="171" t="s">
        <v>340</v>
      </c>
      <c r="T153" s="172" t="s">
        <v>319</v>
      </c>
      <c r="U153" s="158">
        <v>0</v>
      </c>
      <c r="V153" s="158">
        <f>ROUND(E153*U153,2)</f>
        <v>0</v>
      </c>
      <c r="W153" s="158"/>
      <c r="X153" s="158" t="s">
        <v>362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363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275" t="s">
        <v>1939</v>
      </c>
      <c r="D154" s="276"/>
      <c r="E154" s="276"/>
      <c r="F154" s="276"/>
      <c r="G154" s="276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322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6">
        <v>68</v>
      </c>
      <c r="B155" s="167" t="s">
        <v>1940</v>
      </c>
      <c r="C155" s="183" t="s">
        <v>1941</v>
      </c>
      <c r="D155" s="168" t="s">
        <v>1835</v>
      </c>
      <c r="E155" s="169">
        <v>1</v>
      </c>
      <c r="F155" s="170"/>
      <c r="G155" s="171">
        <f>ROUND(E155*F155,2)</f>
        <v>0</v>
      </c>
      <c r="H155" s="170">
        <v>0</v>
      </c>
      <c r="I155" s="171">
        <f>ROUND(E155*H155,2)</f>
        <v>0</v>
      </c>
      <c r="J155" s="170">
        <v>2441</v>
      </c>
      <c r="K155" s="171">
        <f>ROUND(E155*J155,2)</f>
        <v>2441</v>
      </c>
      <c r="L155" s="171">
        <v>21</v>
      </c>
      <c r="M155" s="171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1"/>
      <c r="S155" s="171" t="s">
        <v>340</v>
      </c>
      <c r="T155" s="172" t="s">
        <v>319</v>
      </c>
      <c r="U155" s="158">
        <v>0</v>
      </c>
      <c r="V155" s="158">
        <f>ROUND(E155*U155,2)</f>
        <v>0</v>
      </c>
      <c r="W155" s="158"/>
      <c r="X155" s="158" t="s">
        <v>362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363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75" t="s">
        <v>1942</v>
      </c>
      <c r="D156" s="276"/>
      <c r="E156" s="276"/>
      <c r="F156" s="276"/>
      <c r="G156" s="276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322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33.75" outlineLevel="1" x14ac:dyDescent="0.2">
      <c r="A157" s="166">
        <v>69</v>
      </c>
      <c r="B157" s="167" t="s">
        <v>1909</v>
      </c>
      <c r="C157" s="183" t="s">
        <v>1910</v>
      </c>
      <c r="D157" s="168" t="s">
        <v>1784</v>
      </c>
      <c r="E157" s="169">
        <v>16</v>
      </c>
      <c r="F157" s="170"/>
      <c r="G157" s="171">
        <f>ROUND(E157*F157,2)</f>
        <v>0</v>
      </c>
      <c r="H157" s="170">
        <v>0</v>
      </c>
      <c r="I157" s="171">
        <f>ROUND(E157*H157,2)</f>
        <v>0</v>
      </c>
      <c r="J157" s="170">
        <v>786</v>
      </c>
      <c r="K157" s="171">
        <f>ROUND(E157*J157,2)</f>
        <v>12576</v>
      </c>
      <c r="L157" s="171">
        <v>21</v>
      </c>
      <c r="M157" s="171">
        <f>G157*(1+L157/100)</f>
        <v>0</v>
      </c>
      <c r="N157" s="171">
        <v>0</v>
      </c>
      <c r="O157" s="171">
        <f>ROUND(E157*N157,2)</f>
        <v>0</v>
      </c>
      <c r="P157" s="171">
        <v>0</v>
      </c>
      <c r="Q157" s="171">
        <f>ROUND(E157*P157,2)</f>
        <v>0</v>
      </c>
      <c r="R157" s="171"/>
      <c r="S157" s="171" t="s">
        <v>340</v>
      </c>
      <c r="T157" s="172" t="s">
        <v>319</v>
      </c>
      <c r="U157" s="158">
        <v>0</v>
      </c>
      <c r="V157" s="158">
        <f>ROUND(E157*U157,2)</f>
        <v>0</v>
      </c>
      <c r="W157" s="158"/>
      <c r="X157" s="158" t="s">
        <v>362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363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75" t="s">
        <v>1943</v>
      </c>
      <c r="D158" s="276"/>
      <c r="E158" s="276"/>
      <c r="F158" s="276"/>
      <c r="G158" s="276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322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33.75" outlineLevel="1" x14ac:dyDescent="0.2">
      <c r="A159" s="166">
        <v>70</v>
      </c>
      <c r="B159" s="167" t="s">
        <v>1911</v>
      </c>
      <c r="C159" s="183" t="s">
        <v>1912</v>
      </c>
      <c r="D159" s="168" t="s">
        <v>1784</v>
      </c>
      <c r="E159" s="169">
        <v>12</v>
      </c>
      <c r="F159" s="170"/>
      <c r="G159" s="171">
        <f>ROUND(E159*F159,2)</f>
        <v>0</v>
      </c>
      <c r="H159" s="170">
        <v>0</v>
      </c>
      <c r="I159" s="171">
        <f>ROUND(E159*H159,2)</f>
        <v>0</v>
      </c>
      <c r="J159" s="170">
        <v>600</v>
      </c>
      <c r="K159" s="171">
        <f>ROUND(E159*J159,2)</f>
        <v>7200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340</v>
      </c>
      <c r="T159" s="172" t="s">
        <v>319</v>
      </c>
      <c r="U159" s="158">
        <v>0</v>
      </c>
      <c r="V159" s="158">
        <f>ROUND(E159*U159,2)</f>
        <v>0</v>
      </c>
      <c r="W159" s="158"/>
      <c r="X159" s="158" t="s">
        <v>362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363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275" t="s">
        <v>1943</v>
      </c>
      <c r="D160" s="276"/>
      <c r="E160" s="276"/>
      <c r="F160" s="276"/>
      <c r="G160" s="276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322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4">
        <v>71</v>
      </c>
      <c r="B161" s="175" t="s">
        <v>1944</v>
      </c>
      <c r="C161" s="184" t="s">
        <v>1914</v>
      </c>
      <c r="D161" s="176" t="s">
        <v>376</v>
      </c>
      <c r="E161" s="177">
        <v>30</v>
      </c>
      <c r="F161" s="178"/>
      <c r="G161" s="179">
        <f>ROUND(E161*F161,2)</f>
        <v>0</v>
      </c>
      <c r="H161" s="178">
        <v>0</v>
      </c>
      <c r="I161" s="179">
        <f>ROUND(E161*H161,2)</f>
        <v>0</v>
      </c>
      <c r="J161" s="178">
        <v>186</v>
      </c>
      <c r="K161" s="179">
        <f>ROUND(E161*J161,2)</f>
        <v>5580</v>
      </c>
      <c r="L161" s="179">
        <v>21</v>
      </c>
      <c r="M161" s="179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79"/>
      <c r="S161" s="179" t="s">
        <v>340</v>
      </c>
      <c r="T161" s="180" t="s">
        <v>319</v>
      </c>
      <c r="U161" s="158">
        <v>0</v>
      </c>
      <c r="V161" s="158">
        <f>ROUND(E161*U161,2)</f>
        <v>0</v>
      </c>
      <c r="W161" s="158"/>
      <c r="X161" s="158" t="s">
        <v>362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363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33.75" outlineLevel="1" x14ac:dyDescent="0.2">
      <c r="A162" s="166">
        <v>72</v>
      </c>
      <c r="B162" s="167" t="s">
        <v>1899</v>
      </c>
      <c r="C162" s="183" t="s">
        <v>1900</v>
      </c>
      <c r="D162" s="168" t="s">
        <v>376</v>
      </c>
      <c r="E162" s="169">
        <v>8</v>
      </c>
      <c r="F162" s="170"/>
      <c r="G162" s="171">
        <f>ROUND(E162*F162,2)</f>
        <v>0</v>
      </c>
      <c r="H162" s="170">
        <v>0</v>
      </c>
      <c r="I162" s="171">
        <f>ROUND(E162*H162,2)</f>
        <v>0</v>
      </c>
      <c r="J162" s="170">
        <v>745</v>
      </c>
      <c r="K162" s="171">
        <f>ROUND(E162*J162,2)</f>
        <v>5960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/>
      <c r="S162" s="171" t="s">
        <v>340</v>
      </c>
      <c r="T162" s="172" t="s">
        <v>319</v>
      </c>
      <c r="U162" s="158">
        <v>0</v>
      </c>
      <c r="V162" s="158">
        <f>ROUND(E162*U162,2)</f>
        <v>0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425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275" t="s">
        <v>1945</v>
      </c>
      <c r="D163" s="276"/>
      <c r="E163" s="276"/>
      <c r="F163" s="276"/>
      <c r="G163" s="276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322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1" x14ac:dyDescent="0.2">
      <c r="A164" s="174">
        <v>73</v>
      </c>
      <c r="B164" s="175" t="s">
        <v>1917</v>
      </c>
      <c r="C164" s="184" t="s">
        <v>1918</v>
      </c>
      <c r="D164" s="176" t="s">
        <v>376</v>
      </c>
      <c r="E164" s="177">
        <v>4</v>
      </c>
      <c r="F164" s="178"/>
      <c r="G164" s="179">
        <f>ROUND(E164*F164,2)</f>
        <v>0</v>
      </c>
      <c r="H164" s="178">
        <v>0</v>
      </c>
      <c r="I164" s="179">
        <f>ROUND(E164*H164,2)</f>
        <v>0</v>
      </c>
      <c r="J164" s="178">
        <v>489</v>
      </c>
      <c r="K164" s="179">
        <f>ROUND(E164*J164,2)</f>
        <v>1956</v>
      </c>
      <c r="L164" s="179">
        <v>21</v>
      </c>
      <c r="M164" s="179">
        <f>G164*(1+L164/100)</f>
        <v>0</v>
      </c>
      <c r="N164" s="179">
        <v>0</v>
      </c>
      <c r="O164" s="179">
        <f>ROUND(E164*N164,2)</f>
        <v>0</v>
      </c>
      <c r="P164" s="179">
        <v>0</v>
      </c>
      <c r="Q164" s="179">
        <f>ROUND(E164*P164,2)</f>
        <v>0</v>
      </c>
      <c r="R164" s="179"/>
      <c r="S164" s="179" t="s">
        <v>340</v>
      </c>
      <c r="T164" s="180" t="s">
        <v>319</v>
      </c>
      <c r="U164" s="158">
        <v>0</v>
      </c>
      <c r="V164" s="158">
        <f>ROUND(E164*U164,2)</f>
        <v>0</v>
      </c>
      <c r="W164" s="158"/>
      <c r="X164" s="158" t="s">
        <v>362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363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x14ac:dyDescent="0.2">
      <c r="A165" s="160" t="s">
        <v>313</v>
      </c>
      <c r="B165" s="161" t="s">
        <v>257</v>
      </c>
      <c r="C165" s="182" t="s">
        <v>258</v>
      </c>
      <c r="D165" s="162"/>
      <c r="E165" s="163"/>
      <c r="F165" s="164"/>
      <c r="G165" s="164">
        <f>SUMIF(AG166:AG177,"&lt;&gt;NOR",G166:G177)</f>
        <v>0</v>
      </c>
      <c r="H165" s="164"/>
      <c r="I165" s="164">
        <f>SUM(I166:I177)</f>
        <v>0</v>
      </c>
      <c r="J165" s="164"/>
      <c r="K165" s="164">
        <f>SUM(K166:K177)</f>
        <v>12268</v>
      </c>
      <c r="L165" s="164"/>
      <c r="M165" s="164">
        <f>SUM(M166:M177)</f>
        <v>0</v>
      </c>
      <c r="N165" s="164"/>
      <c r="O165" s="164">
        <f>SUM(O166:O177)</f>
        <v>0</v>
      </c>
      <c r="P165" s="164"/>
      <c r="Q165" s="164">
        <f>SUM(Q166:Q177)</f>
        <v>0</v>
      </c>
      <c r="R165" s="164"/>
      <c r="S165" s="164"/>
      <c r="T165" s="165"/>
      <c r="U165" s="159"/>
      <c r="V165" s="159">
        <f>SUM(V166:V177)</f>
        <v>0</v>
      </c>
      <c r="W165" s="159"/>
      <c r="X165" s="159"/>
      <c r="AG165" t="s">
        <v>314</v>
      </c>
    </row>
    <row r="166" spans="1:60" outlineLevel="1" x14ac:dyDescent="0.2">
      <c r="A166" s="166">
        <v>74</v>
      </c>
      <c r="B166" s="167" t="s">
        <v>1946</v>
      </c>
      <c r="C166" s="183" t="s">
        <v>1947</v>
      </c>
      <c r="D166" s="168" t="s">
        <v>1835</v>
      </c>
      <c r="E166" s="169">
        <v>1</v>
      </c>
      <c r="F166" s="170"/>
      <c r="G166" s="171">
        <f>ROUND(E166*F166,2)</f>
        <v>0</v>
      </c>
      <c r="H166" s="170">
        <v>0</v>
      </c>
      <c r="I166" s="171">
        <f>ROUND(E166*H166,2)</f>
        <v>0</v>
      </c>
      <c r="J166" s="170">
        <v>1155</v>
      </c>
      <c r="K166" s="171">
        <f>ROUND(E166*J166,2)</f>
        <v>1155</v>
      </c>
      <c r="L166" s="171">
        <v>21</v>
      </c>
      <c r="M166" s="171">
        <f>G166*(1+L166/100)</f>
        <v>0</v>
      </c>
      <c r="N166" s="171">
        <v>0</v>
      </c>
      <c r="O166" s="171">
        <f>ROUND(E166*N166,2)</f>
        <v>0</v>
      </c>
      <c r="P166" s="171">
        <v>0</v>
      </c>
      <c r="Q166" s="171">
        <f>ROUND(E166*P166,2)</f>
        <v>0</v>
      </c>
      <c r="R166" s="171"/>
      <c r="S166" s="171" t="s">
        <v>340</v>
      </c>
      <c r="T166" s="172" t="s">
        <v>319</v>
      </c>
      <c r="U166" s="158">
        <v>0</v>
      </c>
      <c r="V166" s="158">
        <f>ROUND(E166*U166,2)</f>
        <v>0</v>
      </c>
      <c r="W166" s="158"/>
      <c r="X166" s="158" t="s">
        <v>362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363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75" t="s">
        <v>1948</v>
      </c>
      <c r="D167" s="276"/>
      <c r="E167" s="276"/>
      <c r="F167" s="276"/>
      <c r="G167" s="276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322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66">
        <v>75</v>
      </c>
      <c r="B168" s="167" t="s">
        <v>1949</v>
      </c>
      <c r="C168" s="183" t="s">
        <v>1950</v>
      </c>
      <c r="D168" s="168" t="s">
        <v>1835</v>
      </c>
      <c r="E168" s="169">
        <v>1</v>
      </c>
      <c r="F168" s="170"/>
      <c r="G168" s="171">
        <f>ROUND(E168*F168,2)</f>
        <v>0</v>
      </c>
      <c r="H168" s="170">
        <v>0</v>
      </c>
      <c r="I168" s="171">
        <f>ROUND(E168*H168,2)</f>
        <v>0</v>
      </c>
      <c r="J168" s="170">
        <v>999</v>
      </c>
      <c r="K168" s="171">
        <f>ROUND(E168*J168,2)</f>
        <v>999</v>
      </c>
      <c r="L168" s="171">
        <v>21</v>
      </c>
      <c r="M168" s="171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1"/>
      <c r="S168" s="171" t="s">
        <v>340</v>
      </c>
      <c r="T168" s="172" t="s">
        <v>319</v>
      </c>
      <c r="U168" s="158">
        <v>0</v>
      </c>
      <c r="V168" s="158">
        <f>ROUND(E168*U168,2)</f>
        <v>0</v>
      </c>
      <c r="W168" s="158"/>
      <c r="X168" s="158" t="s">
        <v>362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363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75" t="s">
        <v>1951</v>
      </c>
      <c r="D169" s="276"/>
      <c r="E169" s="276"/>
      <c r="F169" s="276"/>
      <c r="G169" s="276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322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66">
        <v>76</v>
      </c>
      <c r="B170" s="167" t="s">
        <v>1952</v>
      </c>
      <c r="C170" s="183" t="s">
        <v>1953</v>
      </c>
      <c r="D170" s="168" t="s">
        <v>1835</v>
      </c>
      <c r="E170" s="169">
        <v>2</v>
      </c>
      <c r="F170" s="170"/>
      <c r="G170" s="171">
        <f>ROUND(E170*F170,2)</f>
        <v>0</v>
      </c>
      <c r="H170" s="170">
        <v>0</v>
      </c>
      <c r="I170" s="171">
        <f>ROUND(E170*H170,2)</f>
        <v>0</v>
      </c>
      <c r="J170" s="170">
        <v>276</v>
      </c>
      <c r="K170" s="171">
        <f>ROUND(E170*J170,2)</f>
        <v>552</v>
      </c>
      <c r="L170" s="171">
        <v>21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340</v>
      </c>
      <c r="T170" s="172" t="s">
        <v>319</v>
      </c>
      <c r="U170" s="158">
        <v>0</v>
      </c>
      <c r="V170" s="158">
        <f>ROUND(E170*U170,2)</f>
        <v>0</v>
      </c>
      <c r="W170" s="158"/>
      <c r="X170" s="158" t="s">
        <v>362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425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75" t="s">
        <v>1954</v>
      </c>
      <c r="D171" s="276"/>
      <c r="E171" s="276"/>
      <c r="F171" s="276"/>
      <c r="G171" s="276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322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33.75" outlineLevel="1" x14ac:dyDescent="0.2">
      <c r="A172" s="166">
        <v>77</v>
      </c>
      <c r="B172" s="167" t="s">
        <v>1905</v>
      </c>
      <c r="C172" s="183" t="s">
        <v>1906</v>
      </c>
      <c r="D172" s="168" t="s">
        <v>1784</v>
      </c>
      <c r="E172" s="169">
        <v>6</v>
      </c>
      <c r="F172" s="170"/>
      <c r="G172" s="171">
        <f>ROUND(E172*F172,2)</f>
        <v>0</v>
      </c>
      <c r="H172" s="170">
        <v>0</v>
      </c>
      <c r="I172" s="171">
        <f>ROUND(E172*H172,2)</f>
        <v>0</v>
      </c>
      <c r="J172" s="170">
        <v>786</v>
      </c>
      <c r="K172" s="171">
        <f>ROUND(E172*J172,2)</f>
        <v>4716</v>
      </c>
      <c r="L172" s="171">
        <v>21</v>
      </c>
      <c r="M172" s="171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1"/>
      <c r="S172" s="171" t="s">
        <v>340</v>
      </c>
      <c r="T172" s="172" t="s">
        <v>319</v>
      </c>
      <c r="U172" s="158">
        <v>0</v>
      </c>
      <c r="V172" s="158">
        <f>ROUND(E172*U172,2)</f>
        <v>0</v>
      </c>
      <c r="W172" s="158"/>
      <c r="X172" s="158" t="s">
        <v>362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363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75" t="s">
        <v>1943</v>
      </c>
      <c r="D173" s="276"/>
      <c r="E173" s="276"/>
      <c r="F173" s="276"/>
      <c r="G173" s="276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322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33.75" outlineLevel="1" x14ac:dyDescent="0.2">
      <c r="A174" s="174">
        <v>78</v>
      </c>
      <c r="B174" s="175" t="s">
        <v>1917</v>
      </c>
      <c r="C174" s="184" t="s">
        <v>1918</v>
      </c>
      <c r="D174" s="176" t="s">
        <v>376</v>
      </c>
      <c r="E174" s="177">
        <v>2</v>
      </c>
      <c r="F174" s="178"/>
      <c r="G174" s="179">
        <f>ROUND(E174*F174,2)</f>
        <v>0</v>
      </c>
      <c r="H174" s="178">
        <v>0</v>
      </c>
      <c r="I174" s="179">
        <f>ROUND(E174*H174,2)</f>
        <v>0</v>
      </c>
      <c r="J174" s="178">
        <v>489</v>
      </c>
      <c r="K174" s="179">
        <f>ROUND(E174*J174,2)</f>
        <v>978</v>
      </c>
      <c r="L174" s="179">
        <v>21</v>
      </c>
      <c r="M174" s="179">
        <f>G174*(1+L174/100)</f>
        <v>0</v>
      </c>
      <c r="N174" s="179">
        <v>0</v>
      </c>
      <c r="O174" s="179">
        <f>ROUND(E174*N174,2)</f>
        <v>0</v>
      </c>
      <c r="P174" s="179">
        <v>0</v>
      </c>
      <c r="Q174" s="179">
        <f>ROUND(E174*P174,2)</f>
        <v>0</v>
      </c>
      <c r="R174" s="179"/>
      <c r="S174" s="179" t="s">
        <v>340</v>
      </c>
      <c r="T174" s="180" t="s">
        <v>319</v>
      </c>
      <c r="U174" s="158">
        <v>0</v>
      </c>
      <c r="V174" s="158">
        <f>ROUND(E174*U174,2)</f>
        <v>0</v>
      </c>
      <c r="W174" s="158"/>
      <c r="X174" s="158" t="s">
        <v>362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363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74">
        <v>79</v>
      </c>
      <c r="B175" s="175" t="s">
        <v>1955</v>
      </c>
      <c r="C175" s="184" t="s">
        <v>1956</v>
      </c>
      <c r="D175" s="176" t="s">
        <v>376</v>
      </c>
      <c r="E175" s="177">
        <v>1</v>
      </c>
      <c r="F175" s="178"/>
      <c r="G175" s="179">
        <f>ROUND(E175*F175,2)</f>
        <v>0</v>
      </c>
      <c r="H175" s="178">
        <v>0</v>
      </c>
      <c r="I175" s="179">
        <f>ROUND(E175*H175,2)</f>
        <v>0</v>
      </c>
      <c r="J175" s="178">
        <v>1096</v>
      </c>
      <c r="K175" s="179">
        <f>ROUND(E175*J175,2)</f>
        <v>1096</v>
      </c>
      <c r="L175" s="179">
        <v>21</v>
      </c>
      <c r="M175" s="179">
        <f>G175*(1+L175/100)</f>
        <v>0</v>
      </c>
      <c r="N175" s="179">
        <v>0</v>
      </c>
      <c r="O175" s="179">
        <f>ROUND(E175*N175,2)</f>
        <v>0</v>
      </c>
      <c r="P175" s="179">
        <v>0</v>
      </c>
      <c r="Q175" s="179">
        <f>ROUND(E175*P175,2)</f>
        <v>0</v>
      </c>
      <c r="R175" s="179"/>
      <c r="S175" s="179" t="s">
        <v>340</v>
      </c>
      <c r="T175" s="180" t="s">
        <v>319</v>
      </c>
      <c r="U175" s="158">
        <v>0</v>
      </c>
      <c r="V175" s="158">
        <f>ROUND(E175*U175,2)</f>
        <v>0</v>
      </c>
      <c r="W175" s="158"/>
      <c r="X175" s="158" t="s">
        <v>362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363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66">
        <v>80</v>
      </c>
      <c r="B176" s="167" t="s">
        <v>1957</v>
      </c>
      <c r="C176" s="183" t="s">
        <v>1958</v>
      </c>
      <c r="D176" s="168" t="s">
        <v>376</v>
      </c>
      <c r="E176" s="169">
        <v>12</v>
      </c>
      <c r="F176" s="170"/>
      <c r="G176" s="171">
        <f>ROUND(E176*F176,2)</f>
        <v>0</v>
      </c>
      <c r="H176" s="170">
        <v>0</v>
      </c>
      <c r="I176" s="171">
        <f>ROUND(E176*H176,2)</f>
        <v>0</v>
      </c>
      <c r="J176" s="170">
        <v>231</v>
      </c>
      <c r="K176" s="171">
        <f>ROUND(E176*J176,2)</f>
        <v>2772</v>
      </c>
      <c r="L176" s="171">
        <v>21</v>
      </c>
      <c r="M176" s="171">
        <f>G176*(1+L176/100)</f>
        <v>0</v>
      </c>
      <c r="N176" s="171">
        <v>0</v>
      </c>
      <c r="O176" s="171">
        <f>ROUND(E176*N176,2)</f>
        <v>0</v>
      </c>
      <c r="P176" s="171">
        <v>0</v>
      </c>
      <c r="Q176" s="171">
        <f>ROUND(E176*P176,2)</f>
        <v>0</v>
      </c>
      <c r="R176" s="171"/>
      <c r="S176" s="171" t="s">
        <v>340</v>
      </c>
      <c r="T176" s="172" t="s">
        <v>319</v>
      </c>
      <c r="U176" s="158">
        <v>0</v>
      </c>
      <c r="V176" s="158">
        <f>ROUND(E176*U176,2)</f>
        <v>0</v>
      </c>
      <c r="W176" s="158"/>
      <c r="X176" s="158" t="s">
        <v>362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425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275" t="s">
        <v>260</v>
      </c>
      <c r="D177" s="276"/>
      <c r="E177" s="276"/>
      <c r="F177" s="276"/>
      <c r="G177" s="276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322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0" t="s">
        <v>313</v>
      </c>
      <c r="B178" s="161" t="s">
        <v>259</v>
      </c>
      <c r="C178" s="182" t="s">
        <v>260</v>
      </c>
      <c r="D178" s="162"/>
      <c r="E178" s="163"/>
      <c r="F178" s="164"/>
      <c r="G178" s="164">
        <f>SUMIF(AG179:AG190,"&lt;&gt;NOR",G179:G190)</f>
        <v>0</v>
      </c>
      <c r="H178" s="164"/>
      <c r="I178" s="164">
        <f>SUM(I179:I190)</f>
        <v>0</v>
      </c>
      <c r="J178" s="164"/>
      <c r="K178" s="164">
        <f>SUM(K179:K190)</f>
        <v>346358</v>
      </c>
      <c r="L178" s="164"/>
      <c r="M178" s="164">
        <f>SUM(M179:M190)</f>
        <v>0</v>
      </c>
      <c r="N178" s="164"/>
      <c r="O178" s="164">
        <f>SUM(O179:O190)</f>
        <v>0</v>
      </c>
      <c r="P178" s="164"/>
      <c r="Q178" s="164">
        <f>SUM(Q179:Q190)</f>
        <v>0</v>
      </c>
      <c r="R178" s="164"/>
      <c r="S178" s="164"/>
      <c r="T178" s="165"/>
      <c r="U178" s="159"/>
      <c r="V178" s="159">
        <f>SUM(V179:V190)</f>
        <v>0</v>
      </c>
      <c r="W178" s="159"/>
      <c r="X178" s="159"/>
      <c r="AG178" t="s">
        <v>314</v>
      </c>
    </row>
    <row r="179" spans="1:60" ht="33.75" outlineLevel="1" x14ac:dyDescent="0.2">
      <c r="A179" s="166">
        <v>81</v>
      </c>
      <c r="B179" s="167" t="s">
        <v>1959</v>
      </c>
      <c r="C179" s="183" t="s">
        <v>1960</v>
      </c>
      <c r="D179" s="168" t="s">
        <v>1835</v>
      </c>
      <c r="E179" s="169">
        <v>1</v>
      </c>
      <c r="F179" s="170"/>
      <c r="G179" s="171">
        <f>ROUND(E179*F179,2)</f>
        <v>0</v>
      </c>
      <c r="H179" s="170">
        <v>0</v>
      </c>
      <c r="I179" s="171">
        <f>ROUND(E179*H179,2)</f>
        <v>0</v>
      </c>
      <c r="J179" s="170">
        <v>161727</v>
      </c>
      <c r="K179" s="171">
        <f>ROUND(E179*J179,2)</f>
        <v>161727</v>
      </c>
      <c r="L179" s="171">
        <v>21</v>
      </c>
      <c r="M179" s="171">
        <f>G179*(1+L179/100)</f>
        <v>0</v>
      </c>
      <c r="N179" s="171">
        <v>0</v>
      </c>
      <c r="O179" s="171">
        <f>ROUND(E179*N179,2)</f>
        <v>0</v>
      </c>
      <c r="P179" s="171">
        <v>0</v>
      </c>
      <c r="Q179" s="171">
        <f>ROUND(E179*P179,2)</f>
        <v>0</v>
      </c>
      <c r="R179" s="171"/>
      <c r="S179" s="171" t="s">
        <v>340</v>
      </c>
      <c r="T179" s="172" t="s">
        <v>319</v>
      </c>
      <c r="U179" s="158">
        <v>0</v>
      </c>
      <c r="V179" s="158">
        <f>ROUND(E179*U179,2)</f>
        <v>0</v>
      </c>
      <c r="W179" s="158"/>
      <c r="X179" s="158" t="s">
        <v>362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363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75" t="s">
        <v>1961</v>
      </c>
      <c r="D180" s="276"/>
      <c r="E180" s="276"/>
      <c r="F180" s="276"/>
      <c r="G180" s="276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322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277" t="s">
        <v>1962</v>
      </c>
      <c r="D181" s="278"/>
      <c r="E181" s="278"/>
      <c r="F181" s="278"/>
      <c r="G181" s="27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322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33.75" outlineLevel="1" x14ac:dyDescent="0.2">
      <c r="A182" s="166">
        <v>82</v>
      </c>
      <c r="B182" s="167" t="s">
        <v>1963</v>
      </c>
      <c r="C182" s="183" t="s">
        <v>1964</v>
      </c>
      <c r="D182" s="168" t="s">
        <v>1835</v>
      </c>
      <c r="E182" s="169">
        <v>3</v>
      </c>
      <c r="F182" s="170"/>
      <c r="G182" s="171">
        <f>ROUND(E182*F182,2)</f>
        <v>0</v>
      </c>
      <c r="H182" s="170">
        <v>0</v>
      </c>
      <c r="I182" s="171">
        <f>ROUND(E182*H182,2)</f>
        <v>0</v>
      </c>
      <c r="J182" s="170">
        <v>33247</v>
      </c>
      <c r="K182" s="171">
        <f>ROUND(E182*J182,2)</f>
        <v>99741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340</v>
      </c>
      <c r="T182" s="172" t="s">
        <v>319</v>
      </c>
      <c r="U182" s="158">
        <v>0</v>
      </c>
      <c r="V182" s="158">
        <f>ROUND(E182*U182,2)</f>
        <v>0</v>
      </c>
      <c r="W182" s="158"/>
      <c r="X182" s="158" t="s">
        <v>362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425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275" t="s">
        <v>1965</v>
      </c>
      <c r="D183" s="276"/>
      <c r="E183" s="276"/>
      <c r="F183" s="276"/>
      <c r="G183" s="276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322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73" t="str">
        <f>C183</f>
        <v>s čerpadlem kondenzátu, včetně čelního panelu v bílé barvě a kabelů pro propojení s kabelovým ovladačem</v>
      </c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77" t="s">
        <v>1966</v>
      </c>
      <c r="D184" s="278"/>
      <c r="E184" s="278"/>
      <c r="F184" s="278"/>
      <c r="G184" s="27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322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66">
        <v>83</v>
      </c>
      <c r="B185" s="167" t="s">
        <v>1967</v>
      </c>
      <c r="C185" s="183" t="s">
        <v>1968</v>
      </c>
      <c r="D185" s="168" t="s">
        <v>1835</v>
      </c>
      <c r="E185" s="169">
        <v>1</v>
      </c>
      <c r="F185" s="170"/>
      <c r="G185" s="171">
        <f>ROUND(E185*F185,2)</f>
        <v>0</v>
      </c>
      <c r="H185" s="170">
        <v>0</v>
      </c>
      <c r="I185" s="171">
        <f>ROUND(E185*H185,2)</f>
        <v>0</v>
      </c>
      <c r="J185" s="170">
        <v>14035</v>
      </c>
      <c r="K185" s="171">
        <f>ROUND(E185*J185,2)</f>
        <v>14035</v>
      </c>
      <c r="L185" s="171">
        <v>21</v>
      </c>
      <c r="M185" s="171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1"/>
      <c r="S185" s="171" t="s">
        <v>340</v>
      </c>
      <c r="T185" s="172" t="s">
        <v>319</v>
      </c>
      <c r="U185" s="158">
        <v>0</v>
      </c>
      <c r="V185" s="158">
        <f>ROUND(E185*U185,2)</f>
        <v>0</v>
      </c>
      <c r="W185" s="158"/>
      <c r="X185" s="158" t="s">
        <v>362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363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275" t="s">
        <v>1967</v>
      </c>
      <c r="D186" s="276"/>
      <c r="E186" s="276"/>
      <c r="F186" s="276"/>
      <c r="G186" s="276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322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6">
        <v>84</v>
      </c>
      <c r="B187" s="167" t="s">
        <v>1969</v>
      </c>
      <c r="C187" s="183" t="s">
        <v>1970</v>
      </c>
      <c r="D187" s="168" t="s">
        <v>791</v>
      </c>
      <c r="E187" s="169">
        <v>1</v>
      </c>
      <c r="F187" s="170"/>
      <c r="G187" s="171">
        <f>ROUND(E187*F187,2)</f>
        <v>0</v>
      </c>
      <c r="H187" s="170">
        <v>0</v>
      </c>
      <c r="I187" s="171">
        <f>ROUND(E187*H187,2)</f>
        <v>0</v>
      </c>
      <c r="J187" s="170">
        <v>6835</v>
      </c>
      <c r="K187" s="171">
        <f>ROUND(E187*J187,2)</f>
        <v>6835</v>
      </c>
      <c r="L187" s="171">
        <v>21</v>
      </c>
      <c r="M187" s="171">
        <f>G187*(1+L187/100)</f>
        <v>0</v>
      </c>
      <c r="N187" s="171">
        <v>0</v>
      </c>
      <c r="O187" s="171">
        <f>ROUND(E187*N187,2)</f>
        <v>0</v>
      </c>
      <c r="P187" s="171">
        <v>0</v>
      </c>
      <c r="Q187" s="171">
        <f>ROUND(E187*P187,2)</f>
        <v>0</v>
      </c>
      <c r="R187" s="171"/>
      <c r="S187" s="171" t="s">
        <v>340</v>
      </c>
      <c r="T187" s="172" t="s">
        <v>319</v>
      </c>
      <c r="U187" s="158">
        <v>0</v>
      </c>
      <c r="V187" s="158">
        <f>ROUND(E187*U187,2)</f>
        <v>0</v>
      </c>
      <c r="W187" s="158"/>
      <c r="X187" s="158" t="s">
        <v>362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363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75" t="s">
        <v>1969</v>
      </c>
      <c r="D188" s="276"/>
      <c r="E188" s="276"/>
      <c r="F188" s="276"/>
      <c r="G188" s="276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322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33.75" outlineLevel="1" x14ac:dyDescent="0.2">
      <c r="A189" s="166">
        <v>85</v>
      </c>
      <c r="B189" s="167" t="s">
        <v>1971</v>
      </c>
      <c r="C189" s="183" t="s">
        <v>1972</v>
      </c>
      <c r="D189" s="168" t="s">
        <v>1784</v>
      </c>
      <c r="E189" s="169">
        <v>55</v>
      </c>
      <c r="F189" s="170"/>
      <c r="G189" s="171">
        <f>ROUND(E189*F189,2)</f>
        <v>0</v>
      </c>
      <c r="H189" s="170">
        <v>0</v>
      </c>
      <c r="I189" s="171">
        <f>ROUND(E189*H189,2)</f>
        <v>0</v>
      </c>
      <c r="J189" s="170">
        <v>1164</v>
      </c>
      <c r="K189" s="171">
        <f>ROUND(E189*J189,2)</f>
        <v>64020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/>
      <c r="S189" s="171" t="s">
        <v>340</v>
      </c>
      <c r="T189" s="172" t="s">
        <v>319</v>
      </c>
      <c r="U189" s="158">
        <v>0</v>
      </c>
      <c r="V189" s="158">
        <f>ROUND(E189*U189,2)</f>
        <v>0</v>
      </c>
      <c r="W189" s="158"/>
      <c r="X189" s="158" t="s">
        <v>362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363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75" t="s">
        <v>1973</v>
      </c>
      <c r="D190" s="276"/>
      <c r="E190" s="276"/>
      <c r="F190" s="276"/>
      <c r="G190" s="276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322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3"/>
      <c r="B191" s="4"/>
      <c r="C191" s="185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300</v>
      </c>
    </row>
    <row r="192" spans="1:60" x14ac:dyDescent="0.2">
      <c r="A192" s="152"/>
      <c r="B192" s="153" t="s">
        <v>29</v>
      </c>
      <c r="C192" s="186"/>
      <c r="D192" s="154"/>
      <c r="E192" s="155"/>
      <c r="F192" s="155"/>
      <c r="G192" s="181">
        <f>G8+G140+G165+G178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355</v>
      </c>
    </row>
    <row r="193" spans="3:33" x14ac:dyDescent="0.2">
      <c r="C193" s="187"/>
      <c r="D193" s="10"/>
      <c r="AG193" t="s">
        <v>356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lcb7VBdwsSRrh8Q9R9UG+mPiHysO8ce0Qe5oI+rUHhsGPwitUHSAhpXXDym19B/kcVQFBCPVobCI2LPdItZRw==" saltValue="pYjJhaVJo3ggJWdadIafYw==" spinCount="100000" sheet="1" objects="1" scenarios="1"/>
  <mergeCells count="98">
    <mergeCell ref="C11:G11"/>
    <mergeCell ref="A1:G1"/>
    <mergeCell ref="C2:G2"/>
    <mergeCell ref="C3:G3"/>
    <mergeCell ref="C4:G4"/>
    <mergeCell ref="C10:G10"/>
    <mergeCell ref="C29:G29"/>
    <mergeCell ref="C12:G12"/>
    <mergeCell ref="C13:G13"/>
    <mergeCell ref="C14:G14"/>
    <mergeCell ref="C15:G15"/>
    <mergeCell ref="C17:G17"/>
    <mergeCell ref="C19:G19"/>
    <mergeCell ref="C21:G21"/>
    <mergeCell ref="C22:G22"/>
    <mergeCell ref="C24:G24"/>
    <mergeCell ref="C25:G25"/>
    <mergeCell ref="C27:G27"/>
    <mergeCell ref="C53:G53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77:G77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96:G96"/>
    <mergeCell ref="C79:G79"/>
    <mergeCell ref="C81:G81"/>
    <mergeCell ref="C83:G83"/>
    <mergeCell ref="C84:G84"/>
    <mergeCell ref="C86:G86"/>
    <mergeCell ref="C87:G87"/>
    <mergeCell ref="C89:G89"/>
    <mergeCell ref="C90:G90"/>
    <mergeCell ref="C92:G92"/>
    <mergeCell ref="C93:G93"/>
    <mergeCell ref="C95:G95"/>
    <mergeCell ref="C118:G118"/>
    <mergeCell ref="C98:G98"/>
    <mergeCell ref="C99:G99"/>
    <mergeCell ref="C101:G101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46:G146"/>
    <mergeCell ref="C120:G120"/>
    <mergeCell ref="C122:G122"/>
    <mergeCell ref="C124:G124"/>
    <mergeCell ref="C126:G126"/>
    <mergeCell ref="C128:G128"/>
    <mergeCell ref="C130:G130"/>
    <mergeCell ref="C132:G132"/>
    <mergeCell ref="C134:G134"/>
    <mergeCell ref="C139:G139"/>
    <mergeCell ref="C142:G142"/>
    <mergeCell ref="C144:G144"/>
    <mergeCell ref="C173:G173"/>
    <mergeCell ref="C148:G148"/>
    <mergeCell ref="C150:G150"/>
    <mergeCell ref="C152:G152"/>
    <mergeCell ref="C154:G154"/>
    <mergeCell ref="C156:G156"/>
    <mergeCell ref="C158:G158"/>
    <mergeCell ref="C160:G160"/>
    <mergeCell ref="C163:G163"/>
    <mergeCell ref="C167:G167"/>
    <mergeCell ref="C169:G169"/>
    <mergeCell ref="C171:G171"/>
    <mergeCell ref="C188:G188"/>
    <mergeCell ref="C190:G190"/>
    <mergeCell ref="C177:G177"/>
    <mergeCell ref="C180:G180"/>
    <mergeCell ref="C181:G181"/>
    <mergeCell ref="C183:G183"/>
    <mergeCell ref="C184:G184"/>
    <mergeCell ref="C186:G1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149" activePane="bottomLeft" state="frozen"/>
      <selection activeCell="C17" sqref="C17:G17"/>
      <selection pane="bottomLeft" activeCell="C152" sqref="C15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78</v>
      </c>
      <c r="C3" s="280" t="s">
        <v>79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3" t="s">
        <v>75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249</v>
      </c>
      <c r="C8" s="182" t="s">
        <v>250</v>
      </c>
      <c r="D8" s="162"/>
      <c r="E8" s="163"/>
      <c r="F8" s="164"/>
      <c r="G8" s="164">
        <f>SUMIF(AG9:AG140,"&lt;&gt;NOR",G9:G140)</f>
        <v>0</v>
      </c>
      <c r="H8" s="164"/>
      <c r="I8" s="164">
        <f>SUM(I9:I140)</f>
        <v>468596</v>
      </c>
      <c r="J8" s="164"/>
      <c r="K8" s="164">
        <f>SUM(K9:K140)</f>
        <v>1558136</v>
      </c>
      <c r="L8" s="164"/>
      <c r="M8" s="164">
        <f>SUM(M9:M140)</f>
        <v>0</v>
      </c>
      <c r="N8" s="164"/>
      <c r="O8" s="164">
        <f>SUM(O9:O140)</f>
        <v>0</v>
      </c>
      <c r="P8" s="164"/>
      <c r="Q8" s="164">
        <f>SUM(Q9:Q140)</f>
        <v>0</v>
      </c>
      <c r="R8" s="164"/>
      <c r="S8" s="164"/>
      <c r="T8" s="165"/>
      <c r="U8" s="159"/>
      <c r="V8" s="159">
        <f>SUM(V9:V140)</f>
        <v>0</v>
      </c>
      <c r="W8" s="159"/>
      <c r="X8" s="159"/>
      <c r="AG8" t="s">
        <v>314</v>
      </c>
    </row>
    <row r="9" spans="1:60" ht="33.75" outlineLevel="1" x14ac:dyDescent="0.2">
      <c r="A9" s="166">
        <v>1</v>
      </c>
      <c r="B9" s="167" t="s">
        <v>1974</v>
      </c>
      <c r="C9" s="183" t="s">
        <v>1773</v>
      </c>
      <c r="D9" s="168" t="s">
        <v>791</v>
      </c>
      <c r="E9" s="169">
        <v>1</v>
      </c>
      <c r="F9" s="170"/>
      <c r="G9" s="171">
        <f>ROUND(E9*F9,2)</f>
        <v>0</v>
      </c>
      <c r="H9" s="170">
        <v>0</v>
      </c>
      <c r="I9" s="171">
        <f>ROUND(E9*H9,2)</f>
        <v>0</v>
      </c>
      <c r="J9" s="170">
        <v>580438</v>
      </c>
      <c r="K9" s="171">
        <f>ROUND(E9*J9,2)</f>
        <v>580438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340</v>
      </c>
      <c r="T9" s="172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363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56.25" outlineLevel="1" x14ac:dyDescent="0.2">
      <c r="A10" s="156"/>
      <c r="B10" s="157"/>
      <c r="C10" s="275" t="s">
        <v>1774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322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>kapsový filtr F7, rotační rekuperátor, ventilátor s EC motorem a vodní ohřívač s instalovanou protimrazovou ochranou, na odvodu kapsový filtr M5, rotační rekuperátor, ventilátor s EC motorem a uzavírací klapka se servopohonem s havarijní funkcí, Vp=5400m3/hod, dpext=450Pa, Vo=4800m3/hod, dpext=400Pa, výkon vodního ohřívače Qtop=17,4kW, teplotní spád 70/50°C, dztr=7,8kPa, přívodní teplota +20°C při externí teplotě -15°C, Pp=2,4kW/3,9A/400V, Po=2,4kW/3,9A/400V, minimální jištění 3x13A/400V/50Hz, akustický výkon do okolí max. 60dB(A)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77" t="s">
        <v>1775</v>
      </c>
      <c r="D11" s="278"/>
      <c r="E11" s="278"/>
      <c r="F11" s="278"/>
      <c r="G11" s="27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77" t="s">
        <v>1776</v>
      </c>
      <c r="D12" s="278"/>
      <c r="E12" s="278"/>
      <c r="F12" s="278"/>
      <c r="G12" s="27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77" t="s">
        <v>1777</v>
      </c>
      <c r="D13" s="278"/>
      <c r="E13" s="278"/>
      <c r="F13" s="278"/>
      <c r="G13" s="27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322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3" t="str">
        <f>C13</f>
        <v>1 x Modul regulačního systému AIAS pro snímání aktuálního průtoku vzduchu jednotlivých VAV regulátorů na základě kterého probíhá výkonová regulace EC motorů ve VZT jednotce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77" t="s">
        <v>1778</v>
      </c>
      <c r="D14" s="278"/>
      <c r="E14" s="278"/>
      <c r="F14" s="278"/>
      <c r="G14" s="27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322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77" t="s">
        <v>1779</v>
      </c>
      <c r="D15" s="278"/>
      <c r="E15" s="278"/>
      <c r="F15" s="278"/>
      <c r="G15" s="27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3" t="str">
        <f>C15</f>
        <v>1 x Směšovací uzel vytápění, ovládání 0-10V, napájení 24V, připojovací rozměr DN15, průtok 0,18l/s, tlaková ztráta 5,7kPa, kv=1,6</v>
      </c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66">
        <v>2</v>
      </c>
      <c r="B16" s="167" t="s">
        <v>1822</v>
      </c>
      <c r="C16" s="183" t="s">
        <v>1975</v>
      </c>
      <c r="D16" s="168" t="s">
        <v>1835</v>
      </c>
      <c r="E16" s="169">
        <v>1</v>
      </c>
      <c r="F16" s="170"/>
      <c r="G16" s="171">
        <f>ROUND(E16*F16,2)</f>
        <v>0</v>
      </c>
      <c r="H16" s="170">
        <v>0</v>
      </c>
      <c r="I16" s="171">
        <f>ROUND(E16*H16,2)</f>
        <v>0</v>
      </c>
      <c r="J16" s="170">
        <v>18031</v>
      </c>
      <c r="K16" s="171">
        <f>ROUND(E16*J16,2)</f>
        <v>18031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340</v>
      </c>
      <c r="T16" s="172" t="s">
        <v>319</v>
      </c>
      <c r="U16" s="158">
        <v>0</v>
      </c>
      <c r="V16" s="158">
        <f>ROUND(E16*U16,2)</f>
        <v>0</v>
      </c>
      <c r="W16" s="158"/>
      <c r="X16" s="158" t="s">
        <v>362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363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2074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3" t="str">
        <f>C17</f>
        <v>dálkového nastavení přes komunikační protokol ModBus, řídící signál 2 - 10V, Vnom=640m3/hod, Vmin=183m3/hod, Vmax=640m3/hod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7" t="s">
        <v>1976</v>
      </c>
      <c r="D18" s="278"/>
      <c r="E18" s="278"/>
      <c r="F18" s="278"/>
      <c r="G18" s="27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33.75" outlineLevel="1" x14ac:dyDescent="0.2">
      <c r="A19" s="166">
        <v>3</v>
      </c>
      <c r="B19" s="167" t="s">
        <v>1819</v>
      </c>
      <c r="C19" s="183" t="s">
        <v>1975</v>
      </c>
      <c r="D19" s="168" t="s">
        <v>1835</v>
      </c>
      <c r="E19" s="169">
        <v>1</v>
      </c>
      <c r="F19" s="170"/>
      <c r="G19" s="171">
        <f>ROUND(E19*F19,2)</f>
        <v>0</v>
      </c>
      <c r="H19" s="170">
        <v>0</v>
      </c>
      <c r="I19" s="171">
        <f>ROUND(E19*H19,2)</f>
        <v>0</v>
      </c>
      <c r="J19" s="170">
        <v>18031</v>
      </c>
      <c r="K19" s="171">
        <f>ROUND(E19*J19,2)</f>
        <v>18031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340</v>
      </c>
      <c r="T19" s="172" t="s">
        <v>319</v>
      </c>
      <c r="U19" s="158">
        <v>0</v>
      </c>
      <c r="V19" s="158">
        <f>ROUND(E19*U19,2)</f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363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5" t="s">
        <v>2075</v>
      </c>
      <c r="D20" s="276"/>
      <c r="E20" s="276"/>
      <c r="F20" s="276"/>
      <c r="G20" s="276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322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3" t="str">
        <f>C20</f>
        <v>dálkového nastavení přes komunikační protokol ModBus, řídící signál 2 - 10V, Vnom=580m3/hod, Vmin=183m3/hod, Vmax=580m3/hod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77" t="s">
        <v>1977</v>
      </c>
      <c r="D21" s="278"/>
      <c r="E21" s="278"/>
      <c r="F21" s="278"/>
      <c r="G21" s="27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322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66">
        <v>4</v>
      </c>
      <c r="B22" s="167" t="s">
        <v>1978</v>
      </c>
      <c r="C22" s="183" t="s">
        <v>1975</v>
      </c>
      <c r="D22" s="168" t="s">
        <v>1835</v>
      </c>
      <c r="E22" s="169">
        <v>1</v>
      </c>
      <c r="F22" s="170"/>
      <c r="G22" s="171">
        <f>ROUND(E22*F22,2)</f>
        <v>0</v>
      </c>
      <c r="H22" s="170">
        <v>0</v>
      </c>
      <c r="I22" s="171">
        <f>ROUND(E22*H22,2)</f>
        <v>0</v>
      </c>
      <c r="J22" s="170">
        <v>18031</v>
      </c>
      <c r="K22" s="171">
        <f>ROUND(E22*J22,2)</f>
        <v>18031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363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5" t="s">
        <v>2076</v>
      </c>
      <c r="D23" s="276"/>
      <c r="E23" s="276"/>
      <c r="F23" s="276"/>
      <c r="G23" s="27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73" t="str">
        <f>C23</f>
        <v>dálkového nastavení přes komunikační protokol ModBus, řídící signál 2 - 10V, Vnom=340m3/hod, Vmin=145m3/hod, Vmax=340m3/hod</v>
      </c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7" t="s">
        <v>1979</v>
      </c>
      <c r="D24" s="278"/>
      <c r="E24" s="278"/>
      <c r="F24" s="278"/>
      <c r="G24" s="27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322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66">
        <v>5</v>
      </c>
      <c r="B25" s="167" t="s">
        <v>1980</v>
      </c>
      <c r="C25" s="183" t="s">
        <v>1981</v>
      </c>
      <c r="D25" s="168" t="s">
        <v>1835</v>
      </c>
      <c r="E25" s="169">
        <v>1</v>
      </c>
      <c r="F25" s="170"/>
      <c r="G25" s="171">
        <f>ROUND(E25*F25,2)</f>
        <v>0</v>
      </c>
      <c r="H25" s="170">
        <v>0</v>
      </c>
      <c r="I25" s="171">
        <f>ROUND(E25*H25,2)</f>
        <v>0</v>
      </c>
      <c r="J25" s="170">
        <v>17804</v>
      </c>
      <c r="K25" s="171">
        <f>ROUND(E25*J25,2)</f>
        <v>17804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340</v>
      </c>
      <c r="T25" s="172" t="s">
        <v>319</v>
      </c>
      <c r="U25" s="158">
        <v>0</v>
      </c>
      <c r="V25" s="158">
        <f>ROUND(E25*U25,2)</f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363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275" t="s">
        <v>1982</v>
      </c>
      <c r="D26" s="276"/>
      <c r="E26" s="276"/>
      <c r="F26" s="276"/>
      <c r="G26" s="276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322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3" t="str">
        <f>C26</f>
        <v>možností dálkového nastavení přes komunikační protokol ModBus, řídící signál 2 - 10V, Vnom=310m3/hod, Vmin=145m3/hod, Vmax=310m3/hod</v>
      </c>
      <c r="BB26" s="149"/>
      <c r="BC26" s="149"/>
      <c r="BD26" s="149"/>
      <c r="BE26" s="149"/>
      <c r="BF26" s="149"/>
      <c r="BG26" s="149"/>
      <c r="BH26" s="149"/>
    </row>
    <row r="27" spans="1:60" ht="33.75" outlineLevel="1" x14ac:dyDescent="0.2">
      <c r="A27" s="166">
        <v>6</v>
      </c>
      <c r="B27" s="167" t="s">
        <v>1983</v>
      </c>
      <c r="C27" s="183" t="s">
        <v>1799</v>
      </c>
      <c r="D27" s="168" t="s">
        <v>1835</v>
      </c>
      <c r="E27" s="169">
        <v>1</v>
      </c>
      <c r="F27" s="170"/>
      <c r="G27" s="171">
        <f>ROUND(E27*F27,2)</f>
        <v>0</v>
      </c>
      <c r="H27" s="170">
        <v>0</v>
      </c>
      <c r="I27" s="171">
        <f>ROUND(E27*H27,2)</f>
        <v>0</v>
      </c>
      <c r="J27" s="170">
        <v>20334</v>
      </c>
      <c r="K27" s="171">
        <f>ROUND(E27*J27,2)</f>
        <v>20334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340</v>
      </c>
      <c r="T27" s="172" t="s">
        <v>319</v>
      </c>
      <c r="U27" s="158">
        <v>0</v>
      </c>
      <c r="V27" s="158">
        <f>ROUND(E27*U27,2)</f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363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275" t="s">
        <v>1802</v>
      </c>
      <c r="D28" s="276"/>
      <c r="E28" s="276"/>
      <c r="F28" s="276"/>
      <c r="G28" s="276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322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3" t="str">
        <f>C28</f>
        <v>možností dálkového nastavení přes komunikační protokol ModBus, řídící signál 2 - 10V, Vnom=640m3/hod, Vmin=216m3/hod, Vmax=640m3/hod</v>
      </c>
      <c r="BB28" s="149"/>
      <c r="BC28" s="149"/>
      <c r="BD28" s="149"/>
      <c r="BE28" s="149"/>
      <c r="BF28" s="149"/>
      <c r="BG28" s="149"/>
      <c r="BH28" s="149"/>
    </row>
    <row r="29" spans="1:60" ht="33.75" outlineLevel="1" x14ac:dyDescent="0.2">
      <c r="A29" s="166">
        <v>7</v>
      </c>
      <c r="B29" s="167" t="s">
        <v>1984</v>
      </c>
      <c r="C29" s="183" t="s">
        <v>1799</v>
      </c>
      <c r="D29" s="168" t="s">
        <v>1835</v>
      </c>
      <c r="E29" s="169">
        <v>1</v>
      </c>
      <c r="F29" s="170"/>
      <c r="G29" s="171">
        <f>ROUND(E29*F29,2)</f>
        <v>0</v>
      </c>
      <c r="H29" s="170">
        <v>0</v>
      </c>
      <c r="I29" s="171">
        <f>ROUND(E29*H29,2)</f>
        <v>0</v>
      </c>
      <c r="J29" s="170">
        <v>20334</v>
      </c>
      <c r="K29" s="171">
        <f>ROUND(E29*J29,2)</f>
        <v>20334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340</v>
      </c>
      <c r="T29" s="172" t="s">
        <v>319</v>
      </c>
      <c r="U29" s="158">
        <v>0</v>
      </c>
      <c r="V29" s="158">
        <f>ROUND(E29*U29,2)</f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363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275" t="s">
        <v>1800</v>
      </c>
      <c r="D30" s="276"/>
      <c r="E30" s="276"/>
      <c r="F30" s="276"/>
      <c r="G30" s="276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322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73" t="str">
        <f>C30</f>
        <v>možností dálkového nastavení přes komunikační protokol ModBus, řídící signál 2 - 10V, Vnom=580m3/hod, Vmin=216m3/hod, Vmax=580m3/hod</v>
      </c>
      <c r="BB30" s="149"/>
      <c r="BC30" s="149"/>
      <c r="BD30" s="149"/>
      <c r="BE30" s="149"/>
      <c r="BF30" s="149"/>
      <c r="BG30" s="149"/>
      <c r="BH30" s="149"/>
    </row>
    <row r="31" spans="1:60" ht="33.75" outlineLevel="1" x14ac:dyDescent="0.2">
      <c r="A31" s="166">
        <v>8</v>
      </c>
      <c r="B31" s="167" t="s">
        <v>1985</v>
      </c>
      <c r="C31" s="183" t="s">
        <v>1799</v>
      </c>
      <c r="D31" s="168" t="s">
        <v>1835</v>
      </c>
      <c r="E31" s="169">
        <v>1</v>
      </c>
      <c r="F31" s="170"/>
      <c r="G31" s="171">
        <f>ROUND(E31*F31,2)</f>
        <v>0</v>
      </c>
      <c r="H31" s="170">
        <v>0</v>
      </c>
      <c r="I31" s="171">
        <f>ROUND(E31*H31,2)</f>
        <v>0</v>
      </c>
      <c r="J31" s="170">
        <v>20334</v>
      </c>
      <c r="K31" s="171">
        <f>ROUND(E31*J31,2)</f>
        <v>20334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340</v>
      </c>
      <c r="T31" s="172" t="s">
        <v>319</v>
      </c>
      <c r="U31" s="158">
        <v>0</v>
      </c>
      <c r="V31" s="158">
        <f>ROUND(E31*U31,2)</f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363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6"/>
      <c r="B32" s="157"/>
      <c r="C32" s="275" t="s">
        <v>1802</v>
      </c>
      <c r="D32" s="276"/>
      <c r="E32" s="276"/>
      <c r="F32" s="276"/>
      <c r="G32" s="276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322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3" t="str">
        <f>C32</f>
        <v>možností dálkového nastavení přes komunikační protokol ModBus, řídící signál 2 - 10V, Vnom=640m3/hod, Vmin=216m3/hod, Vmax=640m3/hod</v>
      </c>
      <c r="BB32" s="149"/>
      <c r="BC32" s="149"/>
      <c r="BD32" s="149"/>
      <c r="BE32" s="149"/>
      <c r="BF32" s="149"/>
      <c r="BG32" s="149"/>
      <c r="BH32" s="149"/>
    </row>
    <row r="33" spans="1:60" ht="33.75" outlineLevel="1" x14ac:dyDescent="0.2">
      <c r="A33" s="166">
        <v>9</v>
      </c>
      <c r="B33" s="167" t="s">
        <v>1986</v>
      </c>
      <c r="C33" s="183" t="s">
        <v>1799</v>
      </c>
      <c r="D33" s="168" t="s">
        <v>1835</v>
      </c>
      <c r="E33" s="169">
        <v>1</v>
      </c>
      <c r="F33" s="170"/>
      <c r="G33" s="171">
        <f>ROUND(E33*F33,2)</f>
        <v>0</v>
      </c>
      <c r="H33" s="170">
        <v>0</v>
      </c>
      <c r="I33" s="171">
        <f>ROUND(E33*H33,2)</f>
        <v>0</v>
      </c>
      <c r="J33" s="170">
        <v>20334</v>
      </c>
      <c r="K33" s="171">
        <f>ROUND(E33*J33,2)</f>
        <v>20334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340</v>
      </c>
      <c r="T33" s="172" t="s">
        <v>319</v>
      </c>
      <c r="U33" s="158">
        <v>0</v>
      </c>
      <c r="V33" s="158">
        <f>ROUND(E33*U33,2)</f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363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275" t="s">
        <v>1800</v>
      </c>
      <c r="D34" s="276"/>
      <c r="E34" s="276"/>
      <c r="F34" s="276"/>
      <c r="G34" s="276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322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3" t="str">
        <f>C34</f>
        <v>možností dálkového nastavení přes komunikační protokol ModBus, řídící signál 2 - 10V, Vnom=580m3/hod, Vmin=216m3/hod, Vmax=580m3/hod</v>
      </c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66">
        <v>10</v>
      </c>
      <c r="B35" s="167" t="s">
        <v>1987</v>
      </c>
      <c r="C35" s="183" t="s">
        <v>1988</v>
      </c>
      <c r="D35" s="168" t="s">
        <v>1835</v>
      </c>
      <c r="E35" s="169">
        <v>1</v>
      </c>
      <c r="F35" s="170"/>
      <c r="G35" s="171">
        <f>ROUND(E35*F35,2)</f>
        <v>0</v>
      </c>
      <c r="H35" s="170">
        <v>0</v>
      </c>
      <c r="I35" s="171">
        <f>ROUND(E35*H35,2)</f>
        <v>0</v>
      </c>
      <c r="J35" s="170">
        <v>17804</v>
      </c>
      <c r="K35" s="171">
        <f>ROUND(E35*J35,2)</f>
        <v>17804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340</v>
      </c>
      <c r="T35" s="172" t="s">
        <v>319</v>
      </c>
      <c r="U35" s="158">
        <v>0</v>
      </c>
      <c r="V35" s="158">
        <f>ROUND(E35*U35,2)</f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363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75" t="s">
        <v>2077</v>
      </c>
      <c r="D36" s="276"/>
      <c r="E36" s="276"/>
      <c r="F36" s="276"/>
      <c r="G36" s="276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322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73" t="str">
        <f>C36</f>
        <v>dálkového nastavení přes komunikační protokol ModBus, řídící signál 2 - 10V, Vnom=320m3/hod, Vmin=145m3/hod, Vmax=320m3/hod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77" t="s">
        <v>1989</v>
      </c>
      <c r="D37" s="278"/>
      <c r="E37" s="278"/>
      <c r="F37" s="278"/>
      <c r="G37" s="27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322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33.75" outlineLevel="1" x14ac:dyDescent="0.2">
      <c r="A38" s="166">
        <v>11</v>
      </c>
      <c r="B38" s="167" t="s">
        <v>1990</v>
      </c>
      <c r="C38" s="183" t="s">
        <v>1988</v>
      </c>
      <c r="D38" s="168" t="s">
        <v>1835</v>
      </c>
      <c r="E38" s="169">
        <v>1</v>
      </c>
      <c r="F38" s="170"/>
      <c r="G38" s="171">
        <f>ROUND(E38*F38,2)</f>
        <v>0</v>
      </c>
      <c r="H38" s="170">
        <v>0</v>
      </c>
      <c r="I38" s="171">
        <f>ROUND(E38*H38,2)</f>
        <v>0</v>
      </c>
      <c r="J38" s="170">
        <v>17804</v>
      </c>
      <c r="K38" s="171">
        <f>ROUND(E38*J38,2)</f>
        <v>17804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340</v>
      </c>
      <c r="T38" s="172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363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275" t="s">
        <v>1991</v>
      </c>
      <c r="D39" s="276"/>
      <c r="E39" s="276"/>
      <c r="F39" s="276"/>
      <c r="G39" s="276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322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3" t="str">
        <f>C39</f>
        <v>dálkového nastavení přes komunikační protokol ModBus, řídící signál 2 - 10V, Vnom=290m3/hod, Vmin=145m3/hod, Vmax=290m3/hod B.1.11</v>
      </c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66">
        <v>12</v>
      </c>
      <c r="B40" s="167" t="s">
        <v>1992</v>
      </c>
      <c r="C40" s="183" t="s">
        <v>1799</v>
      </c>
      <c r="D40" s="168" t="s">
        <v>1835</v>
      </c>
      <c r="E40" s="169">
        <v>1</v>
      </c>
      <c r="F40" s="170"/>
      <c r="G40" s="171">
        <f>ROUND(E40*F40,2)</f>
        <v>0</v>
      </c>
      <c r="H40" s="170">
        <v>0</v>
      </c>
      <c r="I40" s="171">
        <f>ROUND(E40*H40,2)</f>
        <v>0</v>
      </c>
      <c r="J40" s="170">
        <v>20334</v>
      </c>
      <c r="K40" s="171">
        <f>ROUND(E40*J40,2)</f>
        <v>20334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340</v>
      </c>
      <c r="T40" s="172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363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56"/>
      <c r="B41" s="157"/>
      <c r="C41" s="275" t="s">
        <v>1993</v>
      </c>
      <c r="D41" s="276"/>
      <c r="E41" s="276"/>
      <c r="F41" s="276"/>
      <c r="G41" s="276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3" t="str">
        <f>C41</f>
        <v>možností dálkového nastavení přes komunikační protokol ModBus, řídící signál 2 - 10V, Vnom=520m3/hod, Vmin=216m3/hod, Vmax=520m3/hod</v>
      </c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66">
        <v>13</v>
      </c>
      <c r="B42" s="167" t="s">
        <v>1994</v>
      </c>
      <c r="C42" s="183" t="s">
        <v>1799</v>
      </c>
      <c r="D42" s="168" t="s">
        <v>1835</v>
      </c>
      <c r="E42" s="169">
        <v>1</v>
      </c>
      <c r="F42" s="170"/>
      <c r="G42" s="171">
        <f>ROUND(E42*F42,2)</f>
        <v>0</v>
      </c>
      <c r="H42" s="170">
        <v>0</v>
      </c>
      <c r="I42" s="171">
        <f>ROUND(E42*H42,2)</f>
        <v>0</v>
      </c>
      <c r="J42" s="170">
        <v>20334</v>
      </c>
      <c r="K42" s="171">
        <f>ROUND(E42*J42,2)</f>
        <v>20334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340</v>
      </c>
      <c r="T42" s="172" t="s">
        <v>319</v>
      </c>
      <c r="U42" s="158">
        <v>0</v>
      </c>
      <c r="V42" s="158">
        <f>ROUND(E42*U42,2)</f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363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75" t="s">
        <v>1995</v>
      </c>
      <c r="D43" s="276"/>
      <c r="E43" s="276"/>
      <c r="F43" s="276"/>
      <c r="G43" s="276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322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73" t="str">
        <f>C43</f>
        <v>možností dálkového nastavení přes komunikační protokol ModBus, řídící signál 2 - 10V, Vnom=470m3/hod, Vmin=216m3/hod, Vmax=470m3/hod</v>
      </c>
      <c r="BB43" s="149"/>
      <c r="BC43" s="149"/>
      <c r="BD43" s="149"/>
      <c r="BE43" s="149"/>
      <c r="BF43" s="149"/>
      <c r="BG43" s="149"/>
      <c r="BH43" s="149"/>
    </row>
    <row r="44" spans="1:60" ht="33.75" outlineLevel="1" x14ac:dyDescent="0.2">
      <c r="A44" s="166">
        <v>14</v>
      </c>
      <c r="B44" s="167" t="s">
        <v>1996</v>
      </c>
      <c r="C44" s="183" t="s">
        <v>1799</v>
      </c>
      <c r="D44" s="168" t="s">
        <v>1835</v>
      </c>
      <c r="E44" s="169">
        <v>1</v>
      </c>
      <c r="F44" s="170"/>
      <c r="G44" s="171">
        <f>ROUND(E44*F44,2)</f>
        <v>0</v>
      </c>
      <c r="H44" s="170">
        <v>0</v>
      </c>
      <c r="I44" s="171">
        <f>ROUND(E44*H44,2)</f>
        <v>0</v>
      </c>
      <c r="J44" s="170">
        <v>20334</v>
      </c>
      <c r="K44" s="171">
        <f>ROUND(E44*J44,2)</f>
        <v>20334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340</v>
      </c>
      <c r="T44" s="172" t="s">
        <v>319</v>
      </c>
      <c r="U44" s="158">
        <v>0</v>
      </c>
      <c r="V44" s="158">
        <f>ROUND(E44*U44,2)</f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363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275" t="s">
        <v>1802</v>
      </c>
      <c r="D45" s="276"/>
      <c r="E45" s="276"/>
      <c r="F45" s="276"/>
      <c r="G45" s="276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322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73" t="str">
        <f>C45</f>
        <v>možností dálkového nastavení přes komunikační protokol ModBus, řídící signál 2 - 10V, Vnom=640m3/hod, Vmin=216m3/hod, Vmax=640m3/hod</v>
      </c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66">
        <v>15</v>
      </c>
      <c r="B46" s="167" t="s">
        <v>1997</v>
      </c>
      <c r="C46" s="183" t="s">
        <v>1799</v>
      </c>
      <c r="D46" s="168" t="s">
        <v>1835</v>
      </c>
      <c r="E46" s="169">
        <v>1</v>
      </c>
      <c r="F46" s="170"/>
      <c r="G46" s="171">
        <f>ROUND(E46*F46,2)</f>
        <v>0</v>
      </c>
      <c r="H46" s="170">
        <v>0</v>
      </c>
      <c r="I46" s="171">
        <f>ROUND(E46*H46,2)</f>
        <v>0</v>
      </c>
      <c r="J46" s="170">
        <v>20334</v>
      </c>
      <c r="K46" s="171">
        <f>ROUND(E46*J46,2)</f>
        <v>20334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340</v>
      </c>
      <c r="T46" s="172" t="s">
        <v>319</v>
      </c>
      <c r="U46" s="158">
        <v>0</v>
      </c>
      <c r="V46" s="158">
        <f>ROUND(E46*U46,2)</f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363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75" t="s">
        <v>1800</v>
      </c>
      <c r="D47" s="276"/>
      <c r="E47" s="276"/>
      <c r="F47" s="276"/>
      <c r="G47" s="276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322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3" t="str">
        <f>C47</f>
        <v>možností dálkového nastavení přes komunikační protokol ModBus, řídící signál 2 - 10V, Vnom=580m3/hod, Vmin=216m3/hod, Vmax=580m3/hod</v>
      </c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66">
        <v>16</v>
      </c>
      <c r="B48" s="167" t="s">
        <v>1998</v>
      </c>
      <c r="C48" s="183" t="s">
        <v>1799</v>
      </c>
      <c r="D48" s="168" t="s">
        <v>1835</v>
      </c>
      <c r="E48" s="169">
        <v>1</v>
      </c>
      <c r="F48" s="170"/>
      <c r="G48" s="171">
        <f>ROUND(E48*F48,2)</f>
        <v>0</v>
      </c>
      <c r="H48" s="170">
        <v>0</v>
      </c>
      <c r="I48" s="171">
        <f>ROUND(E48*H48,2)</f>
        <v>0</v>
      </c>
      <c r="J48" s="170">
        <v>20334</v>
      </c>
      <c r="K48" s="171">
        <f>ROUND(E48*J48,2)</f>
        <v>20334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340</v>
      </c>
      <c r="T48" s="172" t="s">
        <v>319</v>
      </c>
      <c r="U48" s="158">
        <v>0</v>
      </c>
      <c r="V48" s="158">
        <f>ROUND(E48*U48,2)</f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363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75" t="s">
        <v>1802</v>
      </c>
      <c r="D49" s="276"/>
      <c r="E49" s="276"/>
      <c r="F49" s="276"/>
      <c r="G49" s="276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322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3" t="str">
        <f>C49</f>
        <v>možností dálkového nastavení přes komunikační protokol ModBus, řídící signál 2 - 10V, Vnom=640m3/hod, Vmin=216m3/hod, Vmax=640m3/hod</v>
      </c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66">
        <v>17</v>
      </c>
      <c r="B50" s="167" t="s">
        <v>1999</v>
      </c>
      <c r="C50" s="183" t="s">
        <v>1799</v>
      </c>
      <c r="D50" s="168" t="s">
        <v>1835</v>
      </c>
      <c r="E50" s="169">
        <v>1</v>
      </c>
      <c r="F50" s="170"/>
      <c r="G50" s="171">
        <f>ROUND(E50*F50,2)</f>
        <v>0</v>
      </c>
      <c r="H50" s="170">
        <v>0</v>
      </c>
      <c r="I50" s="171">
        <f>ROUND(E50*H50,2)</f>
        <v>0</v>
      </c>
      <c r="J50" s="170">
        <v>20334</v>
      </c>
      <c r="K50" s="171">
        <f>ROUND(E50*J50,2)</f>
        <v>20334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340</v>
      </c>
      <c r="T50" s="172" t="s">
        <v>319</v>
      </c>
      <c r="U50" s="158">
        <v>0</v>
      </c>
      <c r="V50" s="158">
        <f>ROUND(E50*U50,2)</f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363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5" t="s">
        <v>1800</v>
      </c>
      <c r="D51" s="276"/>
      <c r="E51" s="276"/>
      <c r="F51" s="276"/>
      <c r="G51" s="276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322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možností dálkového nastavení přes komunikační protokol ModBus, řídící signál 2 - 10V, Vnom=580m3/hod, Vmin=216m3/hod, Vmax=580m3/hod</v>
      </c>
      <c r="BB51" s="149"/>
      <c r="BC51" s="149"/>
      <c r="BD51" s="149"/>
      <c r="BE51" s="149"/>
      <c r="BF51" s="149"/>
      <c r="BG51" s="149"/>
      <c r="BH51" s="149"/>
    </row>
    <row r="52" spans="1:60" ht="33.75" outlineLevel="1" x14ac:dyDescent="0.2">
      <c r="A52" s="166">
        <v>18</v>
      </c>
      <c r="B52" s="167" t="s">
        <v>2000</v>
      </c>
      <c r="C52" s="183" t="s">
        <v>1799</v>
      </c>
      <c r="D52" s="168" t="s">
        <v>1835</v>
      </c>
      <c r="E52" s="169">
        <v>1</v>
      </c>
      <c r="F52" s="170"/>
      <c r="G52" s="171">
        <f>ROUND(E52*F52,2)</f>
        <v>0</v>
      </c>
      <c r="H52" s="170">
        <v>0</v>
      </c>
      <c r="I52" s="171">
        <f>ROUND(E52*H52,2)</f>
        <v>0</v>
      </c>
      <c r="J52" s="170">
        <v>20334</v>
      </c>
      <c r="K52" s="171">
        <f>ROUND(E52*J52,2)</f>
        <v>20334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340</v>
      </c>
      <c r="T52" s="172" t="s">
        <v>319</v>
      </c>
      <c r="U52" s="158">
        <v>0</v>
      </c>
      <c r="V52" s="158">
        <f>ROUND(E52*U52,2)</f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5" t="s">
        <v>1802</v>
      </c>
      <c r="D53" s="276"/>
      <c r="E53" s="276"/>
      <c r="F53" s="276"/>
      <c r="G53" s="276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322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73" t="str">
        <f>C53</f>
        <v>možností dálkového nastavení přes komunikační protokol ModBus, řídící signál 2 - 10V, Vnom=640m3/hod, Vmin=216m3/hod, Vmax=640m3/hod</v>
      </c>
      <c r="BB53" s="149"/>
      <c r="BC53" s="149"/>
      <c r="BD53" s="149"/>
      <c r="BE53" s="149"/>
      <c r="BF53" s="149"/>
      <c r="BG53" s="149"/>
      <c r="BH53" s="149"/>
    </row>
    <row r="54" spans="1:60" ht="33.75" outlineLevel="1" x14ac:dyDescent="0.2">
      <c r="A54" s="166">
        <v>19</v>
      </c>
      <c r="B54" s="167" t="s">
        <v>2001</v>
      </c>
      <c r="C54" s="183" t="s">
        <v>1799</v>
      </c>
      <c r="D54" s="168" t="s">
        <v>1835</v>
      </c>
      <c r="E54" s="169">
        <v>1</v>
      </c>
      <c r="F54" s="170"/>
      <c r="G54" s="171">
        <f>ROUND(E54*F54,2)</f>
        <v>0</v>
      </c>
      <c r="H54" s="170">
        <v>0</v>
      </c>
      <c r="I54" s="171">
        <f>ROUND(E54*H54,2)</f>
        <v>0</v>
      </c>
      <c r="J54" s="170">
        <v>20334</v>
      </c>
      <c r="K54" s="171">
        <f>ROUND(E54*J54,2)</f>
        <v>20334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340</v>
      </c>
      <c r="T54" s="172" t="s">
        <v>319</v>
      </c>
      <c r="U54" s="158">
        <v>0</v>
      </c>
      <c r="V54" s="158">
        <f>ROUND(E54*U54,2)</f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363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5" t="s">
        <v>2002</v>
      </c>
      <c r="D55" s="276"/>
      <c r="E55" s="276"/>
      <c r="F55" s="276"/>
      <c r="G55" s="276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322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73" t="str">
        <f>C55</f>
        <v>možností dálkového nastavení přes komunikační protokol ModBus, řídící signál 2 - 10V, Vnom=580m3/hod, Vmin=216m3/hod, Vmax=580m3/hod B.1.19</v>
      </c>
      <c r="BB55" s="149"/>
      <c r="BC55" s="149"/>
      <c r="BD55" s="149"/>
      <c r="BE55" s="149"/>
      <c r="BF55" s="149"/>
      <c r="BG55" s="149"/>
      <c r="BH55" s="149"/>
    </row>
    <row r="56" spans="1:60" ht="33.75" outlineLevel="1" x14ac:dyDescent="0.2">
      <c r="A56" s="166">
        <v>20</v>
      </c>
      <c r="B56" s="167" t="s">
        <v>2003</v>
      </c>
      <c r="C56" s="183" t="s">
        <v>1799</v>
      </c>
      <c r="D56" s="168" t="s">
        <v>1835</v>
      </c>
      <c r="E56" s="169">
        <v>1</v>
      </c>
      <c r="F56" s="170"/>
      <c r="G56" s="171">
        <f>ROUND(E56*F56,2)</f>
        <v>0</v>
      </c>
      <c r="H56" s="170">
        <v>0</v>
      </c>
      <c r="I56" s="171">
        <f>ROUND(E56*H56,2)</f>
        <v>0</v>
      </c>
      <c r="J56" s="170">
        <v>20334</v>
      </c>
      <c r="K56" s="171">
        <f>ROUND(E56*J56,2)</f>
        <v>20334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340</v>
      </c>
      <c r="T56" s="172" t="s">
        <v>319</v>
      </c>
      <c r="U56" s="158">
        <v>0</v>
      </c>
      <c r="V56" s="158">
        <f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363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5" t="s">
        <v>1802</v>
      </c>
      <c r="D57" s="276"/>
      <c r="E57" s="276"/>
      <c r="F57" s="276"/>
      <c r="G57" s="276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322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73" t="str">
        <f>C57</f>
        <v>možností dálkového nastavení přes komunikační protokol ModBus, řídící signál 2 - 10V, Vnom=640m3/hod, Vmin=216m3/hod, Vmax=640m3/hod</v>
      </c>
      <c r="BB57" s="149"/>
      <c r="BC57" s="149"/>
      <c r="BD57" s="149"/>
      <c r="BE57" s="149"/>
      <c r="BF57" s="149"/>
      <c r="BG57" s="149"/>
      <c r="BH57" s="149"/>
    </row>
    <row r="58" spans="1:60" ht="33.75" outlineLevel="1" x14ac:dyDescent="0.2">
      <c r="A58" s="166">
        <v>21</v>
      </c>
      <c r="B58" s="167" t="s">
        <v>2004</v>
      </c>
      <c r="C58" s="183" t="s">
        <v>1799</v>
      </c>
      <c r="D58" s="168" t="s">
        <v>1835</v>
      </c>
      <c r="E58" s="169">
        <v>1</v>
      </c>
      <c r="F58" s="170"/>
      <c r="G58" s="171">
        <f>ROUND(E58*F58,2)</f>
        <v>0</v>
      </c>
      <c r="H58" s="170">
        <v>0</v>
      </c>
      <c r="I58" s="171">
        <f>ROUND(E58*H58,2)</f>
        <v>0</v>
      </c>
      <c r="J58" s="170">
        <v>20334</v>
      </c>
      <c r="K58" s="171">
        <f>ROUND(E58*J58,2)</f>
        <v>20334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340</v>
      </c>
      <c r="T58" s="172" t="s">
        <v>319</v>
      </c>
      <c r="U58" s="158">
        <v>0</v>
      </c>
      <c r="V58" s="158">
        <f>ROUND(E58*U58,2)</f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363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5" t="s">
        <v>2005</v>
      </c>
      <c r="D59" s="276"/>
      <c r="E59" s="276"/>
      <c r="F59" s="276"/>
      <c r="G59" s="276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322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73" t="str">
        <f>C59</f>
        <v>možností dálkového nastavení přes komunikační protokol ModBus, řídící signál 2 - 10V, Vnom=580m3/hod, Vmin=216m3/hod, Vmax=580m3/hod B.1.21</v>
      </c>
      <c r="BB59" s="149"/>
      <c r="BC59" s="149"/>
      <c r="BD59" s="149"/>
      <c r="BE59" s="149"/>
      <c r="BF59" s="149"/>
      <c r="BG59" s="149"/>
      <c r="BH59" s="149"/>
    </row>
    <row r="60" spans="1:60" ht="33.75" outlineLevel="1" x14ac:dyDescent="0.2">
      <c r="A60" s="166">
        <v>22</v>
      </c>
      <c r="B60" s="167" t="s">
        <v>2006</v>
      </c>
      <c r="C60" s="183" t="s">
        <v>1799</v>
      </c>
      <c r="D60" s="168" t="s">
        <v>1835</v>
      </c>
      <c r="E60" s="169">
        <v>1</v>
      </c>
      <c r="F60" s="170"/>
      <c r="G60" s="171">
        <f>ROUND(E60*F60,2)</f>
        <v>0</v>
      </c>
      <c r="H60" s="170">
        <v>0</v>
      </c>
      <c r="I60" s="171">
        <f>ROUND(E60*H60,2)</f>
        <v>0</v>
      </c>
      <c r="J60" s="170">
        <v>20334</v>
      </c>
      <c r="K60" s="171">
        <f>ROUND(E60*J60,2)</f>
        <v>20334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340</v>
      </c>
      <c r="T60" s="172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75" t="s">
        <v>1802</v>
      </c>
      <c r="D61" s="276"/>
      <c r="E61" s="276"/>
      <c r="F61" s="276"/>
      <c r="G61" s="27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možností dálkového nastavení přes komunikační protokol ModBus, řídící signál 2 - 10V, Vnom=640m3/hod, Vmin=216m3/hod, Vmax=640m3/hod</v>
      </c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66">
        <v>23</v>
      </c>
      <c r="B62" s="167" t="s">
        <v>2007</v>
      </c>
      <c r="C62" s="183" t="s">
        <v>1799</v>
      </c>
      <c r="D62" s="168" t="s">
        <v>1835</v>
      </c>
      <c r="E62" s="169">
        <v>1</v>
      </c>
      <c r="F62" s="170"/>
      <c r="G62" s="171">
        <f>ROUND(E62*F62,2)</f>
        <v>0</v>
      </c>
      <c r="H62" s="170">
        <v>0</v>
      </c>
      <c r="I62" s="171">
        <f>ROUND(E62*H62,2)</f>
        <v>0</v>
      </c>
      <c r="J62" s="170">
        <v>20334</v>
      </c>
      <c r="K62" s="171">
        <f>ROUND(E62*J62,2)</f>
        <v>20334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340</v>
      </c>
      <c r="T62" s="172" t="s">
        <v>319</v>
      </c>
      <c r="U62" s="158">
        <v>0</v>
      </c>
      <c r="V62" s="158">
        <f>ROUND(E62*U62,2)</f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275" t="s">
        <v>1800</v>
      </c>
      <c r="D63" s="276"/>
      <c r="E63" s="276"/>
      <c r="F63" s="276"/>
      <c r="G63" s="276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322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3" t="str">
        <f>C63</f>
        <v>možností dálkového nastavení přes komunikační protokol ModBus, řídící signál 2 - 10V, Vnom=580m3/hod, Vmin=216m3/hod, Vmax=580m3/hod</v>
      </c>
      <c r="BB63" s="149"/>
      <c r="BC63" s="149"/>
      <c r="BD63" s="149"/>
      <c r="BE63" s="149"/>
      <c r="BF63" s="149"/>
      <c r="BG63" s="149"/>
      <c r="BH63" s="149"/>
    </row>
    <row r="64" spans="1:60" ht="33.75" outlineLevel="1" x14ac:dyDescent="0.2">
      <c r="A64" s="166">
        <v>24</v>
      </c>
      <c r="B64" s="167" t="s">
        <v>2008</v>
      </c>
      <c r="C64" s="183" t="s">
        <v>1799</v>
      </c>
      <c r="D64" s="168" t="s">
        <v>1835</v>
      </c>
      <c r="E64" s="169">
        <v>1</v>
      </c>
      <c r="F64" s="170"/>
      <c r="G64" s="171">
        <f>ROUND(E64*F64,2)</f>
        <v>0</v>
      </c>
      <c r="H64" s="170">
        <v>0</v>
      </c>
      <c r="I64" s="171">
        <f>ROUND(E64*H64,2)</f>
        <v>0</v>
      </c>
      <c r="J64" s="170">
        <v>20334</v>
      </c>
      <c r="K64" s="171">
        <f>ROUND(E64*J64,2)</f>
        <v>20334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340</v>
      </c>
      <c r="T64" s="172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363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75" t="s">
        <v>1802</v>
      </c>
      <c r="D65" s="276"/>
      <c r="E65" s="276"/>
      <c r="F65" s="276"/>
      <c r="G65" s="276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>možností dálkového nastavení přes komunikační protokol ModBus, řídící signál 2 - 10V, Vnom=640m3/hod, Vmin=216m3/hod, Vmax=640m3/hod</v>
      </c>
      <c r="BB65" s="149"/>
      <c r="BC65" s="149"/>
      <c r="BD65" s="149"/>
      <c r="BE65" s="149"/>
      <c r="BF65" s="149"/>
      <c r="BG65" s="149"/>
      <c r="BH65" s="149"/>
    </row>
    <row r="66" spans="1:60" ht="33.75" outlineLevel="1" x14ac:dyDescent="0.2">
      <c r="A66" s="166">
        <v>25</v>
      </c>
      <c r="B66" s="167" t="s">
        <v>2009</v>
      </c>
      <c r="C66" s="183" t="s">
        <v>1799</v>
      </c>
      <c r="D66" s="168" t="s">
        <v>1835</v>
      </c>
      <c r="E66" s="169">
        <v>1</v>
      </c>
      <c r="F66" s="170"/>
      <c r="G66" s="171">
        <f>ROUND(E66*F66,2)</f>
        <v>0</v>
      </c>
      <c r="H66" s="170">
        <v>0</v>
      </c>
      <c r="I66" s="171">
        <f>ROUND(E66*H66,2)</f>
        <v>0</v>
      </c>
      <c r="J66" s="170">
        <v>20334</v>
      </c>
      <c r="K66" s="171">
        <f>ROUND(E66*J66,2)</f>
        <v>20334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340</v>
      </c>
      <c r="T66" s="172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363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56"/>
      <c r="B67" s="157"/>
      <c r="C67" s="275" t="s">
        <v>1800</v>
      </c>
      <c r="D67" s="276"/>
      <c r="E67" s="276"/>
      <c r="F67" s="276"/>
      <c r="G67" s="276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322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3" t="str">
        <f>C67</f>
        <v>možností dálkového nastavení přes komunikační protokol ModBus, řídící signál 2 - 10V, Vnom=580m3/hod, Vmin=216m3/hod, Vmax=580m3/hod</v>
      </c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26</v>
      </c>
      <c r="B68" s="175" t="s">
        <v>2010</v>
      </c>
      <c r="C68" s="184" t="s">
        <v>2011</v>
      </c>
      <c r="D68" s="176" t="s">
        <v>1835</v>
      </c>
      <c r="E68" s="177">
        <v>2</v>
      </c>
      <c r="F68" s="178"/>
      <c r="G68" s="179">
        <f>ROUND(E68*F68,2)</f>
        <v>0</v>
      </c>
      <c r="H68" s="178">
        <v>0</v>
      </c>
      <c r="I68" s="179">
        <f>ROUND(E68*H68,2)</f>
        <v>0</v>
      </c>
      <c r="J68" s="178">
        <v>1116</v>
      </c>
      <c r="K68" s="179">
        <f>ROUND(E68*J68,2)</f>
        <v>2232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/>
      <c r="S68" s="179" t="s">
        <v>340</v>
      </c>
      <c r="T68" s="180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363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27</v>
      </c>
      <c r="B69" s="175" t="s">
        <v>2012</v>
      </c>
      <c r="C69" s="184" t="s">
        <v>1820</v>
      </c>
      <c r="D69" s="176" t="s">
        <v>1835</v>
      </c>
      <c r="E69" s="177">
        <v>2</v>
      </c>
      <c r="F69" s="178"/>
      <c r="G69" s="179">
        <f>ROUND(E69*F69,2)</f>
        <v>0</v>
      </c>
      <c r="H69" s="178">
        <v>0</v>
      </c>
      <c r="I69" s="179">
        <f>ROUND(E69*H69,2)</f>
        <v>0</v>
      </c>
      <c r="J69" s="178">
        <v>990</v>
      </c>
      <c r="K69" s="179">
        <f>ROUND(E69*J69,2)</f>
        <v>1980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79" t="s">
        <v>340</v>
      </c>
      <c r="T69" s="180" t="s">
        <v>319</v>
      </c>
      <c r="U69" s="158">
        <v>0</v>
      </c>
      <c r="V69" s="158">
        <f>ROUND(E69*U69,2)</f>
        <v>0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363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66">
        <v>28</v>
      </c>
      <c r="B70" s="167" t="s">
        <v>1824</v>
      </c>
      <c r="C70" s="183" t="s">
        <v>1825</v>
      </c>
      <c r="D70" s="168" t="s">
        <v>791</v>
      </c>
      <c r="E70" s="169">
        <v>2</v>
      </c>
      <c r="F70" s="170"/>
      <c r="G70" s="171">
        <f>ROUND(E70*F70,2)</f>
        <v>0</v>
      </c>
      <c r="H70" s="170">
        <v>0</v>
      </c>
      <c r="I70" s="171">
        <f>ROUND(E70*H70,2)</f>
        <v>0</v>
      </c>
      <c r="J70" s="170">
        <v>9334</v>
      </c>
      <c r="K70" s="171">
        <f>ROUND(E70*J70,2)</f>
        <v>18668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340</v>
      </c>
      <c r="T70" s="172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363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5" t="s">
        <v>2013</v>
      </c>
      <c r="D71" s="276"/>
      <c r="E71" s="276"/>
      <c r="F71" s="276"/>
      <c r="G71" s="276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322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6">
        <v>29</v>
      </c>
      <c r="B72" s="167" t="s">
        <v>2014</v>
      </c>
      <c r="C72" s="183" t="s">
        <v>2015</v>
      </c>
      <c r="D72" s="168" t="s">
        <v>791</v>
      </c>
      <c r="E72" s="169">
        <v>1</v>
      </c>
      <c r="F72" s="170"/>
      <c r="G72" s="171">
        <f>ROUND(E72*F72,2)</f>
        <v>0</v>
      </c>
      <c r="H72" s="170">
        <v>0</v>
      </c>
      <c r="I72" s="171">
        <f>ROUND(E72*H72,2)</f>
        <v>0</v>
      </c>
      <c r="J72" s="170">
        <v>14392</v>
      </c>
      <c r="K72" s="171">
        <f>ROUND(E72*J72,2)</f>
        <v>14392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340</v>
      </c>
      <c r="T72" s="172" t="s">
        <v>319</v>
      </c>
      <c r="U72" s="158">
        <v>0</v>
      </c>
      <c r="V72" s="158">
        <f>ROUND(E72*U72,2)</f>
        <v>0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363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5" t="s">
        <v>2016</v>
      </c>
      <c r="D73" s="276"/>
      <c r="E73" s="276"/>
      <c r="F73" s="276"/>
      <c r="G73" s="276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322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6">
        <v>30</v>
      </c>
      <c r="B74" s="167" t="s">
        <v>2017</v>
      </c>
      <c r="C74" s="183" t="s">
        <v>2018</v>
      </c>
      <c r="D74" s="168" t="s">
        <v>791</v>
      </c>
      <c r="E74" s="169">
        <v>1</v>
      </c>
      <c r="F74" s="170"/>
      <c r="G74" s="171">
        <f>ROUND(E74*F74,2)</f>
        <v>0</v>
      </c>
      <c r="H74" s="170">
        <v>0</v>
      </c>
      <c r="I74" s="171">
        <f>ROUND(E74*H74,2)</f>
        <v>0</v>
      </c>
      <c r="J74" s="170">
        <v>9146</v>
      </c>
      <c r="K74" s="171">
        <f>ROUND(E74*J74,2)</f>
        <v>9146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340</v>
      </c>
      <c r="T74" s="172" t="s">
        <v>319</v>
      </c>
      <c r="U74" s="158">
        <v>0</v>
      </c>
      <c r="V74" s="158">
        <f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363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5" t="s">
        <v>2019</v>
      </c>
      <c r="D75" s="276"/>
      <c r="E75" s="276"/>
      <c r="F75" s="276"/>
      <c r="G75" s="276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322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31</v>
      </c>
      <c r="B76" s="167" t="s">
        <v>1827</v>
      </c>
      <c r="C76" s="183" t="s">
        <v>1828</v>
      </c>
      <c r="D76" s="168" t="s">
        <v>791</v>
      </c>
      <c r="E76" s="169">
        <v>10</v>
      </c>
      <c r="F76" s="170"/>
      <c r="G76" s="171">
        <f>ROUND(E76*F76,2)</f>
        <v>0</v>
      </c>
      <c r="H76" s="170">
        <v>0</v>
      </c>
      <c r="I76" s="171">
        <f>ROUND(E76*H76,2)</f>
        <v>0</v>
      </c>
      <c r="J76" s="170">
        <v>2892</v>
      </c>
      <c r="K76" s="171">
        <f>ROUND(E76*J76,2)</f>
        <v>28920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340</v>
      </c>
      <c r="T76" s="172" t="s">
        <v>319</v>
      </c>
      <c r="U76" s="158">
        <v>0</v>
      </c>
      <c r="V76" s="158">
        <f>ROUND(E76*U76,2)</f>
        <v>0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363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5" t="s">
        <v>2020</v>
      </c>
      <c r="D77" s="276"/>
      <c r="E77" s="276"/>
      <c r="F77" s="276"/>
      <c r="G77" s="276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322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6">
        <v>32</v>
      </c>
      <c r="B78" s="167" t="s">
        <v>1830</v>
      </c>
      <c r="C78" s="183" t="s">
        <v>1831</v>
      </c>
      <c r="D78" s="168" t="s">
        <v>1835</v>
      </c>
      <c r="E78" s="169">
        <v>11</v>
      </c>
      <c r="F78" s="170"/>
      <c r="G78" s="171">
        <f>ROUND(E78*F78,2)</f>
        <v>0</v>
      </c>
      <c r="H78" s="170">
        <v>3641</v>
      </c>
      <c r="I78" s="171">
        <f>ROUND(E78*H78,2)</f>
        <v>40051</v>
      </c>
      <c r="J78" s="170">
        <v>0</v>
      </c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340</v>
      </c>
      <c r="T78" s="172" t="s">
        <v>319</v>
      </c>
      <c r="U78" s="158">
        <v>0</v>
      </c>
      <c r="V78" s="158">
        <f>ROUND(E78*U78,2)</f>
        <v>0</v>
      </c>
      <c r="W78" s="158"/>
      <c r="X78" s="158" t="s">
        <v>362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363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5" t="s">
        <v>2021</v>
      </c>
      <c r="D79" s="276"/>
      <c r="E79" s="276"/>
      <c r="F79" s="276"/>
      <c r="G79" s="276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322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66">
        <v>33</v>
      </c>
      <c r="B80" s="167" t="s">
        <v>1833</v>
      </c>
      <c r="C80" s="183" t="s">
        <v>1834</v>
      </c>
      <c r="D80" s="168" t="s">
        <v>1835</v>
      </c>
      <c r="E80" s="169">
        <v>3</v>
      </c>
      <c r="F80" s="170"/>
      <c r="G80" s="171">
        <f>ROUND(E80*F80,2)</f>
        <v>0</v>
      </c>
      <c r="H80" s="170">
        <v>3096</v>
      </c>
      <c r="I80" s="171">
        <f>ROUND(E80*H80,2)</f>
        <v>9288</v>
      </c>
      <c r="J80" s="170">
        <v>0</v>
      </c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340</v>
      </c>
      <c r="T80" s="172" t="s">
        <v>319</v>
      </c>
      <c r="U80" s="158">
        <v>0</v>
      </c>
      <c r="V80" s="158">
        <f>ROUND(E80*U80,2)</f>
        <v>0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363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75" t="s">
        <v>2022</v>
      </c>
      <c r="D81" s="276"/>
      <c r="E81" s="276"/>
      <c r="F81" s="276"/>
      <c r="G81" s="276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322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66">
        <v>34</v>
      </c>
      <c r="B82" s="167" t="s">
        <v>1837</v>
      </c>
      <c r="C82" s="183" t="s">
        <v>1838</v>
      </c>
      <c r="D82" s="168" t="s">
        <v>1835</v>
      </c>
      <c r="E82" s="169">
        <v>2</v>
      </c>
      <c r="F82" s="170"/>
      <c r="G82" s="171">
        <f>ROUND(E82*F82,2)</f>
        <v>0</v>
      </c>
      <c r="H82" s="170">
        <v>2301</v>
      </c>
      <c r="I82" s="171">
        <f>ROUND(E82*H82,2)</f>
        <v>4602</v>
      </c>
      <c r="J82" s="170">
        <v>0</v>
      </c>
      <c r="K82" s="171">
        <f>ROUND(E82*J82,2)</f>
        <v>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340</v>
      </c>
      <c r="T82" s="172" t="s">
        <v>319</v>
      </c>
      <c r="U82" s="158">
        <v>0</v>
      </c>
      <c r="V82" s="158">
        <f>ROUND(E82*U82,2)</f>
        <v>0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363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75" t="s">
        <v>2023</v>
      </c>
      <c r="D83" s="276"/>
      <c r="E83" s="276"/>
      <c r="F83" s="276"/>
      <c r="G83" s="276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322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6">
        <v>35</v>
      </c>
      <c r="B84" s="167" t="s">
        <v>1840</v>
      </c>
      <c r="C84" s="183" t="s">
        <v>1841</v>
      </c>
      <c r="D84" s="168" t="s">
        <v>1835</v>
      </c>
      <c r="E84" s="169">
        <v>2</v>
      </c>
      <c r="F84" s="170"/>
      <c r="G84" s="171">
        <f>ROUND(E84*F84,2)</f>
        <v>0</v>
      </c>
      <c r="H84" s="170">
        <v>2176</v>
      </c>
      <c r="I84" s="171">
        <f>ROUND(E84*H84,2)</f>
        <v>4352</v>
      </c>
      <c r="J84" s="170">
        <v>0</v>
      </c>
      <c r="K84" s="171">
        <f>ROUND(E84*J84,2)</f>
        <v>0</v>
      </c>
      <c r="L84" s="171">
        <v>21</v>
      </c>
      <c r="M84" s="171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1"/>
      <c r="S84" s="171" t="s">
        <v>340</v>
      </c>
      <c r="T84" s="172" t="s">
        <v>319</v>
      </c>
      <c r="U84" s="158">
        <v>0</v>
      </c>
      <c r="V84" s="158">
        <f>ROUND(E84*U84,2)</f>
        <v>0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363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75" t="s">
        <v>2024</v>
      </c>
      <c r="D85" s="276"/>
      <c r="E85" s="276"/>
      <c r="F85" s="276"/>
      <c r="G85" s="276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322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66">
        <v>36</v>
      </c>
      <c r="B86" s="167" t="s">
        <v>1843</v>
      </c>
      <c r="C86" s="183" t="s">
        <v>1844</v>
      </c>
      <c r="D86" s="168" t="s">
        <v>791</v>
      </c>
      <c r="E86" s="169">
        <v>3</v>
      </c>
      <c r="F86" s="170"/>
      <c r="G86" s="171">
        <f>ROUND(E86*F86,2)</f>
        <v>0</v>
      </c>
      <c r="H86" s="170">
        <v>8241</v>
      </c>
      <c r="I86" s="171">
        <f>ROUND(E86*H86,2)</f>
        <v>24723</v>
      </c>
      <c r="J86" s="170">
        <v>0</v>
      </c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/>
      <c r="S86" s="171" t="s">
        <v>340</v>
      </c>
      <c r="T86" s="172" t="s">
        <v>319</v>
      </c>
      <c r="U86" s="158">
        <v>0</v>
      </c>
      <c r="V86" s="158">
        <f>ROUND(E86*U86,2)</f>
        <v>0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363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275" t="s">
        <v>1845</v>
      </c>
      <c r="D87" s="276"/>
      <c r="E87" s="276"/>
      <c r="F87" s="276"/>
      <c r="G87" s="276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322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73" t="str">
        <f>C87</f>
        <v>distribuce vzduchu pomocí malých dýz v úhlu 90°, s hliníkovými vyztužujícími obručemi uvnitř, pratelná v pračce, v barvě dle požadavku investora ve vyšším standardu, včetně montážního materiálu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77" t="s">
        <v>2025</v>
      </c>
      <c r="D88" s="278"/>
      <c r="E88" s="278"/>
      <c r="F88" s="278"/>
      <c r="G88" s="27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322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66">
        <v>37</v>
      </c>
      <c r="B89" s="167" t="s">
        <v>1847</v>
      </c>
      <c r="C89" s="183" t="s">
        <v>1848</v>
      </c>
      <c r="D89" s="168" t="s">
        <v>791</v>
      </c>
      <c r="E89" s="169">
        <v>5</v>
      </c>
      <c r="F89" s="170"/>
      <c r="G89" s="171">
        <f>ROUND(E89*F89,2)</f>
        <v>0</v>
      </c>
      <c r="H89" s="170">
        <v>8241</v>
      </c>
      <c r="I89" s="171">
        <f>ROUND(E89*H89,2)</f>
        <v>41205</v>
      </c>
      <c r="J89" s="170">
        <v>0</v>
      </c>
      <c r="K89" s="171">
        <f>ROUND(E89*J89,2)</f>
        <v>0</v>
      </c>
      <c r="L89" s="171">
        <v>21</v>
      </c>
      <c r="M89" s="171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340</v>
      </c>
      <c r="T89" s="172" t="s">
        <v>319</v>
      </c>
      <c r="U89" s="158">
        <v>0</v>
      </c>
      <c r="V89" s="158">
        <f>ROUND(E89*U89,2)</f>
        <v>0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363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56"/>
      <c r="B90" s="157"/>
      <c r="C90" s="275" t="s">
        <v>1849</v>
      </c>
      <c r="D90" s="276"/>
      <c r="E90" s="276"/>
      <c r="F90" s="276"/>
      <c r="G90" s="276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322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73" t="str">
        <f>C90</f>
        <v>distribuce vzduchu pomocí malých dýz v úhlu 270°, s hliníkovými vyztužujícími obručemi uvnitř, pratelná v pračce, v barvě dle požadavku investora ve vyšším standardu, včetně montážního materiálu</v>
      </c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77" t="s">
        <v>2026</v>
      </c>
      <c r="D91" s="278"/>
      <c r="E91" s="278"/>
      <c r="F91" s="278"/>
      <c r="G91" s="27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322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66">
        <v>38</v>
      </c>
      <c r="B92" s="167" t="s">
        <v>2027</v>
      </c>
      <c r="C92" s="183" t="s">
        <v>2028</v>
      </c>
      <c r="D92" s="168" t="s">
        <v>791</v>
      </c>
      <c r="E92" s="169">
        <v>1</v>
      </c>
      <c r="F92" s="170"/>
      <c r="G92" s="171">
        <f>ROUND(E92*F92,2)</f>
        <v>0</v>
      </c>
      <c r="H92" s="170">
        <v>7362</v>
      </c>
      <c r="I92" s="171">
        <f>ROUND(E92*H92,2)</f>
        <v>7362</v>
      </c>
      <c r="J92" s="170">
        <v>0</v>
      </c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1" t="s">
        <v>340</v>
      </c>
      <c r="T92" s="172" t="s">
        <v>319</v>
      </c>
      <c r="U92" s="158">
        <v>0</v>
      </c>
      <c r="V92" s="158">
        <f>ROUND(E92*U92,2)</f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363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56"/>
      <c r="B93" s="157"/>
      <c r="C93" s="275" t="s">
        <v>1845</v>
      </c>
      <c r="D93" s="276"/>
      <c r="E93" s="276"/>
      <c r="F93" s="276"/>
      <c r="G93" s="276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322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73" t="str">
        <f>C93</f>
        <v>distribuce vzduchu pomocí malých dýz v úhlu 90°, s hliníkovými vyztužujícími obručemi uvnitř, pratelná v pračce, v barvě dle požadavku investora ve vyšším standardu, včetně montážního materiálu</v>
      </c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77" t="s">
        <v>2029</v>
      </c>
      <c r="D94" s="278"/>
      <c r="E94" s="278"/>
      <c r="F94" s="278"/>
      <c r="G94" s="27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322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66">
        <v>39</v>
      </c>
      <c r="B95" s="167" t="s">
        <v>2030</v>
      </c>
      <c r="C95" s="183" t="s">
        <v>2031</v>
      </c>
      <c r="D95" s="168" t="s">
        <v>791</v>
      </c>
      <c r="E95" s="169">
        <v>1</v>
      </c>
      <c r="F95" s="170"/>
      <c r="G95" s="171">
        <f>ROUND(E95*F95,2)</f>
        <v>0</v>
      </c>
      <c r="H95" s="170">
        <v>7481</v>
      </c>
      <c r="I95" s="171">
        <f>ROUND(E95*H95,2)</f>
        <v>7481</v>
      </c>
      <c r="J95" s="170">
        <v>0</v>
      </c>
      <c r="K95" s="171">
        <f>ROUND(E95*J95,2)</f>
        <v>0</v>
      </c>
      <c r="L95" s="171">
        <v>21</v>
      </c>
      <c r="M95" s="171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1"/>
      <c r="S95" s="171" t="s">
        <v>340</v>
      </c>
      <c r="T95" s="172" t="s">
        <v>319</v>
      </c>
      <c r="U95" s="158">
        <v>0</v>
      </c>
      <c r="V95" s="158">
        <f>ROUND(E95*U95,2)</f>
        <v>0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363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275" t="s">
        <v>1849</v>
      </c>
      <c r="D96" s="276"/>
      <c r="E96" s="276"/>
      <c r="F96" s="276"/>
      <c r="G96" s="276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322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73" t="str">
        <f>C96</f>
        <v>distribuce vzduchu pomocí malých dýz v úhlu 270°, s hliníkovými vyztužujícími obručemi uvnitř, pratelná v pračce, v barvě dle požadavku investora ve vyšším standardu, včetně montážního materiálu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77" t="s">
        <v>2032</v>
      </c>
      <c r="D97" s="278"/>
      <c r="E97" s="278"/>
      <c r="F97" s="278"/>
      <c r="G97" s="27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322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66">
        <v>40</v>
      </c>
      <c r="B98" s="167" t="s">
        <v>2033</v>
      </c>
      <c r="C98" s="183" t="s">
        <v>2034</v>
      </c>
      <c r="D98" s="168" t="s">
        <v>791</v>
      </c>
      <c r="E98" s="169">
        <v>1</v>
      </c>
      <c r="F98" s="170"/>
      <c r="G98" s="171">
        <f>ROUND(E98*F98,2)</f>
        <v>0</v>
      </c>
      <c r="H98" s="170">
        <v>6732</v>
      </c>
      <c r="I98" s="171">
        <f>ROUND(E98*H98,2)</f>
        <v>6732</v>
      </c>
      <c r="J98" s="170">
        <v>0</v>
      </c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/>
      <c r="S98" s="171" t="s">
        <v>340</v>
      </c>
      <c r="T98" s="172" t="s">
        <v>319</v>
      </c>
      <c r="U98" s="158">
        <v>0</v>
      </c>
      <c r="V98" s="158">
        <f>ROUND(E98*U98,2)</f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363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56"/>
      <c r="B99" s="157"/>
      <c r="C99" s="275" t="s">
        <v>2078</v>
      </c>
      <c r="D99" s="276"/>
      <c r="E99" s="276"/>
      <c r="F99" s="276"/>
      <c r="G99" s="276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322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73" t="str">
        <f>C99</f>
        <v>distribuce pomocí mikroperforace ve směru 270°/oblast 180°, s hliníkovými vyztužujícími obručemi uvnitř, pratelná v pračce, v barvě dle požadavku investora ve vyšším standardu, včetně montážního materiálu</v>
      </c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77" t="s">
        <v>2035</v>
      </c>
      <c r="D100" s="278"/>
      <c r="E100" s="278"/>
      <c r="F100" s="278"/>
      <c r="G100" s="27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1" x14ac:dyDescent="0.2">
      <c r="A101" s="166">
        <v>41</v>
      </c>
      <c r="B101" s="167" t="s">
        <v>1867</v>
      </c>
      <c r="C101" s="183" t="s">
        <v>2036</v>
      </c>
      <c r="D101" s="168" t="s">
        <v>791</v>
      </c>
      <c r="E101" s="169">
        <v>1</v>
      </c>
      <c r="F101" s="170"/>
      <c r="G101" s="171">
        <f>ROUND(E101*F101,2)</f>
        <v>0</v>
      </c>
      <c r="H101" s="170">
        <v>5309</v>
      </c>
      <c r="I101" s="171">
        <f>ROUND(E101*H101,2)</f>
        <v>5309</v>
      </c>
      <c r="J101" s="170">
        <v>0</v>
      </c>
      <c r="K101" s="171">
        <f>ROUND(E101*J101,2)</f>
        <v>0</v>
      </c>
      <c r="L101" s="171">
        <v>21</v>
      </c>
      <c r="M101" s="171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1"/>
      <c r="S101" s="171" t="s">
        <v>340</v>
      </c>
      <c r="T101" s="172" t="s">
        <v>319</v>
      </c>
      <c r="U101" s="158">
        <v>0</v>
      </c>
      <c r="V101" s="158">
        <f>ROUND(E101*U101,2)</f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363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56"/>
      <c r="B102" s="157"/>
      <c r="C102" s="275" t="s">
        <v>1865</v>
      </c>
      <c r="D102" s="276"/>
      <c r="E102" s="276"/>
      <c r="F102" s="276"/>
      <c r="G102" s="276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322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73" t="str">
        <f>C102</f>
        <v>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277" t="s">
        <v>2037</v>
      </c>
      <c r="D103" s="278"/>
      <c r="E103" s="278"/>
      <c r="F103" s="278"/>
      <c r="G103" s="27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322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 x14ac:dyDescent="0.2">
      <c r="A104" s="166">
        <v>42</v>
      </c>
      <c r="B104" s="167" t="s">
        <v>2038</v>
      </c>
      <c r="C104" s="183" t="s">
        <v>1864</v>
      </c>
      <c r="D104" s="168" t="s">
        <v>791</v>
      </c>
      <c r="E104" s="169">
        <v>1</v>
      </c>
      <c r="F104" s="170"/>
      <c r="G104" s="171">
        <f>ROUND(E104*F104,2)</f>
        <v>0</v>
      </c>
      <c r="H104" s="170">
        <v>7598</v>
      </c>
      <c r="I104" s="171">
        <f>ROUND(E104*H104,2)</f>
        <v>7598</v>
      </c>
      <c r="J104" s="170">
        <v>0</v>
      </c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340</v>
      </c>
      <c r="T104" s="172" t="s">
        <v>319</v>
      </c>
      <c r="U104" s="158">
        <v>0</v>
      </c>
      <c r="V104" s="158">
        <f>ROUND(E104*U104,2)</f>
        <v>0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363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56"/>
      <c r="B105" s="157"/>
      <c r="C105" s="275" t="s">
        <v>1865</v>
      </c>
      <c r="D105" s="276"/>
      <c r="E105" s="276"/>
      <c r="F105" s="276"/>
      <c r="G105" s="276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322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73" t="str">
        <f>C105</f>
        <v>distribuce vzduchu pomocí mikroperforace v délce 1500mm ve směru 90°/oblast 180°, s hliníkovými vyztužujícími obručemi uvnitř, pratelná v pračce, v barvě dle požadavku investora ve vyšším standardu, včetně montážního materiálu</v>
      </c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77" t="s">
        <v>2039</v>
      </c>
      <c r="D106" s="278"/>
      <c r="E106" s="278"/>
      <c r="F106" s="278"/>
      <c r="G106" s="27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6">
        <v>43</v>
      </c>
      <c r="B107" s="167" t="s">
        <v>2040</v>
      </c>
      <c r="C107" s="183" t="s">
        <v>2041</v>
      </c>
      <c r="D107" s="168" t="s">
        <v>791</v>
      </c>
      <c r="E107" s="169">
        <v>1</v>
      </c>
      <c r="F107" s="170"/>
      <c r="G107" s="171">
        <f>ROUND(E107*F107,2)</f>
        <v>0</v>
      </c>
      <c r="H107" s="170">
        <v>8433</v>
      </c>
      <c r="I107" s="171">
        <f>ROUND(E107*H107,2)</f>
        <v>8433</v>
      </c>
      <c r="J107" s="170">
        <v>0</v>
      </c>
      <c r="K107" s="171">
        <f>ROUND(E107*J107,2)</f>
        <v>0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340</v>
      </c>
      <c r="T107" s="172" t="s">
        <v>319</v>
      </c>
      <c r="U107" s="158">
        <v>0</v>
      </c>
      <c r="V107" s="158">
        <f>ROUND(E107*U107,2)</f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363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33.75" outlineLevel="1" x14ac:dyDescent="0.2">
      <c r="A108" s="156"/>
      <c r="B108" s="157"/>
      <c r="C108" s="275" t="s">
        <v>2079</v>
      </c>
      <c r="D108" s="276"/>
      <c r="E108" s="276"/>
      <c r="F108" s="276"/>
      <c r="G108" s="276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322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73" t="str">
        <f>C108</f>
        <v>na obou koncích zaslepena, 2ks zip 250, průtok 640m3/hod, použitelný přetlak 100Pa, distribuce vzduchu pomocí malých dýz v úhlu 270°, s hliníkovými vyztužujícími obručemi uvnitř, pratelná v pračce, v barvě dle požadavku investora ve vyšším standardu, včetně montážního materiálu</v>
      </c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77" t="s">
        <v>2042</v>
      </c>
      <c r="D109" s="278"/>
      <c r="E109" s="278"/>
      <c r="F109" s="278"/>
      <c r="G109" s="27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322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66">
        <v>44</v>
      </c>
      <c r="B110" s="167" t="s">
        <v>1877</v>
      </c>
      <c r="C110" s="183" t="s">
        <v>1878</v>
      </c>
      <c r="D110" s="168" t="s">
        <v>1835</v>
      </c>
      <c r="E110" s="169">
        <v>11</v>
      </c>
      <c r="F110" s="170"/>
      <c r="G110" s="171">
        <f>ROUND(E110*F110,2)</f>
        <v>0</v>
      </c>
      <c r="H110" s="170">
        <v>998</v>
      </c>
      <c r="I110" s="171">
        <f>ROUND(E110*H110,2)</f>
        <v>10978</v>
      </c>
      <c r="J110" s="170">
        <v>0</v>
      </c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340</v>
      </c>
      <c r="T110" s="172" t="s">
        <v>319</v>
      </c>
      <c r="U110" s="158">
        <v>0</v>
      </c>
      <c r="V110" s="158">
        <f>ROUND(E110*U110,2)</f>
        <v>0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363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275" t="s">
        <v>2043</v>
      </c>
      <c r="D111" s="276"/>
      <c r="E111" s="276"/>
      <c r="F111" s="276"/>
      <c r="G111" s="276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322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66">
        <v>45</v>
      </c>
      <c r="B112" s="167" t="s">
        <v>1880</v>
      </c>
      <c r="C112" s="183" t="s">
        <v>2044</v>
      </c>
      <c r="D112" s="168" t="s">
        <v>1835</v>
      </c>
      <c r="E112" s="169">
        <v>1</v>
      </c>
      <c r="F112" s="170"/>
      <c r="G112" s="171">
        <f>ROUND(E112*F112,2)</f>
        <v>0</v>
      </c>
      <c r="H112" s="170">
        <v>920</v>
      </c>
      <c r="I112" s="171">
        <f>ROUND(E112*H112,2)</f>
        <v>920</v>
      </c>
      <c r="J112" s="170">
        <v>0</v>
      </c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340</v>
      </c>
      <c r="T112" s="172" t="s">
        <v>319</v>
      </c>
      <c r="U112" s="158">
        <v>0</v>
      </c>
      <c r="V112" s="158">
        <f>ROUND(E112*U112,2)</f>
        <v>0</v>
      </c>
      <c r="W112" s="158"/>
      <c r="X112" s="158" t="s">
        <v>362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363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275" t="s">
        <v>2045</v>
      </c>
      <c r="D113" s="276"/>
      <c r="E113" s="276"/>
      <c r="F113" s="276"/>
      <c r="G113" s="276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322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66">
        <v>46</v>
      </c>
      <c r="B114" s="167" t="s">
        <v>1883</v>
      </c>
      <c r="C114" s="183" t="s">
        <v>1881</v>
      </c>
      <c r="D114" s="168" t="s">
        <v>1835</v>
      </c>
      <c r="E114" s="169">
        <v>1</v>
      </c>
      <c r="F114" s="170"/>
      <c r="G114" s="171">
        <f>ROUND(E114*F114,2)</f>
        <v>0</v>
      </c>
      <c r="H114" s="170">
        <v>685</v>
      </c>
      <c r="I114" s="171">
        <f>ROUND(E114*H114,2)</f>
        <v>685</v>
      </c>
      <c r="J114" s="170">
        <v>0</v>
      </c>
      <c r="K114" s="171">
        <f>ROUND(E114*J114,2)</f>
        <v>0</v>
      </c>
      <c r="L114" s="171">
        <v>21</v>
      </c>
      <c r="M114" s="171">
        <f>G114*(1+L114/100)</f>
        <v>0</v>
      </c>
      <c r="N114" s="171">
        <v>0</v>
      </c>
      <c r="O114" s="171">
        <f>ROUND(E114*N114,2)</f>
        <v>0</v>
      </c>
      <c r="P114" s="171">
        <v>0</v>
      </c>
      <c r="Q114" s="171">
        <f>ROUND(E114*P114,2)</f>
        <v>0</v>
      </c>
      <c r="R114" s="171"/>
      <c r="S114" s="171" t="s">
        <v>340</v>
      </c>
      <c r="T114" s="172" t="s">
        <v>319</v>
      </c>
      <c r="U114" s="158">
        <v>0</v>
      </c>
      <c r="V114" s="158">
        <f>ROUND(E114*U114,2)</f>
        <v>0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363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275" t="s">
        <v>2046</v>
      </c>
      <c r="D115" s="276"/>
      <c r="E115" s="276"/>
      <c r="F115" s="276"/>
      <c r="G115" s="276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322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66">
        <v>47</v>
      </c>
      <c r="B116" s="167" t="s">
        <v>2047</v>
      </c>
      <c r="C116" s="183" t="s">
        <v>1884</v>
      </c>
      <c r="D116" s="168" t="s">
        <v>1835</v>
      </c>
      <c r="E116" s="169">
        <v>1</v>
      </c>
      <c r="F116" s="170"/>
      <c r="G116" s="171">
        <f>ROUND(E116*F116,2)</f>
        <v>0</v>
      </c>
      <c r="H116" s="170">
        <v>635</v>
      </c>
      <c r="I116" s="171">
        <f>ROUND(E116*H116,2)</f>
        <v>635</v>
      </c>
      <c r="J116" s="170">
        <v>0</v>
      </c>
      <c r="K116" s="171">
        <f>ROUND(E116*J116,2)</f>
        <v>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340</v>
      </c>
      <c r="T116" s="172" t="s">
        <v>319</v>
      </c>
      <c r="U116" s="158">
        <v>0</v>
      </c>
      <c r="V116" s="158">
        <f>ROUND(E116*U116,2)</f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363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275" t="s">
        <v>2048</v>
      </c>
      <c r="D117" s="276"/>
      <c r="E117" s="276"/>
      <c r="F117" s="276"/>
      <c r="G117" s="276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322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6">
        <v>48</v>
      </c>
      <c r="B118" s="167" t="s">
        <v>2049</v>
      </c>
      <c r="C118" s="183" t="s">
        <v>2050</v>
      </c>
      <c r="D118" s="168" t="s">
        <v>1835</v>
      </c>
      <c r="E118" s="169">
        <v>1</v>
      </c>
      <c r="F118" s="170"/>
      <c r="G118" s="171">
        <f>ROUND(E118*F118,2)</f>
        <v>0</v>
      </c>
      <c r="H118" s="170">
        <v>7019</v>
      </c>
      <c r="I118" s="171">
        <f>ROUND(E118*H118,2)</f>
        <v>7019</v>
      </c>
      <c r="J118" s="170">
        <v>0</v>
      </c>
      <c r="K118" s="171">
        <f>ROUND(E118*J118,2)</f>
        <v>0</v>
      </c>
      <c r="L118" s="171">
        <v>21</v>
      </c>
      <c r="M118" s="171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1"/>
      <c r="S118" s="171" t="s">
        <v>340</v>
      </c>
      <c r="T118" s="172" t="s">
        <v>319</v>
      </c>
      <c r="U118" s="158">
        <v>0</v>
      </c>
      <c r="V118" s="158">
        <f>ROUND(E118*U118,2)</f>
        <v>0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363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75" t="s">
        <v>2051</v>
      </c>
      <c r="D119" s="276"/>
      <c r="E119" s="276"/>
      <c r="F119" s="276"/>
      <c r="G119" s="276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322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66">
        <v>49</v>
      </c>
      <c r="B120" s="167" t="s">
        <v>1886</v>
      </c>
      <c r="C120" s="183" t="s">
        <v>2052</v>
      </c>
      <c r="D120" s="168" t="s">
        <v>1835</v>
      </c>
      <c r="E120" s="169">
        <v>1</v>
      </c>
      <c r="F120" s="170"/>
      <c r="G120" s="171">
        <f>ROUND(E120*F120,2)</f>
        <v>0</v>
      </c>
      <c r="H120" s="170">
        <v>5163</v>
      </c>
      <c r="I120" s="171">
        <f>ROUND(E120*H120,2)</f>
        <v>5163</v>
      </c>
      <c r="J120" s="170">
        <v>0</v>
      </c>
      <c r="K120" s="171">
        <f>ROUND(E120*J120,2)</f>
        <v>0</v>
      </c>
      <c r="L120" s="171">
        <v>21</v>
      </c>
      <c r="M120" s="171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1"/>
      <c r="S120" s="171" t="s">
        <v>340</v>
      </c>
      <c r="T120" s="172" t="s">
        <v>319</v>
      </c>
      <c r="U120" s="158">
        <v>0</v>
      </c>
      <c r="V120" s="158">
        <f>ROUND(E120*U120,2)</f>
        <v>0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363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275" t="s">
        <v>2053</v>
      </c>
      <c r="D121" s="276"/>
      <c r="E121" s="276"/>
      <c r="F121" s="276"/>
      <c r="G121" s="276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322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66">
        <v>50</v>
      </c>
      <c r="B122" s="167" t="s">
        <v>1899</v>
      </c>
      <c r="C122" s="183" t="s">
        <v>1900</v>
      </c>
      <c r="D122" s="168" t="s">
        <v>376</v>
      </c>
      <c r="E122" s="169">
        <v>490</v>
      </c>
      <c r="F122" s="170"/>
      <c r="G122" s="171">
        <f>ROUND(E122*F122,2)</f>
        <v>0</v>
      </c>
      <c r="H122" s="170">
        <v>0</v>
      </c>
      <c r="I122" s="171">
        <f>ROUND(E122*H122,2)</f>
        <v>0</v>
      </c>
      <c r="J122" s="170">
        <v>745</v>
      </c>
      <c r="K122" s="171">
        <f>ROUND(E122*J122,2)</f>
        <v>365050</v>
      </c>
      <c r="L122" s="171">
        <v>21</v>
      </c>
      <c r="M122" s="171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1"/>
      <c r="S122" s="171" t="s">
        <v>340</v>
      </c>
      <c r="T122" s="172" t="s">
        <v>319</v>
      </c>
      <c r="U122" s="158">
        <v>0</v>
      </c>
      <c r="V122" s="158">
        <f>ROUND(E122*U122,2)</f>
        <v>0</v>
      </c>
      <c r="W122" s="158"/>
      <c r="X122" s="158" t="s">
        <v>362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425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75" t="s">
        <v>1901</v>
      </c>
      <c r="D123" s="276"/>
      <c r="E123" s="276"/>
      <c r="F123" s="276"/>
      <c r="G123" s="276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322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73" t="str">
        <f>C123</f>
        <v>včetně tvarovek dle výkresové dokumentace; vše vyrobit s hladkým průtočným profilem bez hran s náběhy a zaoblením</v>
      </c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66">
        <v>51</v>
      </c>
      <c r="B124" s="167" t="s">
        <v>1902</v>
      </c>
      <c r="C124" s="183" t="s">
        <v>1903</v>
      </c>
      <c r="D124" s="168" t="s">
        <v>1784</v>
      </c>
      <c r="E124" s="169">
        <v>35</v>
      </c>
      <c r="F124" s="170"/>
      <c r="G124" s="171">
        <f>ROUND(E124*F124,2)</f>
        <v>0</v>
      </c>
      <c r="H124" s="170">
        <v>0</v>
      </c>
      <c r="I124" s="171">
        <f>ROUND(E124*H124,2)</f>
        <v>0</v>
      </c>
      <c r="J124" s="170">
        <v>963</v>
      </c>
      <c r="K124" s="171">
        <f>ROUND(E124*J124,2)</f>
        <v>33705</v>
      </c>
      <c r="L124" s="171">
        <v>21</v>
      </c>
      <c r="M124" s="171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1"/>
      <c r="S124" s="171" t="s">
        <v>340</v>
      </c>
      <c r="T124" s="172" t="s">
        <v>319</v>
      </c>
      <c r="U124" s="158">
        <v>0</v>
      </c>
      <c r="V124" s="158">
        <f>ROUND(E124*U124,2)</f>
        <v>0</v>
      </c>
      <c r="W124" s="158"/>
      <c r="X124" s="158" t="s">
        <v>362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425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75" t="s">
        <v>1904</v>
      </c>
      <c r="D125" s="276"/>
      <c r="E125" s="276"/>
      <c r="F125" s="276"/>
      <c r="G125" s="276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322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73" t="str">
        <f>C125</f>
        <v>včetně tvarovek dle výkresové dokumentace; vše vyrobit s hladkým průtočným profilem bez hran s pořebným zaoblením</v>
      </c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66">
        <v>52</v>
      </c>
      <c r="B126" s="167" t="s">
        <v>1909</v>
      </c>
      <c r="C126" s="183" t="s">
        <v>1910</v>
      </c>
      <c r="D126" s="168" t="s">
        <v>1784</v>
      </c>
      <c r="E126" s="169">
        <v>30</v>
      </c>
      <c r="F126" s="170"/>
      <c r="G126" s="171">
        <f>ROUND(E126*F126,2)</f>
        <v>0</v>
      </c>
      <c r="H126" s="170">
        <v>0</v>
      </c>
      <c r="I126" s="171">
        <f>ROUND(E126*H126,2)</f>
        <v>0</v>
      </c>
      <c r="J126" s="170">
        <v>786</v>
      </c>
      <c r="K126" s="171">
        <f>ROUND(E126*J126,2)</f>
        <v>23580</v>
      </c>
      <c r="L126" s="171">
        <v>21</v>
      </c>
      <c r="M126" s="171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1"/>
      <c r="S126" s="171" t="s">
        <v>340</v>
      </c>
      <c r="T126" s="172" t="s">
        <v>319</v>
      </c>
      <c r="U126" s="158">
        <v>0</v>
      </c>
      <c r="V126" s="158">
        <f>ROUND(E126*U126,2)</f>
        <v>0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363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275" t="s">
        <v>1904</v>
      </c>
      <c r="D127" s="276"/>
      <c r="E127" s="276"/>
      <c r="F127" s="276"/>
      <c r="G127" s="276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322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73" t="str">
        <f>C127</f>
        <v>včetně tvarovek dle výkresové dokumentace; vše vyrobit s hladkým průtočným profilem bez hran s pořebným zaoblením</v>
      </c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66">
        <v>53</v>
      </c>
      <c r="B128" s="167" t="s">
        <v>2054</v>
      </c>
      <c r="C128" s="183" t="s">
        <v>2055</v>
      </c>
      <c r="D128" s="168" t="s">
        <v>1784</v>
      </c>
      <c r="E128" s="169">
        <v>2</v>
      </c>
      <c r="F128" s="170"/>
      <c r="G128" s="171">
        <f>ROUND(E128*F128,2)</f>
        <v>0</v>
      </c>
      <c r="H128" s="170">
        <v>0</v>
      </c>
      <c r="I128" s="171">
        <f>ROUND(E128*H128,2)</f>
        <v>0</v>
      </c>
      <c r="J128" s="170">
        <v>713</v>
      </c>
      <c r="K128" s="171">
        <f>ROUND(E128*J128,2)</f>
        <v>1426</v>
      </c>
      <c r="L128" s="171">
        <v>21</v>
      </c>
      <c r="M128" s="171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1"/>
      <c r="S128" s="171" t="s">
        <v>340</v>
      </c>
      <c r="T128" s="172" t="s">
        <v>319</v>
      </c>
      <c r="U128" s="158">
        <v>0</v>
      </c>
      <c r="V128" s="158">
        <f>ROUND(E128*U128,2)</f>
        <v>0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425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75" t="s">
        <v>1904</v>
      </c>
      <c r="D129" s="276"/>
      <c r="E129" s="276"/>
      <c r="F129" s="276"/>
      <c r="G129" s="276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322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73" t="str">
        <f>C129</f>
        <v>včetně tvarovek dle výkresové dokumentace; vše vyrobit s hladkým průtočným profilem bez hran s pořebným zaoblením</v>
      </c>
      <c r="BB129" s="149"/>
      <c r="BC129" s="149"/>
      <c r="BD129" s="149"/>
      <c r="BE129" s="149"/>
      <c r="BF129" s="149"/>
      <c r="BG129" s="149"/>
      <c r="BH129" s="149"/>
    </row>
    <row r="130" spans="1:60" ht="33.75" outlineLevel="1" x14ac:dyDescent="0.2">
      <c r="A130" s="166">
        <v>54</v>
      </c>
      <c r="B130" s="167" t="s">
        <v>1911</v>
      </c>
      <c r="C130" s="183" t="s">
        <v>1912</v>
      </c>
      <c r="D130" s="168" t="s">
        <v>1784</v>
      </c>
      <c r="E130" s="169">
        <v>2</v>
      </c>
      <c r="F130" s="170"/>
      <c r="G130" s="171">
        <f>ROUND(E130*F130,2)</f>
        <v>0</v>
      </c>
      <c r="H130" s="170">
        <v>0</v>
      </c>
      <c r="I130" s="171">
        <f>ROUND(E130*H130,2)</f>
        <v>0</v>
      </c>
      <c r="J130" s="170">
        <v>600</v>
      </c>
      <c r="K130" s="171">
        <f>ROUND(E130*J130,2)</f>
        <v>1200</v>
      </c>
      <c r="L130" s="171">
        <v>21</v>
      </c>
      <c r="M130" s="171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1"/>
      <c r="S130" s="171" t="s">
        <v>340</v>
      </c>
      <c r="T130" s="172" t="s">
        <v>319</v>
      </c>
      <c r="U130" s="158">
        <v>0</v>
      </c>
      <c r="V130" s="158">
        <f>ROUND(E130*U130,2)</f>
        <v>0</v>
      </c>
      <c r="W130" s="158"/>
      <c r="X130" s="158" t="s">
        <v>362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363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75" t="s">
        <v>1904</v>
      </c>
      <c r="D131" s="276"/>
      <c r="E131" s="276"/>
      <c r="F131" s="276"/>
      <c r="G131" s="276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322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73" t="str">
        <f>C131</f>
        <v>včetně tvarovek dle výkresové dokumentace; vše vyrobit s hladkým průtočným profilem bez hran s pořebným zaoblením</v>
      </c>
      <c r="BB131" s="149"/>
      <c r="BC131" s="149"/>
      <c r="BD131" s="149"/>
      <c r="BE131" s="149"/>
      <c r="BF131" s="149"/>
      <c r="BG131" s="149"/>
      <c r="BH131" s="149"/>
    </row>
    <row r="132" spans="1:60" ht="33.75" outlineLevel="1" x14ac:dyDescent="0.2">
      <c r="A132" s="166">
        <v>55</v>
      </c>
      <c r="B132" s="167" t="s">
        <v>2056</v>
      </c>
      <c r="C132" s="183" t="s">
        <v>2057</v>
      </c>
      <c r="D132" s="168" t="s">
        <v>1784</v>
      </c>
      <c r="E132" s="169">
        <v>4</v>
      </c>
      <c r="F132" s="170"/>
      <c r="G132" s="171">
        <f>ROUND(E132*F132,2)</f>
        <v>0</v>
      </c>
      <c r="H132" s="170">
        <v>0</v>
      </c>
      <c r="I132" s="171">
        <f>ROUND(E132*H132,2)</f>
        <v>0</v>
      </c>
      <c r="J132" s="170">
        <v>459</v>
      </c>
      <c r="K132" s="171">
        <f>ROUND(E132*J132,2)</f>
        <v>1836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1"/>
      <c r="S132" s="171" t="s">
        <v>340</v>
      </c>
      <c r="T132" s="172" t="s">
        <v>319</v>
      </c>
      <c r="U132" s="158">
        <v>0</v>
      </c>
      <c r="V132" s="158">
        <f>ROUND(E132*U132,2)</f>
        <v>0</v>
      </c>
      <c r="W132" s="158"/>
      <c r="X132" s="158" t="s">
        <v>362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363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275" t="s">
        <v>1904</v>
      </c>
      <c r="D133" s="276"/>
      <c r="E133" s="276"/>
      <c r="F133" s="276"/>
      <c r="G133" s="276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322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73" t="str">
        <f>C133</f>
        <v>včetně tvarovek dle výkresové dokumentace; vše vyrobit s hladkým průtočným profilem bez hran s pořebným zaoblením</v>
      </c>
      <c r="BB133" s="149"/>
      <c r="BC133" s="149"/>
      <c r="BD133" s="149"/>
      <c r="BE133" s="149"/>
      <c r="BF133" s="149"/>
      <c r="BG133" s="149"/>
      <c r="BH133" s="149"/>
    </row>
    <row r="134" spans="1:60" ht="33.75" outlineLevel="1" x14ac:dyDescent="0.2">
      <c r="A134" s="166">
        <v>56</v>
      </c>
      <c r="B134" s="167" t="s">
        <v>2058</v>
      </c>
      <c r="C134" s="183" t="s">
        <v>2059</v>
      </c>
      <c r="D134" s="168" t="s">
        <v>1784</v>
      </c>
      <c r="E134" s="169">
        <v>6</v>
      </c>
      <c r="F134" s="170"/>
      <c r="G134" s="171">
        <f>ROUND(E134*F134,2)</f>
        <v>0</v>
      </c>
      <c r="H134" s="170">
        <v>0</v>
      </c>
      <c r="I134" s="171">
        <f>ROUND(E134*H134,2)</f>
        <v>0</v>
      </c>
      <c r="J134" s="170">
        <v>341</v>
      </c>
      <c r="K134" s="171">
        <f>ROUND(E134*J134,2)</f>
        <v>2046</v>
      </c>
      <c r="L134" s="171">
        <v>21</v>
      </c>
      <c r="M134" s="171">
        <f>G134*(1+L134/100)</f>
        <v>0</v>
      </c>
      <c r="N134" s="171">
        <v>0</v>
      </c>
      <c r="O134" s="171">
        <f>ROUND(E134*N134,2)</f>
        <v>0</v>
      </c>
      <c r="P134" s="171">
        <v>0</v>
      </c>
      <c r="Q134" s="171">
        <f>ROUND(E134*P134,2)</f>
        <v>0</v>
      </c>
      <c r="R134" s="171"/>
      <c r="S134" s="171" t="s">
        <v>340</v>
      </c>
      <c r="T134" s="172" t="s">
        <v>319</v>
      </c>
      <c r="U134" s="158">
        <v>0</v>
      </c>
      <c r="V134" s="158">
        <f>ROUND(E134*U134,2)</f>
        <v>0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425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75" t="s">
        <v>1904</v>
      </c>
      <c r="D135" s="276"/>
      <c r="E135" s="276"/>
      <c r="F135" s="276"/>
      <c r="G135" s="276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322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73" t="str">
        <f>C135</f>
        <v>včetně tvarovek dle výkresové dokumentace; vše vyrobit s hladkým průtočným profilem bez hran s pořebným zaoblením</v>
      </c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57</v>
      </c>
      <c r="B136" s="175" t="s">
        <v>1913</v>
      </c>
      <c r="C136" s="184" t="s">
        <v>1914</v>
      </c>
      <c r="D136" s="176" t="s">
        <v>376</v>
      </c>
      <c r="E136" s="177">
        <v>380</v>
      </c>
      <c r="F136" s="178"/>
      <c r="G136" s="179">
        <f>ROUND(E136*F136,2)</f>
        <v>0</v>
      </c>
      <c r="H136" s="178">
        <v>186</v>
      </c>
      <c r="I136" s="179">
        <f>ROUND(E136*H136,2)</f>
        <v>70680</v>
      </c>
      <c r="J136" s="178">
        <v>0</v>
      </c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363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4">
        <v>58</v>
      </c>
      <c r="B137" s="175" t="s">
        <v>1915</v>
      </c>
      <c r="C137" s="184" t="s">
        <v>1916</v>
      </c>
      <c r="D137" s="176" t="s">
        <v>376</v>
      </c>
      <c r="E137" s="177">
        <v>105</v>
      </c>
      <c r="F137" s="178"/>
      <c r="G137" s="179">
        <f>ROUND(E137*F137,2)</f>
        <v>0</v>
      </c>
      <c r="H137" s="178">
        <v>202</v>
      </c>
      <c r="I137" s="179">
        <f>ROUND(E137*H137,2)</f>
        <v>21210</v>
      </c>
      <c r="J137" s="178">
        <v>0</v>
      </c>
      <c r="K137" s="179">
        <f>ROUND(E137*J137,2)</f>
        <v>0</v>
      </c>
      <c r="L137" s="179">
        <v>21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79"/>
      <c r="S137" s="179" t="s">
        <v>340</v>
      </c>
      <c r="T137" s="180" t="s">
        <v>319</v>
      </c>
      <c r="U137" s="158">
        <v>0</v>
      </c>
      <c r="V137" s="158">
        <f>ROUND(E137*U137,2)</f>
        <v>0</v>
      </c>
      <c r="W137" s="158"/>
      <c r="X137" s="158" t="s">
        <v>362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363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4">
        <v>59</v>
      </c>
      <c r="B138" s="175" t="s">
        <v>1917</v>
      </c>
      <c r="C138" s="184" t="s">
        <v>1918</v>
      </c>
      <c r="D138" s="176" t="s">
        <v>376</v>
      </c>
      <c r="E138" s="177">
        <v>105</v>
      </c>
      <c r="F138" s="178"/>
      <c r="G138" s="179">
        <f>ROUND(E138*F138,2)</f>
        <v>0</v>
      </c>
      <c r="H138" s="178">
        <v>489</v>
      </c>
      <c r="I138" s="179">
        <f>ROUND(E138*H138,2)</f>
        <v>51345</v>
      </c>
      <c r="J138" s="178">
        <v>0</v>
      </c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340</v>
      </c>
      <c r="T138" s="180" t="s">
        <v>319</v>
      </c>
      <c r="U138" s="158">
        <v>0</v>
      </c>
      <c r="V138" s="158">
        <f>ROUND(E138*U138,2)</f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363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66">
        <v>60</v>
      </c>
      <c r="B139" s="167" t="s">
        <v>1919</v>
      </c>
      <c r="C139" s="183" t="s">
        <v>2060</v>
      </c>
      <c r="D139" s="168" t="s">
        <v>376</v>
      </c>
      <c r="E139" s="169">
        <v>105</v>
      </c>
      <c r="F139" s="170"/>
      <c r="G139" s="171">
        <f>ROUND(E139*F139,2)</f>
        <v>0</v>
      </c>
      <c r="H139" s="170">
        <v>1265</v>
      </c>
      <c r="I139" s="171">
        <f>ROUND(E139*H139,2)</f>
        <v>132825</v>
      </c>
      <c r="J139" s="170">
        <v>0</v>
      </c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340</v>
      </c>
      <c r="T139" s="172" t="s">
        <v>319</v>
      </c>
      <c r="U139" s="158">
        <v>0</v>
      </c>
      <c r="V139" s="158">
        <f>ROUND(E139*U139,2)</f>
        <v>0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363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75" t="s">
        <v>252</v>
      </c>
      <c r="D140" s="276"/>
      <c r="E140" s="276"/>
      <c r="F140" s="276"/>
      <c r="G140" s="276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322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x14ac:dyDescent="0.2">
      <c r="A141" s="160" t="s">
        <v>313</v>
      </c>
      <c r="B141" s="161" t="s">
        <v>251</v>
      </c>
      <c r="C141" s="182" t="s">
        <v>252</v>
      </c>
      <c r="D141" s="162"/>
      <c r="E141" s="163"/>
      <c r="F141" s="164"/>
      <c r="G141" s="164">
        <f>SUMIF(AG142:AG165,"&lt;&gt;NOR",G142:G165)</f>
        <v>0</v>
      </c>
      <c r="H141" s="164"/>
      <c r="I141" s="164">
        <f>SUM(I142:I165)</f>
        <v>55081</v>
      </c>
      <c r="J141" s="164"/>
      <c r="K141" s="164">
        <f>SUM(K142:K165)</f>
        <v>27058</v>
      </c>
      <c r="L141" s="164"/>
      <c r="M141" s="164">
        <f>SUM(M142:M165)</f>
        <v>0</v>
      </c>
      <c r="N141" s="164"/>
      <c r="O141" s="164">
        <f>SUM(O142:O165)</f>
        <v>0</v>
      </c>
      <c r="P141" s="164"/>
      <c r="Q141" s="164">
        <f>SUM(Q142:Q165)</f>
        <v>0</v>
      </c>
      <c r="R141" s="164"/>
      <c r="S141" s="164"/>
      <c r="T141" s="165"/>
      <c r="U141" s="159"/>
      <c r="V141" s="159">
        <f>SUM(V142:V165)</f>
        <v>0</v>
      </c>
      <c r="W141" s="159"/>
      <c r="X141" s="159"/>
      <c r="AG141" t="s">
        <v>314</v>
      </c>
    </row>
    <row r="142" spans="1:60" ht="22.5" outlineLevel="1" x14ac:dyDescent="0.2">
      <c r="A142" s="166">
        <v>61</v>
      </c>
      <c r="B142" s="167" t="s">
        <v>1921</v>
      </c>
      <c r="C142" s="183" t="s">
        <v>1922</v>
      </c>
      <c r="D142" s="168" t="s">
        <v>791</v>
      </c>
      <c r="E142" s="169">
        <v>1</v>
      </c>
      <c r="F142" s="170"/>
      <c r="G142" s="171">
        <f>ROUND(E142*F142,2)</f>
        <v>0</v>
      </c>
      <c r="H142" s="170">
        <v>9306</v>
      </c>
      <c r="I142" s="171">
        <f>ROUND(E142*H142,2)</f>
        <v>9306</v>
      </c>
      <c r="J142" s="170">
        <v>0</v>
      </c>
      <c r="K142" s="171">
        <f>ROUND(E142*J142,2)</f>
        <v>0</v>
      </c>
      <c r="L142" s="171">
        <v>21</v>
      </c>
      <c r="M142" s="171">
        <f>G142*(1+L142/100)</f>
        <v>0</v>
      </c>
      <c r="N142" s="171">
        <v>0</v>
      </c>
      <c r="O142" s="171">
        <f>ROUND(E142*N142,2)</f>
        <v>0</v>
      </c>
      <c r="P142" s="171">
        <v>0</v>
      </c>
      <c r="Q142" s="171">
        <f>ROUND(E142*P142,2)</f>
        <v>0</v>
      </c>
      <c r="R142" s="171"/>
      <c r="S142" s="171" t="s">
        <v>340</v>
      </c>
      <c r="T142" s="172" t="s">
        <v>319</v>
      </c>
      <c r="U142" s="158">
        <v>0</v>
      </c>
      <c r="V142" s="158">
        <f>ROUND(E142*U142,2)</f>
        <v>0</v>
      </c>
      <c r="W142" s="158"/>
      <c r="X142" s="158" t="s">
        <v>362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363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75" t="s">
        <v>2061</v>
      </c>
      <c r="D143" s="276"/>
      <c r="E143" s="276"/>
      <c r="F143" s="276"/>
      <c r="G143" s="276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322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66">
        <v>62</v>
      </c>
      <c r="B144" s="167" t="s">
        <v>1924</v>
      </c>
      <c r="C144" s="183" t="s">
        <v>1925</v>
      </c>
      <c r="D144" s="168" t="s">
        <v>791</v>
      </c>
      <c r="E144" s="169">
        <v>1</v>
      </c>
      <c r="F144" s="170"/>
      <c r="G144" s="171">
        <f>ROUND(E144*F144,2)</f>
        <v>0</v>
      </c>
      <c r="H144" s="170">
        <v>9306</v>
      </c>
      <c r="I144" s="171">
        <f>ROUND(E144*H144,2)</f>
        <v>9306</v>
      </c>
      <c r="J144" s="170">
        <v>0</v>
      </c>
      <c r="K144" s="171">
        <f>ROUND(E144*J144,2)</f>
        <v>0</v>
      </c>
      <c r="L144" s="171">
        <v>21</v>
      </c>
      <c r="M144" s="171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1"/>
      <c r="S144" s="171" t="s">
        <v>340</v>
      </c>
      <c r="T144" s="172" t="s">
        <v>319</v>
      </c>
      <c r="U144" s="158">
        <v>0</v>
      </c>
      <c r="V144" s="158">
        <f>ROUND(E144*U144,2)</f>
        <v>0</v>
      </c>
      <c r="W144" s="158"/>
      <c r="X144" s="158" t="s">
        <v>362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363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75" t="s">
        <v>2062</v>
      </c>
      <c r="D145" s="276"/>
      <c r="E145" s="276"/>
      <c r="F145" s="276"/>
      <c r="G145" s="276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322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6">
        <v>63</v>
      </c>
      <c r="B146" s="167" t="s">
        <v>2063</v>
      </c>
      <c r="C146" s="183" t="s">
        <v>1928</v>
      </c>
      <c r="D146" s="168" t="s">
        <v>1835</v>
      </c>
      <c r="E146" s="169">
        <v>2</v>
      </c>
      <c r="F146" s="170"/>
      <c r="G146" s="171">
        <f>ROUND(E146*F146,2)</f>
        <v>0</v>
      </c>
      <c r="H146" s="170">
        <v>1408</v>
      </c>
      <c r="I146" s="171">
        <f>ROUND(E146*H146,2)</f>
        <v>2816</v>
      </c>
      <c r="J146" s="170">
        <v>0</v>
      </c>
      <c r="K146" s="171">
        <f>ROUND(E146*J146,2)</f>
        <v>0</v>
      </c>
      <c r="L146" s="171">
        <v>21</v>
      </c>
      <c r="M146" s="171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1"/>
      <c r="S146" s="171" t="s">
        <v>340</v>
      </c>
      <c r="T146" s="172" t="s">
        <v>319</v>
      </c>
      <c r="U146" s="158">
        <v>0</v>
      </c>
      <c r="V146" s="158">
        <f>ROUND(E146*U146,2)</f>
        <v>0</v>
      </c>
      <c r="W146" s="158"/>
      <c r="X146" s="158" t="s">
        <v>362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363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75" t="s">
        <v>2064</v>
      </c>
      <c r="D147" s="276"/>
      <c r="E147" s="276"/>
      <c r="F147" s="276"/>
      <c r="G147" s="276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322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66">
        <v>64</v>
      </c>
      <c r="B148" s="167" t="s">
        <v>2065</v>
      </c>
      <c r="C148" s="183" t="s">
        <v>1931</v>
      </c>
      <c r="D148" s="168" t="s">
        <v>1835</v>
      </c>
      <c r="E148" s="169">
        <v>2</v>
      </c>
      <c r="F148" s="170"/>
      <c r="G148" s="171">
        <f>ROUND(E148*F148,2)</f>
        <v>0</v>
      </c>
      <c r="H148" s="170">
        <v>0</v>
      </c>
      <c r="I148" s="171">
        <f>ROUND(E148*H148,2)</f>
        <v>0</v>
      </c>
      <c r="J148" s="170">
        <v>661</v>
      </c>
      <c r="K148" s="171">
        <f>ROUND(E148*J148,2)</f>
        <v>1322</v>
      </c>
      <c r="L148" s="171">
        <v>21</v>
      </c>
      <c r="M148" s="171">
        <f>G148*(1+L148/100)</f>
        <v>0</v>
      </c>
      <c r="N148" s="171">
        <v>0</v>
      </c>
      <c r="O148" s="171">
        <f>ROUND(E148*N148,2)</f>
        <v>0</v>
      </c>
      <c r="P148" s="171">
        <v>0</v>
      </c>
      <c r="Q148" s="171">
        <f>ROUND(E148*P148,2)</f>
        <v>0</v>
      </c>
      <c r="R148" s="171"/>
      <c r="S148" s="171" t="s">
        <v>340</v>
      </c>
      <c r="T148" s="172" t="s">
        <v>319</v>
      </c>
      <c r="U148" s="158">
        <v>0</v>
      </c>
      <c r="V148" s="158">
        <f>ROUND(E148*U148,2)</f>
        <v>0</v>
      </c>
      <c r="W148" s="158"/>
      <c r="X148" s="158" t="s">
        <v>362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425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275" t="s">
        <v>2066</v>
      </c>
      <c r="D149" s="276"/>
      <c r="E149" s="276"/>
      <c r="F149" s="276"/>
      <c r="G149" s="276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322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66">
        <v>65</v>
      </c>
      <c r="B150" s="167" t="s">
        <v>1833</v>
      </c>
      <c r="C150" s="183" t="s">
        <v>1834</v>
      </c>
      <c r="D150" s="168" t="s">
        <v>1835</v>
      </c>
      <c r="E150" s="169">
        <v>4</v>
      </c>
      <c r="F150" s="170"/>
      <c r="G150" s="171">
        <f>ROUND(E150*F150,2)</f>
        <v>0</v>
      </c>
      <c r="H150" s="170">
        <v>3096</v>
      </c>
      <c r="I150" s="171">
        <f>ROUND(E150*H150,2)</f>
        <v>12384</v>
      </c>
      <c r="J150" s="170">
        <v>0</v>
      </c>
      <c r="K150" s="171">
        <f>ROUND(E150*J150,2)</f>
        <v>0</v>
      </c>
      <c r="L150" s="171">
        <v>21</v>
      </c>
      <c r="M150" s="171">
        <f>G150*(1+L150/100)</f>
        <v>0</v>
      </c>
      <c r="N150" s="171">
        <v>0</v>
      </c>
      <c r="O150" s="171">
        <f>ROUND(E150*N150,2)</f>
        <v>0</v>
      </c>
      <c r="P150" s="171">
        <v>0</v>
      </c>
      <c r="Q150" s="171">
        <f>ROUND(E150*P150,2)</f>
        <v>0</v>
      </c>
      <c r="R150" s="171"/>
      <c r="S150" s="171" t="s">
        <v>340</v>
      </c>
      <c r="T150" s="172" t="s">
        <v>319</v>
      </c>
      <c r="U150" s="158">
        <v>0</v>
      </c>
      <c r="V150" s="158">
        <f>ROUND(E150*U150,2)</f>
        <v>0</v>
      </c>
      <c r="W150" s="158"/>
      <c r="X150" s="158" t="s">
        <v>362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363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275" t="s">
        <v>2067</v>
      </c>
      <c r="D151" s="276"/>
      <c r="E151" s="276"/>
      <c r="F151" s="276"/>
      <c r="G151" s="276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322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66">
        <v>66</v>
      </c>
      <c r="B152" s="167" t="s">
        <v>2068</v>
      </c>
      <c r="C152" s="183" t="s">
        <v>1935</v>
      </c>
      <c r="D152" s="168" t="s">
        <v>1835</v>
      </c>
      <c r="E152" s="169">
        <v>4</v>
      </c>
      <c r="F152" s="170"/>
      <c r="G152" s="171">
        <f>ROUND(E152*F152,2)</f>
        <v>0</v>
      </c>
      <c r="H152" s="170">
        <v>674</v>
      </c>
      <c r="I152" s="171">
        <f>ROUND(E152*H152,2)</f>
        <v>2696</v>
      </c>
      <c r="J152" s="170">
        <v>0</v>
      </c>
      <c r="K152" s="171">
        <f>ROUND(E152*J152,2)</f>
        <v>0</v>
      </c>
      <c r="L152" s="171">
        <v>21</v>
      </c>
      <c r="M152" s="171">
        <f>G152*(1+L152/100)</f>
        <v>0</v>
      </c>
      <c r="N152" s="171">
        <v>0</v>
      </c>
      <c r="O152" s="171">
        <f>ROUND(E152*N152,2)</f>
        <v>0</v>
      </c>
      <c r="P152" s="171">
        <v>0</v>
      </c>
      <c r="Q152" s="171">
        <f>ROUND(E152*P152,2)</f>
        <v>0</v>
      </c>
      <c r="R152" s="171"/>
      <c r="S152" s="171" t="s">
        <v>340</v>
      </c>
      <c r="T152" s="172" t="s">
        <v>319</v>
      </c>
      <c r="U152" s="158">
        <v>0</v>
      </c>
      <c r="V152" s="158">
        <f>ROUND(E152*U152,2)</f>
        <v>0</v>
      </c>
      <c r="W152" s="158"/>
      <c r="X152" s="158" t="s">
        <v>362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363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75" t="s">
        <v>2069</v>
      </c>
      <c r="D153" s="276"/>
      <c r="E153" s="276"/>
      <c r="F153" s="276"/>
      <c r="G153" s="276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322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66">
        <v>67</v>
      </c>
      <c r="B154" s="167" t="s">
        <v>2070</v>
      </c>
      <c r="C154" s="183" t="s">
        <v>1938</v>
      </c>
      <c r="D154" s="168" t="s">
        <v>1835</v>
      </c>
      <c r="E154" s="169">
        <v>10</v>
      </c>
      <c r="F154" s="170"/>
      <c r="G154" s="171">
        <f>ROUND(E154*F154,2)</f>
        <v>0</v>
      </c>
      <c r="H154" s="170">
        <v>799</v>
      </c>
      <c r="I154" s="171">
        <f>ROUND(E154*H154,2)</f>
        <v>7990</v>
      </c>
      <c r="J154" s="170">
        <v>0</v>
      </c>
      <c r="K154" s="171">
        <f>ROUND(E154*J154,2)</f>
        <v>0</v>
      </c>
      <c r="L154" s="171">
        <v>21</v>
      </c>
      <c r="M154" s="171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1"/>
      <c r="S154" s="171" t="s">
        <v>340</v>
      </c>
      <c r="T154" s="172" t="s">
        <v>319</v>
      </c>
      <c r="U154" s="158">
        <v>0</v>
      </c>
      <c r="V154" s="158">
        <f>ROUND(E154*U154,2)</f>
        <v>0</v>
      </c>
      <c r="W154" s="158"/>
      <c r="X154" s="158" t="s">
        <v>362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363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275" t="s">
        <v>2071</v>
      </c>
      <c r="D155" s="276"/>
      <c r="E155" s="276"/>
      <c r="F155" s="276"/>
      <c r="G155" s="276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322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66">
        <v>68</v>
      </c>
      <c r="B156" s="167" t="s">
        <v>1940</v>
      </c>
      <c r="C156" s="183" t="s">
        <v>1941</v>
      </c>
      <c r="D156" s="168" t="s">
        <v>1835</v>
      </c>
      <c r="E156" s="169">
        <v>1</v>
      </c>
      <c r="F156" s="170"/>
      <c r="G156" s="171">
        <f>ROUND(E156*F156,2)</f>
        <v>0</v>
      </c>
      <c r="H156" s="170">
        <v>2441</v>
      </c>
      <c r="I156" s="171">
        <f>ROUND(E156*H156,2)</f>
        <v>2441</v>
      </c>
      <c r="J156" s="170">
        <v>0</v>
      </c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/>
      <c r="S156" s="171" t="s">
        <v>340</v>
      </c>
      <c r="T156" s="172" t="s">
        <v>319</v>
      </c>
      <c r="U156" s="158">
        <v>0</v>
      </c>
      <c r="V156" s="158">
        <f>ROUND(E156*U156,2)</f>
        <v>0</v>
      </c>
      <c r="W156" s="158"/>
      <c r="X156" s="158" t="s">
        <v>362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363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75" t="s">
        <v>2072</v>
      </c>
      <c r="D157" s="276"/>
      <c r="E157" s="276"/>
      <c r="F157" s="276"/>
      <c r="G157" s="276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322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33.75" outlineLevel="1" x14ac:dyDescent="0.2">
      <c r="A158" s="166">
        <v>69</v>
      </c>
      <c r="B158" s="167" t="s">
        <v>1909</v>
      </c>
      <c r="C158" s="183" t="s">
        <v>1910</v>
      </c>
      <c r="D158" s="168" t="s">
        <v>1784</v>
      </c>
      <c r="E158" s="169">
        <v>16</v>
      </c>
      <c r="F158" s="170"/>
      <c r="G158" s="171">
        <f>ROUND(E158*F158,2)</f>
        <v>0</v>
      </c>
      <c r="H158" s="170">
        <v>0</v>
      </c>
      <c r="I158" s="171">
        <f>ROUND(E158*H158,2)</f>
        <v>0</v>
      </c>
      <c r="J158" s="170">
        <v>786</v>
      </c>
      <c r="K158" s="171">
        <f>ROUND(E158*J158,2)</f>
        <v>12576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340</v>
      </c>
      <c r="T158" s="172" t="s">
        <v>319</v>
      </c>
      <c r="U158" s="158">
        <v>0</v>
      </c>
      <c r="V158" s="158">
        <f>ROUND(E158*U158,2)</f>
        <v>0</v>
      </c>
      <c r="W158" s="158"/>
      <c r="X158" s="158" t="s">
        <v>362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363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275" t="s">
        <v>1904</v>
      </c>
      <c r="D159" s="276"/>
      <c r="E159" s="276"/>
      <c r="F159" s="276"/>
      <c r="G159" s="276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322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73" t="str">
        <f>C159</f>
        <v>včetně tvarovek dle výkresové dokumentace; vše vyrobit s hladkým průtočným profilem bez hran s pořebným zaoblením</v>
      </c>
      <c r="BB159" s="149"/>
      <c r="BC159" s="149"/>
      <c r="BD159" s="149"/>
      <c r="BE159" s="149"/>
      <c r="BF159" s="149"/>
      <c r="BG159" s="149"/>
      <c r="BH159" s="149"/>
    </row>
    <row r="160" spans="1:60" ht="33.75" outlineLevel="1" x14ac:dyDescent="0.2">
      <c r="A160" s="166">
        <v>70</v>
      </c>
      <c r="B160" s="167" t="s">
        <v>1911</v>
      </c>
      <c r="C160" s="183" t="s">
        <v>1912</v>
      </c>
      <c r="D160" s="168" t="s">
        <v>1784</v>
      </c>
      <c r="E160" s="169">
        <v>12</v>
      </c>
      <c r="F160" s="170"/>
      <c r="G160" s="171">
        <f>ROUND(E160*F160,2)</f>
        <v>0</v>
      </c>
      <c r="H160" s="170">
        <v>0</v>
      </c>
      <c r="I160" s="171">
        <f>ROUND(E160*H160,2)</f>
        <v>0</v>
      </c>
      <c r="J160" s="170">
        <v>600</v>
      </c>
      <c r="K160" s="171">
        <f>ROUND(E160*J160,2)</f>
        <v>7200</v>
      </c>
      <c r="L160" s="171">
        <v>21</v>
      </c>
      <c r="M160" s="171">
        <f>G160*(1+L160/100)</f>
        <v>0</v>
      </c>
      <c r="N160" s="171">
        <v>0</v>
      </c>
      <c r="O160" s="171">
        <f>ROUND(E160*N160,2)</f>
        <v>0</v>
      </c>
      <c r="P160" s="171">
        <v>0</v>
      </c>
      <c r="Q160" s="171">
        <f>ROUND(E160*P160,2)</f>
        <v>0</v>
      </c>
      <c r="R160" s="171"/>
      <c r="S160" s="171" t="s">
        <v>340</v>
      </c>
      <c r="T160" s="172" t="s">
        <v>319</v>
      </c>
      <c r="U160" s="158">
        <v>0</v>
      </c>
      <c r="V160" s="158">
        <f>ROUND(E160*U160,2)</f>
        <v>0</v>
      </c>
      <c r="W160" s="158"/>
      <c r="X160" s="158" t="s">
        <v>362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363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275" t="s">
        <v>1904</v>
      </c>
      <c r="D161" s="276"/>
      <c r="E161" s="276"/>
      <c r="F161" s="276"/>
      <c r="G161" s="276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322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73" t="str">
        <f>C161</f>
        <v>včetně tvarovek dle výkresové dokumentace; vše vyrobit s hladkým průtočným profilem bez hran s pořebným zaoblením</v>
      </c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4">
        <v>71</v>
      </c>
      <c r="B162" s="175" t="s">
        <v>1944</v>
      </c>
      <c r="C162" s="184" t="s">
        <v>1914</v>
      </c>
      <c r="D162" s="176" t="s">
        <v>376</v>
      </c>
      <c r="E162" s="177">
        <v>28</v>
      </c>
      <c r="F162" s="178"/>
      <c r="G162" s="179">
        <f>ROUND(E162*F162,2)</f>
        <v>0</v>
      </c>
      <c r="H162" s="178">
        <v>186</v>
      </c>
      <c r="I162" s="179">
        <f>ROUND(E162*H162,2)</f>
        <v>5208</v>
      </c>
      <c r="J162" s="178">
        <v>0</v>
      </c>
      <c r="K162" s="179">
        <f>ROUND(E162*J162,2)</f>
        <v>0</v>
      </c>
      <c r="L162" s="179">
        <v>21</v>
      </c>
      <c r="M162" s="179">
        <f>G162*(1+L162/100)</f>
        <v>0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340</v>
      </c>
      <c r="T162" s="180" t="s">
        <v>319</v>
      </c>
      <c r="U162" s="158">
        <v>0</v>
      </c>
      <c r="V162" s="158">
        <f>ROUND(E162*U162,2)</f>
        <v>0</v>
      </c>
      <c r="W162" s="158"/>
      <c r="X162" s="158" t="s">
        <v>362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363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33.75" outlineLevel="1" x14ac:dyDescent="0.2">
      <c r="A163" s="166">
        <v>72</v>
      </c>
      <c r="B163" s="167" t="s">
        <v>1899</v>
      </c>
      <c r="C163" s="183" t="s">
        <v>1900</v>
      </c>
      <c r="D163" s="168" t="s">
        <v>376</v>
      </c>
      <c r="E163" s="169">
        <v>8</v>
      </c>
      <c r="F163" s="170"/>
      <c r="G163" s="171">
        <f>ROUND(E163*F163,2)</f>
        <v>0</v>
      </c>
      <c r="H163" s="170">
        <v>0</v>
      </c>
      <c r="I163" s="171">
        <f>ROUND(E163*H163,2)</f>
        <v>0</v>
      </c>
      <c r="J163" s="170">
        <v>745</v>
      </c>
      <c r="K163" s="171">
        <f>ROUND(E163*J163,2)</f>
        <v>5960</v>
      </c>
      <c r="L163" s="171">
        <v>21</v>
      </c>
      <c r="M163" s="171">
        <f>G163*(1+L163/100)</f>
        <v>0</v>
      </c>
      <c r="N163" s="171">
        <v>0</v>
      </c>
      <c r="O163" s="171">
        <f>ROUND(E163*N163,2)</f>
        <v>0</v>
      </c>
      <c r="P163" s="171">
        <v>0</v>
      </c>
      <c r="Q163" s="171">
        <f>ROUND(E163*P163,2)</f>
        <v>0</v>
      </c>
      <c r="R163" s="171"/>
      <c r="S163" s="171" t="s">
        <v>340</v>
      </c>
      <c r="T163" s="172" t="s">
        <v>319</v>
      </c>
      <c r="U163" s="158">
        <v>0</v>
      </c>
      <c r="V163" s="158">
        <f>ROUND(E163*U163,2)</f>
        <v>0</v>
      </c>
      <c r="W163" s="158"/>
      <c r="X163" s="158" t="s">
        <v>362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425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275" t="s">
        <v>2073</v>
      </c>
      <c r="D164" s="276"/>
      <c r="E164" s="276"/>
      <c r="F164" s="276"/>
      <c r="G164" s="276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322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73" t="str">
        <f>C164</f>
        <v xml:space="preserve"> přírub, výztuh a prolamování dle výkresové dokumentace; vše vyrobit s hladkým průtočným profilem bez hran s náběhy a zaoblením</v>
      </c>
      <c r="BB164" s="149"/>
      <c r="BC164" s="149"/>
      <c r="BD164" s="149"/>
      <c r="BE164" s="149"/>
      <c r="BF164" s="149"/>
      <c r="BG164" s="149"/>
      <c r="BH164" s="149"/>
    </row>
    <row r="165" spans="1:60" ht="33.75" outlineLevel="1" x14ac:dyDescent="0.2">
      <c r="A165" s="166">
        <v>73</v>
      </c>
      <c r="B165" s="167" t="s">
        <v>1917</v>
      </c>
      <c r="C165" s="183" t="s">
        <v>1918</v>
      </c>
      <c r="D165" s="168" t="s">
        <v>376</v>
      </c>
      <c r="E165" s="169">
        <v>6</v>
      </c>
      <c r="F165" s="170"/>
      <c r="G165" s="171">
        <f>ROUND(E165*F165,2)</f>
        <v>0</v>
      </c>
      <c r="H165" s="170">
        <v>489</v>
      </c>
      <c r="I165" s="171">
        <f>ROUND(E165*H165,2)</f>
        <v>2934</v>
      </c>
      <c r="J165" s="170">
        <v>0</v>
      </c>
      <c r="K165" s="171">
        <f>ROUND(E165*J165,2)</f>
        <v>0</v>
      </c>
      <c r="L165" s="171">
        <v>21</v>
      </c>
      <c r="M165" s="171">
        <f>G165*(1+L165/100)</f>
        <v>0</v>
      </c>
      <c r="N165" s="171">
        <v>0</v>
      </c>
      <c r="O165" s="171">
        <f>ROUND(E165*N165,2)</f>
        <v>0</v>
      </c>
      <c r="P165" s="171">
        <v>0</v>
      </c>
      <c r="Q165" s="171">
        <f>ROUND(E165*P165,2)</f>
        <v>0</v>
      </c>
      <c r="R165" s="171"/>
      <c r="S165" s="171" t="s">
        <v>340</v>
      </c>
      <c r="T165" s="172" t="s">
        <v>319</v>
      </c>
      <c r="U165" s="158">
        <v>0</v>
      </c>
      <c r="V165" s="158">
        <f>ROUND(E165*U165,2)</f>
        <v>0</v>
      </c>
      <c r="W165" s="158"/>
      <c r="X165" s="158" t="s">
        <v>362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363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x14ac:dyDescent="0.2">
      <c r="A166" s="3"/>
      <c r="B166" s="4"/>
      <c r="C166" s="185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300</v>
      </c>
    </row>
    <row r="167" spans="1:60" x14ac:dyDescent="0.2">
      <c r="A167" s="152"/>
      <c r="B167" s="153" t="s">
        <v>29</v>
      </c>
      <c r="C167" s="186"/>
      <c r="D167" s="154"/>
      <c r="E167" s="155"/>
      <c r="F167" s="155"/>
      <c r="G167" s="181">
        <f>G8+G141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0</v>
      </c>
      <c r="AF167">
        <f>SUMIF(L7:L165,AF166,G7:G165)</f>
        <v>0</v>
      </c>
      <c r="AG167" t="s">
        <v>355</v>
      </c>
    </row>
    <row r="168" spans="1:60" x14ac:dyDescent="0.2">
      <c r="C168" s="187"/>
      <c r="D168" s="10"/>
      <c r="AG168" t="s">
        <v>356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ZhfThWF01wCvL6PCOSFrX0FFxaPZcosgHjg9Clv5k+OPk+hPl0PClRo9mDW+ftdgwVwcKijSW8MY9LM9ru7kA==" saltValue="+D4VGkzeRpEDzwmo8ETfeA==" spinCount="100000" sheet="1" objects="1" scenarios="1"/>
  <mergeCells count="87">
    <mergeCell ref="C11:G11"/>
    <mergeCell ref="A1:G1"/>
    <mergeCell ref="C2:G2"/>
    <mergeCell ref="C3:G3"/>
    <mergeCell ref="C4:G4"/>
    <mergeCell ref="C10:G10"/>
    <mergeCell ref="C28:G28"/>
    <mergeCell ref="C12:G12"/>
    <mergeCell ref="C13:G13"/>
    <mergeCell ref="C14:G14"/>
    <mergeCell ref="C15:G15"/>
    <mergeCell ref="C17:G17"/>
    <mergeCell ref="C18:G18"/>
    <mergeCell ref="C20:G20"/>
    <mergeCell ref="C21:G21"/>
    <mergeCell ref="C23:G23"/>
    <mergeCell ref="C24:G24"/>
    <mergeCell ref="C26:G26"/>
    <mergeCell ref="C51:G51"/>
    <mergeCell ref="C30:G30"/>
    <mergeCell ref="C32:G32"/>
    <mergeCell ref="C34:G34"/>
    <mergeCell ref="C36:G36"/>
    <mergeCell ref="C37:G37"/>
    <mergeCell ref="C39:G39"/>
    <mergeCell ref="C41:G41"/>
    <mergeCell ref="C43:G43"/>
    <mergeCell ref="C45:G45"/>
    <mergeCell ref="C47:G47"/>
    <mergeCell ref="C49:G49"/>
    <mergeCell ref="C77:G77"/>
    <mergeCell ref="C53:G53"/>
    <mergeCell ref="C55:G55"/>
    <mergeCell ref="C57:G57"/>
    <mergeCell ref="C59:G59"/>
    <mergeCell ref="C61:G61"/>
    <mergeCell ref="C63:G63"/>
    <mergeCell ref="C65:G65"/>
    <mergeCell ref="C67:G67"/>
    <mergeCell ref="C71:G71"/>
    <mergeCell ref="C73:G73"/>
    <mergeCell ref="C75:G75"/>
    <mergeCell ref="C97:G97"/>
    <mergeCell ref="C79:G79"/>
    <mergeCell ref="C81:G81"/>
    <mergeCell ref="C83:G83"/>
    <mergeCell ref="C85:G85"/>
    <mergeCell ref="C87:G87"/>
    <mergeCell ref="C88:G88"/>
    <mergeCell ref="C90:G90"/>
    <mergeCell ref="C91:G91"/>
    <mergeCell ref="C93:G93"/>
    <mergeCell ref="C94:G94"/>
    <mergeCell ref="C96:G96"/>
    <mergeCell ref="C117:G117"/>
    <mergeCell ref="C99:G99"/>
    <mergeCell ref="C100:G100"/>
    <mergeCell ref="C102:G102"/>
    <mergeCell ref="C103:G103"/>
    <mergeCell ref="C105:G105"/>
    <mergeCell ref="C106:G106"/>
    <mergeCell ref="C108:G108"/>
    <mergeCell ref="C109:G109"/>
    <mergeCell ref="C111:G111"/>
    <mergeCell ref="C113:G113"/>
    <mergeCell ref="C115:G115"/>
    <mergeCell ref="C145:G145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40:G140"/>
    <mergeCell ref="C143:G143"/>
    <mergeCell ref="C159:G159"/>
    <mergeCell ref="C161:G161"/>
    <mergeCell ref="C164:G164"/>
    <mergeCell ref="C147:G147"/>
    <mergeCell ref="C149:G149"/>
    <mergeCell ref="C151:G151"/>
    <mergeCell ref="C153:G153"/>
    <mergeCell ref="C155:G155"/>
    <mergeCell ref="C157:G1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4999"/>
  <sheetViews>
    <sheetView workbookViewId="0">
      <pane ySplit="7" topLeftCell="A100" activePane="bottomLeft" state="frozen"/>
      <selection activeCell="C17" sqref="C17:G17"/>
      <selection pane="bottomLeft" activeCell="C107" sqref="C10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80</v>
      </c>
      <c r="C3" s="280" t="s">
        <v>81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82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205</v>
      </c>
      <c r="C8" s="182" t="s">
        <v>206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11700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2080</v>
      </c>
      <c r="C9" s="184" t="s">
        <v>2081</v>
      </c>
      <c r="D9" s="176" t="s">
        <v>348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11700</v>
      </c>
      <c r="K9" s="179">
        <f>ROUND(E9*J9,2)</f>
        <v>11700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0" t="s">
        <v>313</v>
      </c>
      <c r="B10" s="161" t="s">
        <v>207</v>
      </c>
      <c r="C10" s="182" t="s">
        <v>81</v>
      </c>
      <c r="D10" s="162"/>
      <c r="E10" s="163"/>
      <c r="F10" s="164"/>
      <c r="G10" s="164">
        <f>SUMIF(AG11:AG66,"&lt;&gt;NOR",G11:G66)</f>
        <v>0</v>
      </c>
      <c r="H10" s="164"/>
      <c r="I10" s="164">
        <f>SUM(I11:I66)</f>
        <v>405365.07999999996</v>
      </c>
      <c r="J10" s="164"/>
      <c r="K10" s="164">
        <f>SUM(K11:K66)</f>
        <v>196240.1</v>
      </c>
      <c r="L10" s="164"/>
      <c r="M10" s="164">
        <f>SUM(M11:M66)</f>
        <v>0</v>
      </c>
      <c r="N10" s="164"/>
      <c r="O10" s="164">
        <f>SUM(O11:O66)</f>
        <v>0</v>
      </c>
      <c r="P10" s="164"/>
      <c r="Q10" s="164">
        <f>SUM(Q11:Q66)</f>
        <v>0</v>
      </c>
      <c r="R10" s="164"/>
      <c r="S10" s="164"/>
      <c r="T10" s="165"/>
      <c r="U10" s="159"/>
      <c r="V10" s="159">
        <f>SUM(V11:V66)</f>
        <v>0</v>
      </c>
      <c r="W10" s="159"/>
      <c r="X10" s="159"/>
      <c r="AG10" t="s">
        <v>314</v>
      </c>
    </row>
    <row r="11" spans="1:60" outlineLevel="1" x14ac:dyDescent="0.2">
      <c r="A11" s="174">
        <v>2</v>
      </c>
      <c r="B11" s="175" t="s">
        <v>2082</v>
      </c>
      <c r="C11" s="184" t="s">
        <v>2083</v>
      </c>
      <c r="D11" s="176" t="s">
        <v>473</v>
      </c>
      <c r="E11" s="177">
        <v>18</v>
      </c>
      <c r="F11" s="178"/>
      <c r="G11" s="179">
        <f t="shared" ref="G11:G25" si="0">ROUND(E11*F11,2)</f>
        <v>0</v>
      </c>
      <c r="H11" s="178">
        <v>0</v>
      </c>
      <c r="I11" s="179">
        <f t="shared" ref="I11:I25" si="1">ROUND(E11*H11,2)</f>
        <v>0</v>
      </c>
      <c r="J11" s="178">
        <v>26.6</v>
      </c>
      <c r="K11" s="179">
        <f t="shared" ref="K11:K25" si="2">ROUND(E11*J11,2)</f>
        <v>478.8</v>
      </c>
      <c r="L11" s="179">
        <v>21</v>
      </c>
      <c r="M11" s="179">
        <f t="shared" ref="M11:M25" si="3">G11*(1+L11/100)</f>
        <v>0</v>
      </c>
      <c r="N11" s="179">
        <v>0</v>
      </c>
      <c r="O11" s="179">
        <f t="shared" ref="O11:O25" si="4">ROUND(E11*N11,2)</f>
        <v>0</v>
      </c>
      <c r="P11" s="179">
        <v>0</v>
      </c>
      <c r="Q11" s="179">
        <f t="shared" ref="Q11:Q25" si="5"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ref="V11:V25" si="6"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2084</v>
      </c>
      <c r="C12" s="184" t="s">
        <v>2619</v>
      </c>
      <c r="D12" s="176" t="s">
        <v>473</v>
      </c>
      <c r="E12" s="177">
        <v>18</v>
      </c>
      <c r="F12" s="178"/>
      <c r="G12" s="179">
        <f t="shared" si="0"/>
        <v>0</v>
      </c>
      <c r="H12" s="178">
        <v>12.67</v>
      </c>
      <c r="I12" s="179">
        <f t="shared" si="1"/>
        <v>228.06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2085</v>
      </c>
      <c r="C13" s="184" t="s">
        <v>2086</v>
      </c>
      <c r="D13" s="176" t="s">
        <v>473</v>
      </c>
      <c r="E13" s="177">
        <v>145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29.8</v>
      </c>
      <c r="K13" s="179">
        <f t="shared" si="2"/>
        <v>4321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2087</v>
      </c>
      <c r="C14" s="184" t="s">
        <v>2628</v>
      </c>
      <c r="D14" s="176" t="s">
        <v>473</v>
      </c>
      <c r="E14" s="177">
        <v>145</v>
      </c>
      <c r="F14" s="178"/>
      <c r="G14" s="179">
        <f t="shared" si="0"/>
        <v>0</v>
      </c>
      <c r="H14" s="178">
        <v>14.52</v>
      </c>
      <c r="I14" s="179">
        <f t="shared" si="1"/>
        <v>2105.4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6</v>
      </c>
      <c r="B15" s="175" t="s">
        <v>2088</v>
      </c>
      <c r="C15" s="184" t="s">
        <v>2089</v>
      </c>
      <c r="D15" s="176" t="s">
        <v>348</v>
      </c>
      <c r="E15" s="177">
        <v>88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26.6</v>
      </c>
      <c r="K15" s="179">
        <f t="shared" si="2"/>
        <v>2340.8000000000002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2090</v>
      </c>
      <c r="C16" s="184" t="s">
        <v>2091</v>
      </c>
      <c r="D16" s="176" t="s">
        <v>1835</v>
      </c>
      <c r="E16" s="177">
        <v>88</v>
      </c>
      <c r="F16" s="178"/>
      <c r="G16" s="179">
        <f t="shared" si="0"/>
        <v>0</v>
      </c>
      <c r="H16" s="178">
        <v>4.2</v>
      </c>
      <c r="I16" s="179">
        <f t="shared" si="1"/>
        <v>369.6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2092</v>
      </c>
      <c r="C17" s="184" t="s">
        <v>2093</v>
      </c>
      <c r="D17" s="176" t="s">
        <v>348</v>
      </c>
      <c r="E17" s="177">
        <v>39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117</v>
      </c>
      <c r="K17" s="179">
        <f t="shared" si="2"/>
        <v>4563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2094</v>
      </c>
      <c r="C18" s="184" t="s">
        <v>2095</v>
      </c>
      <c r="D18" s="176" t="s">
        <v>1835</v>
      </c>
      <c r="E18" s="177">
        <v>39</v>
      </c>
      <c r="F18" s="178"/>
      <c r="G18" s="179">
        <f t="shared" si="0"/>
        <v>0</v>
      </c>
      <c r="H18" s="178">
        <v>30.83</v>
      </c>
      <c r="I18" s="179">
        <f t="shared" si="1"/>
        <v>1202.3699999999999</v>
      </c>
      <c r="J18" s="178">
        <v>0</v>
      </c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2096</v>
      </c>
      <c r="C19" s="184" t="s">
        <v>2097</v>
      </c>
      <c r="D19" s="176" t="s">
        <v>473</v>
      </c>
      <c r="E19" s="177">
        <v>620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25.4</v>
      </c>
      <c r="K19" s="179">
        <f t="shared" si="2"/>
        <v>15748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2098</v>
      </c>
      <c r="C20" s="184" t="s">
        <v>2099</v>
      </c>
      <c r="D20" s="176" t="s">
        <v>473</v>
      </c>
      <c r="E20" s="177">
        <v>620</v>
      </c>
      <c r="F20" s="178"/>
      <c r="G20" s="179">
        <f t="shared" si="0"/>
        <v>0</v>
      </c>
      <c r="H20" s="178">
        <v>9.6999999999999993</v>
      </c>
      <c r="I20" s="179">
        <f t="shared" si="1"/>
        <v>6014</v>
      </c>
      <c r="J20" s="178">
        <v>0</v>
      </c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2096</v>
      </c>
      <c r="C21" s="184" t="s">
        <v>2097</v>
      </c>
      <c r="D21" s="176" t="s">
        <v>473</v>
      </c>
      <c r="E21" s="177">
        <v>286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25.4</v>
      </c>
      <c r="K21" s="179">
        <f t="shared" si="2"/>
        <v>7264.4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2100</v>
      </c>
      <c r="C22" s="184" t="s">
        <v>2101</v>
      </c>
      <c r="D22" s="176" t="s">
        <v>473</v>
      </c>
      <c r="E22" s="177">
        <v>286</v>
      </c>
      <c r="F22" s="178"/>
      <c r="G22" s="179">
        <f t="shared" si="0"/>
        <v>0</v>
      </c>
      <c r="H22" s="178">
        <v>9.6199999999999992</v>
      </c>
      <c r="I22" s="179">
        <f t="shared" si="1"/>
        <v>2751.32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2102</v>
      </c>
      <c r="C23" s="184" t="s">
        <v>2103</v>
      </c>
      <c r="D23" s="176" t="s">
        <v>473</v>
      </c>
      <c r="E23" s="177">
        <v>2850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26.7</v>
      </c>
      <c r="K23" s="179">
        <f t="shared" si="2"/>
        <v>76095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2104</v>
      </c>
      <c r="C24" s="184" t="s">
        <v>2105</v>
      </c>
      <c r="D24" s="176" t="s">
        <v>473</v>
      </c>
      <c r="E24" s="177">
        <v>2850</v>
      </c>
      <c r="F24" s="178"/>
      <c r="G24" s="179">
        <f t="shared" si="0"/>
        <v>0</v>
      </c>
      <c r="H24" s="178">
        <v>15.92</v>
      </c>
      <c r="I24" s="179">
        <f t="shared" si="1"/>
        <v>45372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6">
        <v>16</v>
      </c>
      <c r="B25" s="167" t="s">
        <v>2106</v>
      </c>
      <c r="C25" s="183" t="s">
        <v>2107</v>
      </c>
      <c r="D25" s="168" t="s">
        <v>473</v>
      </c>
      <c r="E25" s="169">
        <v>155</v>
      </c>
      <c r="F25" s="170"/>
      <c r="G25" s="171">
        <f t="shared" si="0"/>
        <v>0</v>
      </c>
      <c r="H25" s="170">
        <v>0</v>
      </c>
      <c r="I25" s="171">
        <f t="shared" si="1"/>
        <v>0</v>
      </c>
      <c r="J25" s="170">
        <v>34.1</v>
      </c>
      <c r="K25" s="171">
        <f t="shared" si="2"/>
        <v>5285.5</v>
      </c>
      <c r="L25" s="171">
        <v>21</v>
      </c>
      <c r="M25" s="171">
        <f t="shared" si="3"/>
        <v>0</v>
      </c>
      <c r="N25" s="171">
        <v>0</v>
      </c>
      <c r="O25" s="171">
        <f t="shared" si="4"/>
        <v>0</v>
      </c>
      <c r="P25" s="171">
        <v>0</v>
      </c>
      <c r="Q25" s="171">
        <f t="shared" si="5"/>
        <v>0</v>
      </c>
      <c r="R25" s="171"/>
      <c r="S25" s="171" t="s">
        <v>340</v>
      </c>
      <c r="T25" s="172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2550</v>
      </c>
      <c r="D26" s="188"/>
      <c r="E26" s="189">
        <v>155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17</v>
      </c>
      <c r="B27" s="175" t="s">
        <v>2108</v>
      </c>
      <c r="C27" s="184" t="s">
        <v>2109</v>
      </c>
      <c r="D27" s="176" t="s">
        <v>473</v>
      </c>
      <c r="E27" s="177">
        <v>85</v>
      </c>
      <c r="F27" s="178"/>
      <c r="G27" s="179">
        <f t="shared" ref="G27:G45" si="7">ROUND(E27*F27,2)</f>
        <v>0</v>
      </c>
      <c r="H27" s="178">
        <v>26.19</v>
      </c>
      <c r="I27" s="179">
        <f t="shared" ref="I27:I45" si="8">ROUND(E27*H27,2)</f>
        <v>2226.15</v>
      </c>
      <c r="J27" s="178">
        <v>0</v>
      </c>
      <c r="K27" s="179">
        <f t="shared" ref="K27:K45" si="9">ROUND(E27*J27,2)</f>
        <v>0</v>
      </c>
      <c r="L27" s="179">
        <v>21</v>
      </c>
      <c r="M27" s="179">
        <f t="shared" ref="M27:M45" si="10">G27*(1+L27/100)</f>
        <v>0</v>
      </c>
      <c r="N27" s="179">
        <v>0</v>
      </c>
      <c r="O27" s="179">
        <f t="shared" ref="O27:O45" si="11">ROUND(E27*N27,2)</f>
        <v>0</v>
      </c>
      <c r="P27" s="179">
        <v>0</v>
      </c>
      <c r="Q27" s="179">
        <f t="shared" ref="Q27:Q45" si="12">ROUND(E27*P27,2)</f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ref="V27:V45" si="13">ROUND(E27*U27,2)</f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18</v>
      </c>
      <c r="B28" s="175" t="s">
        <v>2110</v>
      </c>
      <c r="C28" s="184" t="s">
        <v>2111</v>
      </c>
      <c r="D28" s="176" t="s">
        <v>473</v>
      </c>
      <c r="E28" s="177">
        <v>90</v>
      </c>
      <c r="F28" s="178"/>
      <c r="G28" s="179">
        <f t="shared" si="7"/>
        <v>0</v>
      </c>
      <c r="H28" s="178">
        <v>15.8</v>
      </c>
      <c r="I28" s="179">
        <f t="shared" si="8"/>
        <v>1422</v>
      </c>
      <c r="J28" s="178">
        <v>0</v>
      </c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13"/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2112</v>
      </c>
      <c r="C29" s="184" t="s">
        <v>2113</v>
      </c>
      <c r="D29" s="176" t="s">
        <v>473</v>
      </c>
      <c r="E29" s="177">
        <v>170</v>
      </c>
      <c r="F29" s="178"/>
      <c r="G29" s="179">
        <f t="shared" si="7"/>
        <v>0</v>
      </c>
      <c r="H29" s="178">
        <v>0</v>
      </c>
      <c r="I29" s="179">
        <f t="shared" si="8"/>
        <v>0</v>
      </c>
      <c r="J29" s="178">
        <v>35.4</v>
      </c>
      <c r="K29" s="179">
        <f t="shared" si="9"/>
        <v>6018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13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20</v>
      </c>
      <c r="B30" s="175" t="s">
        <v>2114</v>
      </c>
      <c r="C30" s="184" t="s">
        <v>2115</v>
      </c>
      <c r="D30" s="176" t="s">
        <v>473</v>
      </c>
      <c r="E30" s="177">
        <v>170</v>
      </c>
      <c r="F30" s="178"/>
      <c r="G30" s="179">
        <f t="shared" si="7"/>
        <v>0</v>
      </c>
      <c r="H30" s="178">
        <v>66.040000000000006</v>
      </c>
      <c r="I30" s="179">
        <f t="shared" si="8"/>
        <v>11226.8</v>
      </c>
      <c r="J30" s="178">
        <v>0</v>
      </c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13"/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21</v>
      </c>
      <c r="B31" s="175" t="s">
        <v>2116</v>
      </c>
      <c r="C31" s="184" t="s">
        <v>2117</v>
      </c>
      <c r="D31" s="176" t="s">
        <v>348</v>
      </c>
      <c r="E31" s="177">
        <v>1</v>
      </c>
      <c r="F31" s="178"/>
      <c r="G31" s="179">
        <f t="shared" si="7"/>
        <v>0</v>
      </c>
      <c r="H31" s="178">
        <v>0</v>
      </c>
      <c r="I31" s="179">
        <f t="shared" si="8"/>
        <v>0</v>
      </c>
      <c r="J31" s="178">
        <v>186</v>
      </c>
      <c r="K31" s="179">
        <f t="shared" si="9"/>
        <v>186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13"/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22</v>
      </c>
      <c r="B32" s="175" t="s">
        <v>2118</v>
      </c>
      <c r="C32" s="184" t="s">
        <v>2119</v>
      </c>
      <c r="D32" s="176" t="s">
        <v>348</v>
      </c>
      <c r="E32" s="177">
        <v>2</v>
      </c>
      <c r="F32" s="178"/>
      <c r="G32" s="179">
        <f t="shared" si="7"/>
        <v>0</v>
      </c>
      <c r="H32" s="178">
        <v>0</v>
      </c>
      <c r="I32" s="179">
        <f t="shared" si="8"/>
        <v>0</v>
      </c>
      <c r="J32" s="178">
        <v>426</v>
      </c>
      <c r="K32" s="179">
        <f t="shared" si="9"/>
        <v>852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13"/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23</v>
      </c>
      <c r="B33" s="175" t="s">
        <v>2120</v>
      </c>
      <c r="C33" s="184" t="s">
        <v>2121</v>
      </c>
      <c r="D33" s="176" t="s">
        <v>348</v>
      </c>
      <c r="E33" s="177">
        <v>12</v>
      </c>
      <c r="F33" s="178"/>
      <c r="G33" s="179">
        <f t="shared" si="7"/>
        <v>0</v>
      </c>
      <c r="H33" s="178">
        <v>0</v>
      </c>
      <c r="I33" s="179">
        <f t="shared" si="8"/>
        <v>0</v>
      </c>
      <c r="J33" s="178">
        <v>39.200000000000003</v>
      </c>
      <c r="K33" s="179">
        <f t="shared" si="9"/>
        <v>470.4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13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24</v>
      </c>
      <c r="B34" s="175" t="s">
        <v>2122</v>
      </c>
      <c r="C34" s="184" t="s">
        <v>2629</v>
      </c>
      <c r="D34" s="176" t="s">
        <v>348</v>
      </c>
      <c r="E34" s="177">
        <v>12</v>
      </c>
      <c r="F34" s="178"/>
      <c r="G34" s="179">
        <f t="shared" si="7"/>
        <v>0</v>
      </c>
      <c r="H34" s="178">
        <v>111.32</v>
      </c>
      <c r="I34" s="179">
        <f t="shared" si="8"/>
        <v>1335.84</v>
      </c>
      <c r="J34" s="178">
        <v>0</v>
      </c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13"/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2123</v>
      </c>
      <c r="C35" s="184" t="s">
        <v>2124</v>
      </c>
      <c r="D35" s="176" t="s">
        <v>348</v>
      </c>
      <c r="E35" s="177">
        <v>2</v>
      </c>
      <c r="F35" s="178"/>
      <c r="G35" s="179">
        <f t="shared" si="7"/>
        <v>0</v>
      </c>
      <c r="H35" s="178">
        <v>0</v>
      </c>
      <c r="I35" s="179">
        <f t="shared" si="8"/>
        <v>0</v>
      </c>
      <c r="J35" s="178">
        <v>45</v>
      </c>
      <c r="K35" s="179">
        <f t="shared" si="9"/>
        <v>90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13"/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2125</v>
      </c>
      <c r="C36" s="184" t="s">
        <v>2630</v>
      </c>
      <c r="D36" s="176" t="s">
        <v>348</v>
      </c>
      <c r="E36" s="177">
        <v>2</v>
      </c>
      <c r="F36" s="178"/>
      <c r="G36" s="179">
        <f t="shared" si="7"/>
        <v>0</v>
      </c>
      <c r="H36" s="178">
        <v>114.62</v>
      </c>
      <c r="I36" s="179">
        <f t="shared" si="8"/>
        <v>229.24</v>
      </c>
      <c r="J36" s="178">
        <v>0</v>
      </c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13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2126</v>
      </c>
      <c r="C37" s="184" t="s">
        <v>2127</v>
      </c>
      <c r="D37" s="176" t="s">
        <v>348</v>
      </c>
      <c r="E37" s="177">
        <v>6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45</v>
      </c>
      <c r="K37" s="179">
        <f t="shared" si="9"/>
        <v>270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13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2128</v>
      </c>
      <c r="C38" s="184" t="s">
        <v>2631</v>
      </c>
      <c r="D38" s="176" t="s">
        <v>348</v>
      </c>
      <c r="E38" s="177">
        <v>6</v>
      </c>
      <c r="F38" s="178"/>
      <c r="G38" s="179">
        <f t="shared" si="7"/>
        <v>0</v>
      </c>
      <c r="H38" s="178">
        <v>116.16</v>
      </c>
      <c r="I38" s="179">
        <f t="shared" si="8"/>
        <v>696.96</v>
      </c>
      <c r="J38" s="178">
        <v>0</v>
      </c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13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29</v>
      </c>
      <c r="B39" s="175" t="s">
        <v>2129</v>
      </c>
      <c r="C39" s="184" t="s">
        <v>2130</v>
      </c>
      <c r="D39" s="176" t="s">
        <v>348</v>
      </c>
      <c r="E39" s="177">
        <v>2</v>
      </c>
      <c r="F39" s="178"/>
      <c r="G39" s="179">
        <f t="shared" si="7"/>
        <v>0</v>
      </c>
      <c r="H39" s="178">
        <v>0</v>
      </c>
      <c r="I39" s="179">
        <f t="shared" si="8"/>
        <v>0</v>
      </c>
      <c r="J39" s="178">
        <v>92.6</v>
      </c>
      <c r="K39" s="179">
        <f t="shared" si="9"/>
        <v>185.2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30</v>
      </c>
      <c r="B40" s="175" t="s">
        <v>2131</v>
      </c>
      <c r="C40" s="184" t="s">
        <v>2632</v>
      </c>
      <c r="D40" s="176" t="s">
        <v>348</v>
      </c>
      <c r="E40" s="177">
        <v>2</v>
      </c>
      <c r="F40" s="178"/>
      <c r="G40" s="179">
        <f t="shared" si="7"/>
        <v>0</v>
      </c>
      <c r="H40" s="178">
        <v>198.29</v>
      </c>
      <c r="I40" s="179">
        <f t="shared" si="8"/>
        <v>396.58</v>
      </c>
      <c r="J40" s="178">
        <v>0</v>
      </c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31</v>
      </c>
      <c r="B41" s="175" t="s">
        <v>2132</v>
      </c>
      <c r="C41" s="184" t="s">
        <v>2133</v>
      </c>
      <c r="D41" s="176" t="s">
        <v>348</v>
      </c>
      <c r="E41" s="177">
        <v>4</v>
      </c>
      <c r="F41" s="178"/>
      <c r="G41" s="179">
        <f t="shared" si="7"/>
        <v>0</v>
      </c>
      <c r="H41" s="178">
        <v>0</v>
      </c>
      <c r="I41" s="179">
        <f t="shared" si="8"/>
        <v>0</v>
      </c>
      <c r="J41" s="178">
        <v>50.6</v>
      </c>
      <c r="K41" s="179">
        <f t="shared" si="9"/>
        <v>202.4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32</v>
      </c>
      <c r="B42" s="175" t="s">
        <v>2134</v>
      </c>
      <c r="C42" s="184" t="s">
        <v>2633</v>
      </c>
      <c r="D42" s="176" t="s">
        <v>348</v>
      </c>
      <c r="E42" s="177">
        <v>4</v>
      </c>
      <c r="F42" s="178"/>
      <c r="G42" s="179">
        <f t="shared" si="7"/>
        <v>0</v>
      </c>
      <c r="H42" s="178">
        <v>149.75</v>
      </c>
      <c r="I42" s="179">
        <f t="shared" si="8"/>
        <v>599</v>
      </c>
      <c r="J42" s="178">
        <v>0</v>
      </c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33</v>
      </c>
      <c r="B43" s="175" t="s">
        <v>2135</v>
      </c>
      <c r="C43" s="184" t="s">
        <v>2136</v>
      </c>
      <c r="D43" s="176" t="s">
        <v>348</v>
      </c>
      <c r="E43" s="177">
        <v>7</v>
      </c>
      <c r="F43" s="178"/>
      <c r="G43" s="179">
        <f t="shared" si="7"/>
        <v>0</v>
      </c>
      <c r="H43" s="178">
        <v>0</v>
      </c>
      <c r="I43" s="179">
        <f t="shared" si="8"/>
        <v>0</v>
      </c>
      <c r="J43" s="178">
        <v>68.099999999999994</v>
      </c>
      <c r="K43" s="179">
        <f t="shared" si="9"/>
        <v>476.7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34</v>
      </c>
      <c r="B44" s="175" t="s">
        <v>2137</v>
      </c>
      <c r="C44" s="184" t="s">
        <v>2634</v>
      </c>
      <c r="D44" s="176" t="s">
        <v>348</v>
      </c>
      <c r="E44" s="177">
        <v>7</v>
      </c>
      <c r="F44" s="178"/>
      <c r="G44" s="179">
        <f t="shared" si="7"/>
        <v>0</v>
      </c>
      <c r="H44" s="178">
        <v>173</v>
      </c>
      <c r="I44" s="179">
        <f t="shared" si="8"/>
        <v>1211</v>
      </c>
      <c r="J44" s="178">
        <v>0</v>
      </c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554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35</v>
      </c>
      <c r="B45" s="167" t="s">
        <v>2138</v>
      </c>
      <c r="C45" s="183" t="s">
        <v>2139</v>
      </c>
      <c r="D45" s="168" t="s">
        <v>348</v>
      </c>
      <c r="E45" s="169">
        <v>14</v>
      </c>
      <c r="F45" s="170"/>
      <c r="G45" s="171">
        <f t="shared" si="7"/>
        <v>0</v>
      </c>
      <c r="H45" s="170">
        <v>0</v>
      </c>
      <c r="I45" s="171">
        <f t="shared" si="8"/>
        <v>0</v>
      </c>
      <c r="J45" s="170">
        <v>234</v>
      </c>
      <c r="K45" s="171">
        <f t="shared" si="9"/>
        <v>3276</v>
      </c>
      <c r="L45" s="171">
        <v>21</v>
      </c>
      <c r="M45" s="171">
        <f t="shared" si="10"/>
        <v>0</v>
      </c>
      <c r="N45" s="171">
        <v>0</v>
      </c>
      <c r="O45" s="171">
        <f t="shared" si="11"/>
        <v>0</v>
      </c>
      <c r="P45" s="171">
        <v>0</v>
      </c>
      <c r="Q45" s="171">
        <f t="shared" si="12"/>
        <v>0</v>
      </c>
      <c r="R45" s="171"/>
      <c r="S45" s="171" t="s">
        <v>340</v>
      </c>
      <c r="T45" s="172" t="s">
        <v>319</v>
      </c>
      <c r="U45" s="158">
        <v>0</v>
      </c>
      <c r="V45" s="158">
        <f t="shared" si="13"/>
        <v>0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0" t="s">
        <v>2551</v>
      </c>
      <c r="D46" s="188"/>
      <c r="E46" s="189">
        <v>14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367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36</v>
      </c>
      <c r="B47" s="175" t="s">
        <v>2140</v>
      </c>
      <c r="C47" s="184" t="s">
        <v>2141</v>
      </c>
      <c r="D47" s="176" t="s">
        <v>1835</v>
      </c>
      <c r="E47" s="177">
        <v>11</v>
      </c>
      <c r="F47" s="178"/>
      <c r="G47" s="179">
        <f t="shared" ref="G47:G53" si="14">ROUND(E47*F47,2)</f>
        <v>0</v>
      </c>
      <c r="H47" s="178">
        <v>3800</v>
      </c>
      <c r="I47" s="179">
        <f t="shared" ref="I47:I53" si="15">ROUND(E47*H47,2)</f>
        <v>41800</v>
      </c>
      <c r="J47" s="178">
        <v>0</v>
      </c>
      <c r="K47" s="179">
        <f t="shared" ref="K47:K53" si="16">ROUND(E47*J47,2)</f>
        <v>0</v>
      </c>
      <c r="L47" s="179">
        <v>21</v>
      </c>
      <c r="M47" s="179">
        <f t="shared" ref="M47:M53" si="17">G47*(1+L47/100)</f>
        <v>0</v>
      </c>
      <c r="N47" s="179">
        <v>0</v>
      </c>
      <c r="O47" s="179">
        <f t="shared" ref="O47:O53" si="18">ROUND(E47*N47,2)</f>
        <v>0</v>
      </c>
      <c r="P47" s="179">
        <v>0</v>
      </c>
      <c r="Q47" s="179">
        <f t="shared" ref="Q47:Q53" si="19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3" si="20"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37</v>
      </c>
      <c r="B48" s="175" t="s">
        <v>2142</v>
      </c>
      <c r="C48" s="184" t="s">
        <v>2143</v>
      </c>
      <c r="D48" s="176" t="s">
        <v>1835</v>
      </c>
      <c r="E48" s="177">
        <v>3</v>
      </c>
      <c r="F48" s="178"/>
      <c r="G48" s="179">
        <f t="shared" si="14"/>
        <v>0</v>
      </c>
      <c r="H48" s="178">
        <v>3800</v>
      </c>
      <c r="I48" s="179">
        <f t="shared" si="15"/>
        <v>11400</v>
      </c>
      <c r="J48" s="178">
        <v>0</v>
      </c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20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38</v>
      </c>
      <c r="B49" s="175" t="s">
        <v>2144</v>
      </c>
      <c r="C49" s="184" t="s">
        <v>2145</v>
      </c>
      <c r="D49" s="176" t="s">
        <v>348</v>
      </c>
      <c r="E49" s="177">
        <v>21</v>
      </c>
      <c r="F49" s="178"/>
      <c r="G49" s="179">
        <f t="shared" si="14"/>
        <v>0</v>
      </c>
      <c r="H49" s="178">
        <v>0</v>
      </c>
      <c r="I49" s="179">
        <f t="shared" si="15"/>
        <v>0</v>
      </c>
      <c r="J49" s="178">
        <v>86.8</v>
      </c>
      <c r="K49" s="179">
        <f t="shared" si="16"/>
        <v>1822.8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20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39</v>
      </c>
      <c r="B50" s="175" t="s">
        <v>2146</v>
      </c>
      <c r="C50" s="184" t="s">
        <v>2635</v>
      </c>
      <c r="D50" s="176" t="s">
        <v>348</v>
      </c>
      <c r="E50" s="177">
        <v>21</v>
      </c>
      <c r="F50" s="178"/>
      <c r="G50" s="179">
        <f t="shared" si="14"/>
        <v>0</v>
      </c>
      <c r="H50" s="178">
        <v>103.56</v>
      </c>
      <c r="I50" s="179">
        <f t="shared" si="15"/>
        <v>2174.7600000000002</v>
      </c>
      <c r="J50" s="178">
        <v>0</v>
      </c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20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40</v>
      </c>
      <c r="B51" s="175" t="s">
        <v>2147</v>
      </c>
      <c r="C51" s="184" t="s">
        <v>2148</v>
      </c>
      <c r="D51" s="176" t="s">
        <v>348</v>
      </c>
      <c r="E51" s="177">
        <v>11</v>
      </c>
      <c r="F51" s="178"/>
      <c r="G51" s="179">
        <f t="shared" si="14"/>
        <v>0</v>
      </c>
      <c r="H51" s="178">
        <v>0</v>
      </c>
      <c r="I51" s="179">
        <f t="shared" si="15"/>
        <v>0</v>
      </c>
      <c r="J51" s="178">
        <v>76</v>
      </c>
      <c r="K51" s="179">
        <f t="shared" si="16"/>
        <v>836</v>
      </c>
      <c r="L51" s="179">
        <v>21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20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41</v>
      </c>
      <c r="B52" s="175" t="s">
        <v>2149</v>
      </c>
      <c r="C52" s="184" t="s">
        <v>2636</v>
      </c>
      <c r="D52" s="176" t="s">
        <v>1835</v>
      </c>
      <c r="E52" s="177">
        <v>11</v>
      </c>
      <c r="F52" s="178"/>
      <c r="G52" s="179">
        <f t="shared" si="14"/>
        <v>0</v>
      </c>
      <c r="H52" s="178">
        <v>121.4</v>
      </c>
      <c r="I52" s="179">
        <f t="shared" si="15"/>
        <v>1335.4</v>
      </c>
      <c r="J52" s="178">
        <v>0</v>
      </c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20"/>
        <v>0</v>
      </c>
      <c r="W52" s="158"/>
      <c r="X52" s="158" t="s">
        <v>554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1329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42</v>
      </c>
      <c r="B53" s="167" t="s">
        <v>2150</v>
      </c>
      <c r="C53" s="183" t="s">
        <v>2151</v>
      </c>
      <c r="D53" s="168" t="s">
        <v>348</v>
      </c>
      <c r="E53" s="169">
        <v>106</v>
      </c>
      <c r="F53" s="170"/>
      <c r="G53" s="171">
        <f t="shared" si="14"/>
        <v>0</v>
      </c>
      <c r="H53" s="170">
        <v>0</v>
      </c>
      <c r="I53" s="171">
        <f t="shared" si="15"/>
        <v>0</v>
      </c>
      <c r="J53" s="170">
        <v>328</v>
      </c>
      <c r="K53" s="171">
        <f t="shared" si="16"/>
        <v>34768</v>
      </c>
      <c r="L53" s="171">
        <v>21</v>
      </c>
      <c r="M53" s="171">
        <f t="shared" si="17"/>
        <v>0</v>
      </c>
      <c r="N53" s="171">
        <v>0</v>
      </c>
      <c r="O53" s="171">
        <f t="shared" si="18"/>
        <v>0</v>
      </c>
      <c r="P53" s="171">
        <v>0</v>
      </c>
      <c r="Q53" s="171">
        <f t="shared" si="19"/>
        <v>0</v>
      </c>
      <c r="R53" s="171"/>
      <c r="S53" s="171" t="s">
        <v>340</v>
      </c>
      <c r="T53" s="172" t="s">
        <v>319</v>
      </c>
      <c r="U53" s="158">
        <v>0</v>
      </c>
      <c r="V53" s="158">
        <f t="shared" si="20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0" t="s">
        <v>2152</v>
      </c>
      <c r="D54" s="188"/>
      <c r="E54" s="189">
        <v>106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367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43</v>
      </c>
      <c r="B55" s="175" t="s">
        <v>2153</v>
      </c>
      <c r="C55" s="184" t="s">
        <v>2154</v>
      </c>
      <c r="D55" s="176" t="s">
        <v>1835</v>
      </c>
      <c r="E55" s="177">
        <v>32</v>
      </c>
      <c r="F55" s="178"/>
      <c r="G55" s="179">
        <f t="shared" ref="G55:G61" si="21">ROUND(E55*F55,2)</f>
        <v>0</v>
      </c>
      <c r="H55" s="178">
        <v>1100</v>
      </c>
      <c r="I55" s="179">
        <f t="shared" ref="I55:I61" si="22">ROUND(E55*H55,2)</f>
        <v>35200</v>
      </c>
      <c r="J55" s="178">
        <v>0</v>
      </c>
      <c r="K55" s="179">
        <f t="shared" ref="K55:K61" si="23">ROUND(E55*J55,2)</f>
        <v>0</v>
      </c>
      <c r="L55" s="179">
        <v>21</v>
      </c>
      <c r="M55" s="179">
        <f t="shared" ref="M55:M61" si="24">G55*(1+L55/100)</f>
        <v>0</v>
      </c>
      <c r="N55" s="179">
        <v>0</v>
      </c>
      <c r="O55" s="179">
        <f t="shared" ref="O55:O61" si="25">ROUND(E55*N55,2)</f>
        <v>0</v>
      </c>
      <c r="P55" s="179">
        <v>0</v>
      </c>
      <c r="Q55" s="179">
        <f t="shared" ref="Q55:Q61" si="26">ROUND(E55*P55,2)</f>
        <v>0</v>
      </c>
      <c r="R55" s="179"/>
      <c r="S55" s="179" t="s">
        <v>340</v>
      </c>
      <c r="T55" s="180" t="s">
        <v>319</v>
      </c>
      <c r="U55" s="158">
        <v>0</v>
      </c>
      <c r="V55" s="158">
        <f t="shared" ref="V55:V61" si="27">ROUND(E55*U55,2)</f>
        <v>0</v>
      </c>
      <c r="W55" s="158"/>
      <c r="X55" s="158" t="s">
        <v>554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1329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44</v>
      </c>
      <c r="B56" s="175" t="s">
        <v>2155</v>
      </c>
      <c r="C56" s="184" t="s">
        <v>2156</v>
      </c>
      <c r="D56" s="176" t="s">
        <v>1835</v>
      </c>
      <c r="E56" s="177">
        <v>20</v>
      </c>
      <c r="F56" s="178"/>
      <c r="G56" s="179">
        <f t="shared" si="21"/>
        <v>0</v>
      </c>
      <c r="H56" s="178">
        <v>905</v>
      </c>
      <c r="I56" s="179">
        <f t="shared" si="22"/>
        <v>18100</v>
      </c>
      <c r="J56" s="178">
        <v>0</v>
      </c>
      <c r="K56" s="179">
        <f t="shared" si="23"/>
        <v>0</v>
      </c>
      <c r="L56" s="179">
        <v>21</v>
      </c>
      <c r="M56" s="179">
        <f t="shared" si="24"/>
        <v>0</v>
      </c>
      <c r="N56" s="179">
        <v>0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340</v>
      </c>
      <c r="T56" s="180" t="s">
        <v>319</v>
      </c>
      <c r="U56" s="158">
        <v>0</v>
      </c>
      <c r="V56" s="158">
        <f t="shared" si="27"/>
        <v>0</v>
      </c>
      <c r="W56" s="158"/>
      <c r="X56" s="158" t="s">
        <v>554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1329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45</v>
      </c>
      <c r="B57" s="175" t="s">
        <v>2157</v>
      </c>
      <c r="C57" s="184" t="s">
        <v>2158</v>
      </c>
      <c r="D57" s="176" t="s">
        <v>1835</v>
      </c>
      <c r="E57" s="177">
        <v>15</v>
      </c>
      <c r="F57" s="178"/>
      <c r="G57" s="179">
        <f t="shared" si="21"/>
        <v>0</v>
      </c>
      <c r="H57" s="178">
        <v>1100</v>
      </c>
      <c r="I57" s="179">
        <f t="shared" si="22"/>
        <v>16500</v>
      </c>
      <c r="J57" s="178">
        <v>0</v>
      </c>
      <c r="K57" s="179">
        <f t="shared" si="23"/>
        <v>0</v>
      </c>
      <c r="L57" s="179">
        <v>21</v>
      </c>
      <c r="M57" s="179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si="27"/>
        <v>0</v>
      </c>
      <c r="W57" s="158"/>
      <c r="X57" s="158" t="s">
        <v>554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1329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46</v>
      </c>
      <c r="B58" s="175" t="s">
        <v>2159</v>
      </c>
      <c r="C58" s="184" t="s">
        <v>2160</v>
      </c>
      <c r="D58" s="176" t="s">
        <v>1835</v>
      </c>
      <c r="E58" s="177">
        <v>39</v>
      </c>
      <c r="F58" s="178"/>
      <c r="G58" s="179">
        <f t="shared" si="21"/>
        <v>0</v>
      </c>
      <c r="H58" s="178">
        <v>5130</v>
      </c>
      <c r="I58" s="179">
        <f t="shared" si="22"/>
        <v>200070</v>
      </c>
      <c r="J58" s="178">
        <v>0</v>
      </c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7"/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47</v>
      </c>
      <c r="B59" s="175" t="s">
        <v>2161</v>
      </c>
      <c r="C59" s="184" t="s">
        <v>2162</v>
      </c>
      <c r="D59" s="176" t="s">
        <v>473</v>
      </c>
      <c r="E59" s="177">
        <v>180</v>
      </c>
      <c r="F59" s="178"/>
      <c r="G59" s="179">
        <f t="shared" si="21"/>
        <v>0</v>
      </c>
      <c r="H59" s="178">
        <v>0</v>
      </c>
      <c r="I59" s="179">
        <f t="shared" si="22"/>
        <v>0</v>
      </c>
      <c r="J59" s="178">
        <v>16.7</v>
      </c>
      <c r="K59" s="179">
        <f t="shared" si="23"/>
        <v>3006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7"/>
        <v>0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48</v>
      </c>
      <c r="B60" s="175" t="s">
        <v>2163</v>
      </c>
      <c r="C60" s="184" t="s">
        <v>2164</v>
      </c>
      <c r="D60" s="176" t="s">
        <v>473</v>
      </c>
      <c r="E60" s="177">
        <v>180</v>
      </c>
      <c r="F60" s="178"/>
      <c r="G60" s="179">
        <f t="shared" si="21"/>
        <v>0</v>
      </c>
      <c r="H60" s="178">
        <v>7.77</v>
      </c>
      <c r="I60" s="179">
        <f t="shared" si="22"/>
        <v>1398.6</v>
      </c>
      <c r="J60" s="178">
        <v>0</v>
      </c>
      <c r="K60" s="179">
        <f t="shared" si="23"/>
        <v>0</v>
      </c>
      <c r="L60" s="179">
        <v>21</v>
      </c>
      <c r="M60" s="179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7"/>
        <v>0</v>
      </c>
      <c r="W60" s="158"/>
      <c r="X60" s="158" t="s">
        <v>554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6">
        <v>49</v>
      </c>
      <c r="B61" s="167" t="s">
        <v>2165</v>
      </c>
      <c r="C61" s="183" t="s">
        <v>2166</v>
      </c>
      <c r="D61" s="168" t="s">
        <v>348</v>
      </c>
      <c r="E61" s="169">
        <v>6</v>
      </c>
      <c r="F61" s="170"/>
      <c r="G61" s="171">
        <f t="shared" si="21"/>
        <v>0</v>
      </c>
      <c r="H61" s="170">
        <v>0</v>
      </c>
      <c r="I61" s="171">
        <f t="shared" si="22"/>
        <v>0</v>
      </c>
      <c r="J61" s="170">
        <v>4530</v>
      </c>
      <c r="K61" s="171">
        <f t="shared" si="23"/>
        <v>27180</v>
      </c>
      <c r="L61" s="171">
        <v>21</v>
      </c>
      <c r="M61" s="171">
        <f t="shared" si="24"/>
        <v>0</v>
      </c>
      <c r="N61" s="171">
        <v>0</v>
      </c>
      <c r="O61" s="171">
        <f t="shared" si="25"/>
        <v>0</v>
      </c>
      <c r="P61" s="171">
        <v>0</v>
      </c>
      <c r="Q61" s="171">
        <f t="shared" si="26"/>
        <v>0</v>
      </c>
      <c r="R61" s="171"/>
      <c r="S61" s="171" t="s">
        <v>340</v>
      </c>
      <c r="T61" s="172" t="s">
        <v>319</v>
      </c>
      <c r="U61" s="158">
        <v>0</v>
      </c>
      <c r="V61" s="158">
        <f t="shared" si="27"/>
        <v>0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0" t="s">
        <v>2167</v>
      </c>
      <c r="D62" s="188"/>
      <c r="E62" s="189">
        <v>6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367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50</v>
      </c>
      <c r="B63" s="175" t="s">
        <v>2168</v>
      </c>
      <c r="C63" s="184" t="s">
        <v>2169</v>
      </c>
      <c r="D63" s="176" t="s">
        <v>348</v>
      </c>
      <c r="E63" s="177">
        <v>1</v>
      </c>
      <c r="F63" s="178"/>
      <c r="G63" s="179">
        <f>ROUND(E63*F63,2)</f>
        <v>0</v>
      </c>
      <c r="H63" s="178">
        <v>0</v>
      </c>
      <c r="I63" s="179">
        <f>ROUND(E63*H63,2)</f>
        <v>0</v>
      </c>
      <c r="J63" s="178">
        <v>500</v>
      </c>
      <c r="K63" s="179">
        <f>ROUND(E63*J63,2)</f>
        <v>500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/>
      <c r="S63" s="179" t="s">
        <v>340</v>
      </c>
      <c r="T63" s="180" t="s">
        <v>319</v>
      </c>
      <c r="U63" s="158">
        <v>0</v>
      </c>
      <c r="V63" s="158">
        <f>ROUND(E63*U63,2)</f>
        <v>0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425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51</v>
      </c>
      <c r="B64" s="175" t="s">
        <v>2951</v>
      </c>
      <c r="C64" s="184" t="s">
        <v>2953</v>
      </c>
      <c r="D64" s="176" t="s">
        <v>791</v>
      </c>
      <c r="E64" s="177">
        <v>1</v>
      </c>
      <c r="F64" s="178"/>
      <c r="G64" s="179">
        <f>ROUND(E64*F64,2)</f>
        <v>0</v>
      </c>
      <c r="H64" s="178">
        <v>0</v>
      </c>
      <c r="I64" s="179">
        <f>ROUND(E64*H64,2)</f>
        <v>0</v>
      </c>
      <c r="J64" s="178">
        <v>0.73</v>
      </c>
      <c r="K64" s="179">
        <f>ROUND(E64*J64,2)</f>
        <v>0.73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340</v>
      </c>
      <c r="T64" s="180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52</v>
      </c>
      <c r="B65" s="175" t="s">
        <v>2952</v>
      </c>
      <c r="C65" s="184" t="s">
        <v>2954</v>
      </c>
      <c r="D65" s="176" t="s">
        <v>791</v>
      </c>
      <c r="E65" s="177">
        <v>1</v>
      </c>
      <c r="F65" s="178"/>
      <c r="G65" s="179">
        <f>ROUND(E65*F65,2)</f>
        <v>0</v>
      </c>
      <c r="H65" s="178">
        <v>0</v>
      </c>
      <c r="I65" s="179">
        <f>ROUND(E65*H65,2)</f>
        <v>0</v>
      </c>
      <c r="J65" s="178">
        <v>0.37</v>
      </c>
      <c r="K65" s="179">
        <f>ROUND(E65*J65,2)</f>
        <v>0.37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340</v>
      </c>
      <c r="T65" s="180" t="s">
        <v>319</v>
      </c>
      <c r="U65" s="158">
        <v>0</v>
      </c>
      <c r="V65" s="158">
        <f>ROUND(E65*U65,2)</f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53</v>
      </c>
      <c r="B66" s="175" t="s">
        <v>2170</v>
      </c>
      <c r="C66" s="184" t="s">
        <v>2171</v>
      </c>
      <c r="D66" s="176" t="s">
        <v>791</v>
      </c>
      <c r="E66" s="177">
        <v>1</v>
      </c>
      <c r="F66" s="178"/>
      <c r="G66" s="179">
        <f>ROUND(E66*F66,2)</f>
        <v>0</v>
      </c>
      <c r="H66" s="178">
        <v>0</v>
      </c>
      <c r="I66" s="179">
        <f>ROUND(E66*H66,2)</f>
        <v>0</v>
      </c>
      <c r="J66" s="178">
        <v>3</v>
      </c>
      <c r="K66" s="179">
        <f>ROUND(E66*J66,2)</f>
        <v>3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340</v>
      </c>
      <c r="T66" s="180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0" t="s">
        <v>313</v>
      </c>
      <c r="B67" s="161" t="s">
        <v>209</v>
      </c>
      <c r="C67" s="182" t="s">
        <v>210</v>
      </c>
      <c r="D67" s="162"/>
      <c r="E67" s="163"/>
      <c r="F67" s="164"/>
      <c r="G67" s="164">
        <f>SUMIF(AG68:AG75,"&lt;&gt;NOR",G68:G75)</f>
        <v>0</v>
      </c>
      <c r="H67" s="164"/>
      <c r="I67" s="164">
        <f>SUM(I68:I75)</f>
        <v>14243.22</v>
      </c>
      <c r="J67" s="164"/>
      <c r="K67" s="164">
        <f>SUM(K68:K75)</f>
        <v>0</v>
      </c>
      <c r="L67" s="164"/>
      <c r="M67" s="164">
        <f>SUM(M68:M75)</f>
        <v>0</v>
      </c>
      <c r="N67" s="164"/>
      <c r="O67" s="164">
        <f>SUM(O68:O75)</f>
        <v>0</v>
      </c>
      <c r="P67" s="164"/>
      <c r="Q67" s="164">
        <f>SUM(Q68:Q75)</f>
        <v>0</v>
      </c>
      <c r="R67" s="164"/>
      <c r="S67" s="164"/>
      <c r="T67" s="165"/>
      <c r="U67" s="159"/>
      <c r="V67" s="159">
        <f>SUM(V68:V75)</f>
        <v>0</v>
      </c>
      <c r="W67" s="159"/>
      <c r="X67" s="159"/>
      <c r="AG67" t="s">
        <v>314</v>
      </c>
    </row>
    <row r="68" spans="1:60" outlineLevel="1" x14ac:dyDescent="0.2">
      <c r="A68" s="174">
        <v>54</v>
      </c>
      <c r="B68" s="175" t="s">
        <v>2172</v>
      </c>
      <c r="C68" s="184" t="s">
        <v>2173</v>
      </c>
      <c r="D68" s="176" t="s">
        <v>1835</v>
      </c>
      <c r="E68" s="177">
        <v>1</v>
      </c>
      <c r="F68" s="178"/>
      <c r="G68" s="179">
        <f t="shared" ref="G68:G75" si="28">ROUND(E68*F68,2)</f>
        <v>0</v>
      </c>
      <c r="H68" s="178">
        <v>4150</v>
      </c>
      <c r="I68" s="179">
        <f t="shared" ref="I68:I75" si="29">ROUND(E68*H68,2)</f>
        <v>4150</v>
      </c>
      <c r="J68" s="178">
        <v>0</v>
      </c>
      <c r="K68" s="179">
        <f t="shared" ref="K68:K75" si="30">ROUND(E68*J68,2)</f>
        <v>0</v>
      </c>
      <c r="L68" s="179">
        <v>21</v>
      </c>
      <c r="M68" s="179">
        <f t="shared" ref="M68:M75" si="31">G68*(1+L68/100)</f>
        <v>0</v>
      </c>
      <c r="N68" s="179">
        <v>0</v>
      </c>
      <c r="O68" s="179">
        <f t="shared" ref="O68:O75" si="32">ROUND(E68*N68,2)</f>
        <v>0</v>
      </c>
      <c r="P68" s="179">
        <v>0</v>
      </c>
      <c r="Q68" s="179">
        <f t="shared" ref="Q68:Q75" si="33">ROUND(E68*P68,2)</f>
        <v>0</v>
      </c>
      <c r="R68" s="179"/>
      <c r="S68" s="179" t="s">
        <v>340</v>
      </c>
      <c r="T68" s="180" t="s">
        <v>319</v>
      </c>
      <c r="U68" s="158">
        <v>0</v>
      </c>
      <c r="V68" s="158">
        <f t="shared" ref="V68:V75" si="34">ROUND(E68*U68,2)</f>
        <v>0</v>
      </c>
      <c r="W68" s="158"/>
      <c r="X68" s="158" t="s">
        <v>554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1329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55</v>
      </c>
      <c r="B69" s="175" t="s">
        <v>2174</v>
      </c>
      <c r="C69" s="184" t="s">
        <v>2175</v>
      </c>
      <c r="D69" s="176" t="s">
        <v>1835</v>
      </c>
      <c r="E69" s="177">
        <v>1</v>
      </c>
      <c r="F69" s="178"/>
      <c r="G69" s="179">
        <f t="shared" si="28"/>
        <v>0</v>
      </c>
      <c r="H69" s="178">
        <v>536.38</v>
      </c>
      <c r="I69" s="179">
        <f t="shared" si="29"/>
        <v>536.38</v>
      </c>
      <c r="J69" s="178">
        <v>0</v>
      </c>
      <c r="K69" s="179">
        <f t="shared" si="30"/>
        <v>0</v>
      </c>
      <c r="L69" s="179">
        <v>21</v>
      </c>
      <c r="M69" s="179">
        <f t="shared" si="31"/>
        <v>0</v>
      </c>
      <c r="N69" s="179">
        <v>0</v>
      </c>
      <c r="O69" s="179">
        <f t="shared" si="32"/>
        <v>0</v>
      </c>
      <c r="P69" s="179">
        <v>0</v>
      </c>
      <c r="Q69" s="179">
        <f t="shared" si="33"/>
        <v>0</v>
      </c>
      <c r="R69" s="179"/>
      <c r="S69" s="179" t="s">
        <v>340</v>
      </c>
      <c r="T69" s="180" t="s">
        <v>319</v>
      </c>
      <c r="U69" s="158">
        <v>0</v>
      </c>
      <c r="V69" s="158">
        <f t="shared" si="34"/>
        <v>0</v>
      </c>
      <c r="W69" s="158"/>
      <c r="X69" s="158" t="s">
        <v>554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1329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56</v>
      </c>
      <c r="B70" s="175" t="s">
        <v>2176</v>
      </c>
      <c r="C70" s="184" t="s">
        <v>2177</v>
      </c>
      <c r="D70" s="176" t="s">
        <v>1835</v>
      </c>
      <c r="E70" s="177">
        <v>1</v>
      </c>
      <c r="F70" s="178"/>
      <c r="G70" s="179">
        <f t="shared" si="28"/>
        <v>0</v>
      </c>
      <c r="H70" s="178">
        <v>6879.86</v>
      </c>
      <c r="I70" s="179">
        <f t="shared" si="29"/>
        <v>6879.86</v>
      </c>
      <c r="J70" s="178">
        <v>0</v>
      </c>
      <c r="K70" s="179">
        <f t="shared" si="30"/>
        <v>0</v>
      </c>
      <c r="L70" s="179">
        <v>21</v>
      </c>
      <c r="M70" s="179">
        <f t="shared" si="31"/>
        <v>0</v>
      </c>
      <c r="N70" s="179">
        <v>0</v>
      </c>
      <c r="O70" s="179">
        <f t="shared" si="32"/>
        <v>0</v>
      </c>
      <c r="P70" s="179">
        <v>0</v>
      </c>
      <c r="Q70" s="179">
        <f t="shared" si="33"/>
        <v>0</v>
      </c>
      <c r="R70" s="179"/>
      <c r="S70" s="179" t="s">
        <v>340</v>
      </c>
      <c r="T70" s="180" t="s">
        <v>319</v>
      </c>
      <c r="U70" s="158">
        <v>0</v>
      </c>
      <c r="V70" s="158">
        <f t="shared" si="34"/>
        <v>0</v>
      </c>
      <c r="W70" s="158"/>
      <c r="X70" s="158" t="s">
        <v>554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1329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57</v>
      </c>
      <c r="B71" s="175" t="s">
        <v>2178</v>
      </c>
      <c r="C71" s="184" t="s">
        <v>2179</v>
      </c>
      <c r="D71" s="176" t="s">
        <v>1835</v>
      </c>
      <c r="E71" s="177">
        <v>8</v>
      </c>
      <c r="F71" s="178"/>
      <c r="G71" s="179">
        <f t="shared" si="28"/>
        <v>0</v>
      </c>
      <c r="H71" s="178">
        <v>77.400000000000006</v>
      </c>
      <c r="I71" s="179">
        <f t="shared" si="29"/>
        <v>619.20000000000005</v>
      </c>
      <c r="J71" s="178">
        <v>0</v>
      </c>
      <c r="K71" s="179">
        <f t="shared" si="30"/>
        <v>0</v>
      </c>
      <c r="L71" s="179">
        <v>21</v>
      </c>
      <c r="M71" s="179">
        <f t="shared" si="31"/>
        <v>0</v>
      </c>
      <c r="N71" s="179">
        <v>0</v>
      </c>
      <c r="O71" s="179">
        <f t="shared" si="32"/>
        <v>0</v>
      </c>
      <c r="P71" s="179">
        <v>0</v>
      </c>
      <c r="Q71" s="179">
        <f t="shared" si="33"/>
        <v>0</v>
      </c>
      <c r="R71" s="179"/>
      <c r="S71" s="179" t="s">
        <v>340</v>
      </c>
      <c r="T71" s="180" t="s">
        <v>319</v>
      </c>
      <c r="U71" s="158">
        <v>0</v>
      </c>
      <c r="V71" s="158">
        <f t="shared" si="34"/>
        <v>0</v>
      </c>
      <c r="W71" s="158"/>
      <c r="X71" s="158" t="s">
        <v>554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1329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4">
        <v>58</v>
      </c>
      <c r="B72" s="175" t="s">
        <v>2180</v>
      </c>
      <c r="C72" s="184" t="s">
        <v>2181</v>
      </c>
      <c r="D72" s="176" t="s">
        <v>1835</v>
      </c>
      <c r="E72" s="177">
        <v>1</v>
      </c>
      <c r="F72" s="178"/>
      <c r="G72" s="179">
        <f t="shared" si="28"/>
        <v>0</v>
      </c>
      <c r="H72" s="178">
        <v>89.39</v>
      </c>
      <c r="I72" s="179">
        <f t="shared" si="29"/>
        <v>89.39</v>
      </c>
      <c r="J72" s="178">
        <v>0</v>
      </c>
      <c r="K72" s="179">
        <f t="shared" si="30"/>
        <v>0</v>
      </c>
      <c r="L72" s="179">
        <v>21</v>
      </c>
      <c r="M72" s="179">
        <f t="shared" si="31"/>
        <v>0</v>
      </c>
      <c r="N72" s="179">
        <v>0</v>
      </c>
      <c r="O72" s="179">
        <f t="shared" si="32"/>
        <v>0</v>
      </c>
      <c r="P72" s="179">
        <v>0</v>
      </c>
      <c r="Q72" s="179">
        <f t="shared" si="33"/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si="34"/>
        <v>0</v>
      </c>
      <c r="W72" s="158"/>
      <c r="X72" s="158" t="s">
        <v>554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1329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59</v>
      </c>
      <c r="B73" s="175" t="s">
        <v>2182</v>
      </c>
      <c r="C73" s="184" t="s">
        <v>2183</v>
      </c>
      <c r="D73" s="176" t="s">
        <v>1835</v>
      </c>
      <c r="E73" s="177">
        <v>2</v>
      </c>
      <c r="F73" s="178"/>
      <c r="G73" s="179">
        <f t="shared" si="28"/>
        <v>0</v>
      </c>
      <c r="H73" s="178">
        <v>108.86</v>
      </c>
      <c r="I73" s="179">
        <f t="shared" si="29"/>
        <v>217.72</v>
      </c>
      <c r="J73" s="178">
        <v>0</v>
      </c>
      <c r="K73" s="179">
        <f t="shared" si="30"/>
        <v>0</v>
      </c>
      <c r="L73" s="179">
        <v>21</v>
      </c>
      <c r="M73" s="179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79"/>
      <c r="S73" s="179" t="s">
        <v>340</v>
      </c>
      <c r="T73" s="180" t="s">
        <v>319</v>
      </c>
      <c r="U73" s="158">
        <v>0</v>
      </c>
      <c r="V73" s="158">
        <f t="shared" si="34"/>
        <v>0</v>
      </c>
      <c r="W73" s="158"/>
      <c r="X73" s="158" t="s">
        <v>554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1329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60</v>
      </c>
      <c r="B74" s="175" t="s">
        <v>2184</v>
      </c>
      <c r="C74" s="184" t="s">
        <v>2185</v>
      </c>
      <c r="D74" s="176" t="s">
        <v>1835</v>
      </c>
      <c r="E74" s="177">
        <v>1</v>
      </c>
      <c r="F74" s="178"/>
      <c r="G74" s="179">
        <f t="shared" si="28"/>
        <v>0</v>
      </c>
      <c r="H74" s="178">
        <v>969.33</v>
      </c>
      <c r="I74" s="179">
        <f t="shared" si="29"/>
        <v>969.33</v>
      </c>
      <c r="J74" s="178">
        <v>0</v>
      </c>
      <c r="K74" s="179">
        <f t="shared" si="30"/>
        <v>0</v>
      </c>
      <c r="L74" s="179">
        <v>21</v>
      </c>
      <c r="M74" s="179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si="34"/>
        <v>0</v>
      </c>
      <c r="W74" s="158"/>
      <c r="X74" s="158" t="s">
        <v>554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1329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61</v>
      </c>
      <c r="B75" s="175" t="s">
        <v>2186</v>
      </c>
      <c r="C75" s="184" t="s">
        <v>2187</v>
      </c>
      <c r="D75" s="176" t="s">
        <v>1835</v>
      </c>
      <c r="E75" s="177">
        <v>2</v>
      </c>
      <c r="F75" s="178"/>
      <c r="G75" s="179">
        <f t="shared" si="28"/>
        <v>0</v>
      </c>
      <c r="H75" s="178">
        <v>390.67</v>
      </c>
      <c r="I75" s="179">
        <f t="shared" si="29"/>
        <v>781.34</v>
      </c>
      <c r="J75" s="178">
        <v>0</v>
      </c>
      <c r="K75" s="179">
        <f t="shared" si="30"/>
        <v>0</v>
      </c>
      <c r="L75" s="179">
        <v>21</v>
      </c>
      <c r="M75" s="179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79"/>
      <c r="S75" s="179" t="s">
        <v>340</v>
      </c>
      <c r="T75" s="180" t="s">
        <v>319</v>
      </c>
      <c r="U75" s="158">
        <v>0</v>
      </c>
      <c r="V75" s="158">
        <f t="shared" si="34"/>
        <v>0</v>
      </c>
      <c r="W75" s="158"/>
      <c r="X75" s="158" t="s">
        <v>554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1329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0" t="s">
        <v>313</v>
      </c>
      <c r="B76" s="161" t="s">
        <v>213</v>
      </c>
      <c r="C76" s="182" t="s">
        <v>210</v>
      </c>
      <c r="D76" s="162"/>
      <c r="E76" s="163"/>
      <c r="F76" s="164"/>
      <c r="G76" s="164">
        <f>SUMIF(AG77:AG84,"&lt;&gt;NOR",G77:G84)</f>
        <v>0</v>
      </c>
      <c r="H76" s="164"/>
      <c r="I76" s="164">
        <f>SUM(I77:I84)</f>
        <v>14211.76</v>
      </c>
      <c r="J76" s="164"/>
      <c r="K76" s="164">
        <f>SUM(K77:K84)</f>
        <v>0</v>
      </c>
      <c r="L76" s="164"/>
      <c r="M76" s="164">
        <f>SUM(M77:M84)</f>
        <v>0</v>
      </c>
      <c r="N76" s="164"/>
      <c r="O76" s="164">
        <f>SUM(O77:O84)</f>
        <v>0</v>
      </c>
      <c r="P76" s="164"/>
      <c r="Q76" s="164">
        <f>SUM(Q77:Q84)</f>
        <v>0</v>
      </c>
      <c r="R76" s="164"/>
      <c r="S76" s="164"/>
      <c r="T76" s="165"/>
      <c r="U76" s="159"/>
      <c r="V76" s="159">
        <f>SUM(V77:V84)</f>
        <v>0</v>
      </c>
      <c r="W76" s="159"/>
      <c r="X76" s="159"/>
      <c r="AG76" t="s">
        <v>314</v>
      </c>
    </row>
    <row r="77" spans="1:60" outlineLevel="1" x14ac:dyDescent="0.2">
      <c r="A77" s="174">
        <v>62</v>
      </c>
      <c r="B77" s="175" t="s">
        <v>2172</v>
      </c>
      <c r="C77" s="184" t="s">
        <v>2173</v>
      </c>
      <c r="D77" s="176" t="s">
        <v>1835</v>
      </c>
      <c r="E77" s="177">
        <v>1</v>
      </c>
      <c r="F77" s="178"/>
      <c r="G77" s="179">
        <f t="shared" ref="G77:G84" si="35">ROUND(E77*F77,2)</f>
        <v>0</v>
      </c>
      <c r="H77" s="178">
        <v>4150</v>
      </c>
      <c r="I77" s="179">
        <f t="shared" ref="I77:I84" si="36">ROUND(E77*H77,2)</f>
        <v>4150</v>
      </c>
      <c r="J77" s="178">
        <v>0</v>
      </c>
      <c r="K77" s="179">
        <f t="shared" ref="K77:K84" si="37">ROUND(E77*J77,2)</f>
        <v>0</v>
      </c>
      <c r="L77" s="179">
        <v>21</v>
      </c>
      <c r="M77" s="179">
        <f t="shared" ref="M77:M84" si="38">G77*(1+L77/100)</f>
        <v>0</v>
      </c>
      <c r="N77" s="179">
        <v>0</v>
      </c>
      <c r="O77" s="179">
        <f t="shared" ref="O77:O84" si="39">ROUND(E77*N77,2)</f>
        <v>0</v>
      </c>
      <c r="P77" s="179">
        <v>0</v>
      </c>
      <c r="Q77" s="179">
        <f t="shared" ref="Q77:Q84" si="40">ROUND(E77*P77,2)</f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ref="V77:V84" si="41">ROUND(E77*U77,2)</f>
        <v>0</v>
      </c>
      <c r="W77" s="158"/>
      <c r="X77" s="158" t="s">
        <v>554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1329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4">
        <v>63</v>
      </c>
      <c r="B78" s="175" t="s">
        <v>2174</v>
      </c>
      <c r="C78" s="184" t="s">
        <v>2175</v>
      </c>
      <c r="D78" s="176" t="s">
        <v>1835</v>
      </c>
      <c r="E78" s="177">
        <v>1</v>
      </c>
      <c r="F78" s="178"/>
      <c r="G78" s="179">
        <f t="shared" si="35"/>
        <v>0</v>
      </c>
      <c r="H78" s="178">
        <v>536.38</v>
      </c>
      <c r="I78" s="179">
        <f t="shared" si="36"/>
        <v>536.38</v>
      </c>
      <c r="J78" s="178">
        <v>0</v>
      </c>
      <c r="K78" s="179">
        <f t="shared" si="37"/>
        <v>0</v>
      </c>
      <c r="L78" s="179">
        <v>21</v>
      </c>
      <c r="M78" s="179">
        <f t="shared" si="38"/>
        <v>0</v>
      </c>
      <c r="N78" s="179">
        <v>0</v>
      </c>
      <c r="O78" s="179">
        <f t="shared" si="39"/>
        <v>0</v>
      </c>
      <c r="P78" s="179">
        <v>0</v>
      </c>
      <c r="Q78" s="179">
        <f t="shared" si="40"/>
        <v>0</v>
      </c>
      <c r="R78" s="179"/>
      <c r="S78" s="179" t="s">
        <v>340</v>
      </c>
      <c r="T78" s="180" t="s">
        <v>319</v>
      </c>
      <c r="U78" s="158">
        <v>0</v>
      </c>
      <c r="V78" s="158">
        <f t="shared" si="41"/>
        <v>0</v>
      </c>
      <c r="W78" s="158"/>
      <c r="X78" s="158" t="s">
        <v>554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1329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4">
        <v>64</v>
      </c>
      <c r="B79" s="175" t="s">
        <v>2176</v>
      </c>
      <c r="C79" s="184" t="s">
        <v>2177</v>
      </c>
      <c r="D79" s="176" t="s">
        <v>1835</v>
      </c>
      <c r="E79" s="177">
        <v>1</v>
      </c>
      <c r="F79" s="178"/>
      <c r="G79" s="179">
        <f t="shared" si="35"/>
        <v>0</v>
      </c>
      <c r="H79" s="178">
        <v>6879.86</v>
      </c>
      <c r="I79" s="179">
        <f t="shared" si="36"/>
        <v>6879.86</v>
      </c>
      <c r="J79" s="178">
        <v>0</v>
      </c>
      <c r="K79" s="179">
        <f t="shared" si="37"/>
        <v>0</v>
      </c>
      <c r="L79" s="179">
        <v>21</v>
      </c>
      <c r="M79" s="179">
        <f t="shared" si="38"/>
        <v>0</v>
      </c>
      <c r="N79" s="179">
        <v>0</v>
      </c>
      <c r="O79" s="179">
        <f t="shared" si="39"/>
        <v>0</v>
      </c>
      <c r="P79" s="179">
        <v>0</v>
      </c>
      <c r="Q79" s="179">
        <f t="shared" si="40"/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si="41"/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1329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4">
        <v>65</v>
      </c>
      <c r="B80" s="175" t="s">
        <v>2178</v>
      </c>
      <c r="C80" s="184" t="s">
        <v>2179</v>
      </c>
      <c r="D80" s="176" t="s">
        <v>1835</v>
      </c>
      <c r="E80" s="177">
        <v>9</v>
      </c>
      <c r="F80" s="178"/>
      <c r="G80" s="179">
        <f t="shared" si="35"/>
        <v>0</v>
      </c>
      <c r="H80" s="178">
        <v>77.400000000000006</v>
      </c>
      <c r="I80" s="179">
        <f t="shared" si="36"/>
        <v>696.6</v>
      </c>
      <c r="J80" s="178">
        <v>0</v>
      </c>
      <c r="K80" s="179">
        <f t="shared" si="37"/>
        <v>0</v>
      </c>
      <c r="L80" s="179">
        <v>21</v>
      </c>
      <c r="M80" s="179">
        <f t="shared" si="38"/>
        <v>0</v>
      </c>
      <c r="N80" s="179">
        <v>0</v>
      </c>
      <c r="O80" s="179">
        <f t="shared" si="39"/>
        <v>0</v>
      </c>
      <c r="P80" s="179">
        <v>0</v>
      </c>
      <c r="Q80" s="179">
        <f t="shared" si="40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41"/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1329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66</v>
      </c>
      <c r="B81" s="175" t="s">
        <v>2180</v>
      </c>
      <c r="C81" s="184" t="s">
        <v>2181</v>
      </c>
      <c r="D81" s="176" t="s">
        <v>1835</v>
      </c>
      <c r="E81" s="177">
        <v>1</v>
      </c>
      <c r="F81" s="178"/>
      <c r="G81" s="179">
        <f t="shared" si="35"/>
        <v>0</v>
      </c>
      <c r="H81" s="178">
        <v>89.39</v>
      </c>
      <c r="I81" s="179">
        <f t="shared" si="36"/>
        <v>89.39</v>
      </c>
      <c r="J81" s="178">
        <v>0</v>
      </c>
      <c r="K81" s="179">
        <f t="shared" si="37"/>
        <v>0</v>
      </c>
      <c r="L81" s="179">
        <v>21</v>
      </c>
      <c r="M81" s="179">
        <f t="shared" si="38"/>
        <v>0</v>
      </c>
      <c r="N81" s="179">
        <v>0</v>
      </c>
      <c r="O81" s="179">
        <f t="shared" si="39"/>
        <v>0</v>
      </c>
      <c r="P81" s="179">
        <v>0</v>
      </c>
      <c r="Q81" s="179">
        <f t="shared" si="40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41"/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1329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4">
        <v>67</v>
      </c>
      <c r="B82" s="175" t="s">
        <v>2182</v>
      </c>
      <c r="C82" s="184" t="s">
        <v>2183</v>
      </c>
      <c r="D82" s="176" t="s">
        <v>1835</v>
      </c>
      <c r="E82" s="177">
        <v>1</v>
      </c>
      <c r="F82" s="178"/>
      <c r="G82" s="179">
        <f t="shared" si="35"/>
        <v>0</v>
      </c>
      <c r="H82" s="178">
        <v>108.86</v>
      </c>
      <c r="I82" s="179">
        <f t="shared" si="36"/>
        <v>108.86</v>
      </c>
      <c r="J82" s="178">
        <v>0</v>
      </c>
      <c r="K82" s="179">
        <f t="shared" si="37"/>
        <v>0</v>
      </c>
      <c r="L82" s="179">
        <v>21</v>
      </c>
      <c r="M82" s="179">
        <f t="shared" si="38"/>
        <v>0</v>
      </c>
      <c r="N82" s="179">
        <v>0</v>
      </c>
      <c r="O82" s="179">
        <f t="shared" si="39"/>
        <v>0</v>
      </c>
      <c r="P82" s="179">
        <v>0</v>
      </c>
      <c r="Q82" s="179">
        <f t="shared" si="40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41"/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1329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68</v>
      </c>
      <c r="B83" s="175" t="s">
        <v>2184</v>
      </c>
      <c r="C83" s="184" t="s">
        <v>2185</v>
      </c>
      <c r="D83" s="176" t="s">
        <v>1835</v>
      </c>
      <c r="E83" s="177">
        <v>1</v>
      </c>
      <c r="F83" s="178"/>
      <c r="G83" s="179">
        <f t="shared" si="35"/>
        <v>0</v>
      </c>
      <c r="H83" s="178">
        <v>969.33</v>
      </c>
      <c r="I83" s="179">
        <f t="shared" si="36"/>
        <v>969.33</v>
      </c>
      <c r="J83" s="178">
        <v>0</v>
      </c>
      <c r="K83" s="179">
        <f t="shared" si="37"/>
        <v>0</v>
      </c>
      <c r="L83" s="179">
        <v>21</v>
      </c>
      <c r="M83" s="179">
        <f t="shared" si="38"/>
        <v>0</v>
      </c>
      <c r="N83" s="179">
        <v>0</v>
      </c>
      <c r="O83" s="179">
        <f t="shared" si="39"/>
        <v>0</v>
      </c>
      <c r="P83" s="179">
        <v>0</v>
      </c>
      <c r="Q83" s="179">
        <f t="shared" si="40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41"/>
        <v>0</v>
      </c>
      <c r="W83" s="158"/>
      <c r="X83" s="158" t="s">
        <v>554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1329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69</v>
      </c>
      <c r="B84" s="175" t="s">
        <v>2186</v>
      </c>
      <c r="C84" s="184" t="s">
        <v>2187</v>
      </c>
      <c r="D84" s="176" t="s">
        <v>1835</v>
      </c>
      <c r="E84" s="177">
        <v>2</v>
      </c>
      <c r="F84" s="178"/>
      <c r="G84" s="179">
        <f t="shared" si="35"/>
        <v>0</v>
      </c>
      <c r="H84" s="178">
        <v>390.67</v>
      </c>
      <c r="I84" s="179">
        <f t="shared" si="36"/>
        <v>781.34</v>
      </c>
      <c r="J84" s="178">
        <v>0</v>
      </c>
      <c r="K84" s="179">
        <f t="shared" si="37"/>
        <v>0</v>
      </c>
      <c r="L84" s="179">
        <v>21</v>
      </c>
      <c r="M84" s="179">
        <f t="shared" si="38"/>
        <v>0</v>
      </c>
      <c r="N84" s="179">
        <v>0</v>
      </c>
      <c r="O84" s="179">
        <f t="shared" si="39"/>
        <v>0</v>
      </c>
      <c r="P84" s="179">
        <v>0</v>
      </c>
      <c r="Q84" s="179">
        <f t="shared" si="40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41"/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1329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0" t="s">
        <v>313</v>
      </c>
      <c r="B85" s="161" t="s">
        <v>216</v>
      </c>
      <c r="C85" s="182" t="s">
        <v>217</v>
      </c>
      <c r="D85" s="162"/>
      <c r="E85" s="163"/>
      <c r="F85" s="164"/>
      <c r="G85" s="164">
        <f>SUMIF(AG86:AG91,"&lt;&gt;NOR",G86:G91)</f>
        <v>0</v>
      </c>
      <c r="H85" s="164"/>
      <c r="I85" s="164">
        <f>SUM(I86:I91)</f>
        <v>2712.36</v>
      </c>
      <c r="J85" s="164"/>
      <c r="K85" s="164">
        <f>SUM(K86:K91)</f>
        <v>0</v>
      </c>
      <c r="L85" s="164"/>
      <c r="M85" s="164">
        <f>SUM(M86:M91)</f>
        <v>0</v>
      </c>
      <c r="N85" s="164"/>
      <c r="O85" s="164">
        <f>SUM(O86:O91)</f>
        <v>0</v>
      </c>
      <c r="P85" s="164"/>
      <c r="Q85" s="164">
        <f>SUM(Q86:Q91)</f>
        <v>0</v>
      </c>
      <c r="R85" s="164"/>
      <c r="S85" s="164"/>
      <c r="T85" s="165"/>
      <c r="U85" s="159"/>
      <c r="V85" s="159">
        <f>SUM(V86:V91)</f>
        <v>0</v>
      </c>
      <c r="W85" s="159"/>
      <c r="X85" s="159"/>
      <c r="AG85" t="s">
        <v>314</v>
      </c>
    </row>
    <row r="86" spans="1:60" ht="22.5" outlineLevel="1" x14ac:dyDescent="0.2">
      <c r="A86" s="174">
        <v>70</v>
      </c>
      <c r="B86" s="175" t="s">
        <v>2178</v>
      </c>
      <c r="C86" s="184" t="s">
        <v>2179</v>
      </c>
      <c r="D86" s="176" t="s">
        <v>1835</v>
      </c>
      <c r="E86" s="177">
        <v>5</v>
      </c>
      <c r="F86" s="178"/>
      <c r="G86" s="179">
        <f t="shared" ref="G86:G91" si="42">ROUND(E86*F86,2)</f>
        <v>0</v>
      </c>
      <c r="H86" s="178">
        <v>77.400000000000006</v>
      </c>
      <c r="I86" s="179">
        <f t="shared" ref="I86:I91" si="43">ROUND(E86*H86,2)</f>
        <v>387</v>
      </c>
      <c r="J86" s="178">
        <v>0</v>
      </c>
      <c r="K86" s="179">
        <f t="shared" ref="K86:K91" si="44">ROUND(E86*J86,2)</f>
        <v>0</v>
      </c>
      <c r="L86" s="179">
        <v>21</v>
      </c>
      <c r="M86" s="179">
        <f t="shared" ref="M86:M91" si="45">G86*(1+L86/100)</f>
        <v>0</v>
      </c>
      <c r="N86" s="179">
        <v>0</v>
      </c>
      <c r="O86" s="179">
        <f t="shared" ref="O86:O91" si="46">ROUND(E86*N86,2)</f>
        <v>0</v>
      </c>
      <c r="P86" s="179">
        <v>0</v>
      </c>
      <c r="Q86" s="179">
        <f t="shared" ref="Q86:Q91" si="47">ROUND(E86*P86,2)</f>
        <v>0</v>
      </c>
      <c r="R86" s="179"/>
      <c r="S86" s="179" t="s">
        <v>340</v>
      </c>
      <c r="T86" s="180" t="s">
        <v>319</v>
      </c>
      <c r="U86" s="158">
        <v>0</v>
      </c>
      <c r="V86" s="158">
        <f t="shared" ref="V86:V91" si="48">ROUND(E86*U86,2)</f>
        <v>0</v>
      </c>
      <c r="W86" s="158"/>
      <c r="X86" s="158" t="s">
        <v>554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1329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4">
        <v>71</v>
      </c>
      <c r="B87" s="175" t="s">
        <v>2180</v>
      </c>
      <c r="C87" s="184" t="s">
        <v>2181</v>
      </c>
      <c r="D87" s="176" t="s">
        <v>1835</v>
      </c>
      <c r="E87" s="177">
        <v>5</v>
      </c>
      <c r="F87" s="178"/>
      <c r="G87" s="179">
        <f t="shared" si="42"/>
        <v>0</v>
      </c>
      <c r="H87" s="178">
        <v>89.39</v>
      </c>
      <c r="I87" s="179">
        <f t="shared" si="43"/>
        <v>446.95</v>
      </c>
      <c r="J87" s="178">
        <v>0</v>
      </c>
      <c r="K87" s="179">
        <f t="shared" si="44"/>
        <v>0</v>
      </c>
      <c r="L87" s="179">
        <v>21</v>
      </c>
      <c r="M87" s="179">
        <f t="shared" si="45"/>
        <v>0</v>
      </c>
      <c r="N87" s="179">
        <v>0</v>
      </c>
      <c r="O87" s="179">
        <f t="shared" si="46"/>
        <v>0</v>
      </c>
      <c r="P87" s="179">
        <v>0</v>
      </c>
      <c r="Q87" s="179">
        <f t="shared" si="47"/>
        <v>0</v>
      </c>
      <c r="R87" s="179"/>
      <c r="S87" s="179" t="s">
        <v>340</v>
      </c>
      <c r="T87" s="180" t="s">
        <v>319</v>
      </c>
      <c r="U87" s="158">
        <v>0</v>
      </c>
      <c r="V87" s="158">
        <f t="shared" si="48"/>
        <v>0</v>
      </c>
      <c r="W87" s="158"/>
      <c r="X87" s="158" t="s">
        <v>554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1329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4">
        <v>72</v>
      </c>
      <c r="B88" s="175" t="s">
        <v>2188</v>
      </c>
      <c r="C88" s="184" t="s">
        <v>2189</v>
      </c>
      <c r="D88" s="176" t="s">
        <v>1835</v>
      </c>
      <c r="E88" s="177">
        <v>1</v>
      </c>
      <c r="F88" s="178"/>
      <c r="G88" s="179">
        <f t="shared" si="42"/>
        <v>0</v>
      </c>
      <c r="H88" s="178">
        <v>217.88</v>
      </c>
      <c r="I88" s="179">
        <f t="shared" si="43"/>
        <v>217.88</v>
      </c>
      <c r="J88" s="178">
        <v>0</v>
      </c>
      <c r="K88" s="179">
        <f t="shared" si="44"/>
        <v>0</v>
      </c>
      <c r="L88" s="179">
        <v>21</v>
      </c>
      <c r="M88" s="179">
        <f t="shared" si="45"/>
        <v>0</v>
      </c>
      <c r="N88" s="179">
        <v>0</v>
      </c>
      <c r="O88" s="179">
        <f t="shared" si="46"/>
        <v>0</v>
      </c>
      <c r="P88" s="179">
        <v>0</v>
      </c>
      <c r="Q88" s="179">
        <f t="shared" si="47"/>
        <v>0</v>
      </c>
      <c r="R88" s="179"/>
      <c r="S88" s="179" t="s">
        <v>340</v>
      </c>
      <c r="T88" s="180" t="s">
        <v>319</v>
      </c>
      <c r="U88" s="158">
        <v>0</v>
      </c>
      <c r="V88" s="158">
        <f t="shared" si="48"/>
        <v>0</v>
      </c>
      <c r="W88" s="158"/>
      <c r="X88" s="158" t="s">
        <v>554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1329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73</v>
      </c>
      <c r="B89" s="175" t="s">
        <v>2190</v>
      </c>
      <c r="C89" s="184" t="s">
        <v>2191</v>
      </c>
      <c r="D89" s="176" t="s">
        <v>1835</v>
      </c>
      <c r="E89" s="177">
        <v>1</v>
      </c>
      <c r="F89" s="178"/>
      <c r="G89" s="179">
        <f t="shared" si="42"/>
        <v>0</v>
      </c>
      <c r="H89" s="178">
        <v>331.2</v>
      </c>
      <c r="I89" s="179">
        <f t="shared" si="43"/>
        <v>331.2</v>
      </c>
      <c r="J89" s="178">
        <v>0</v>
      </c>
      <c r="K89" s="179">
        <f t="shared" si="44"/>
        <v>0</v>
      </c>
      <c r="L89" s="179">
        <v>21</v>
      </c>
      <c r="M89" s="179">
        <f t="shared" si="45"/>
        <v>0</v>
      </c>
      <c r="N89" s="179">
        <v>0</v>
      </c>
      <c r="O89" s="179">
        <f t="shared" si="46"/>
        <v>0</v>
      </c>
      <c r="P89" s="179">
        <v>0</v>
      </c>
      <c r="Q89" s="179">
        <f t="shared" si="47"/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si="48"/>
        <v>0</v>
      </c>
      <c r="W89" s="158"/>
      <c r="X89" s="158" t="s">
        <v>554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74</v>
      </c>
      <c r="B90" s="175" t="s">
        <v>2192</v>
      </c>
      <c r="C90" s="184" t="s">
        <v>2193</v>
      </c>
      <c r="D90" s="176" t="s">
        <v>1835</v>
      </c>
      <c r="E90" s="177">
        <v>1</v>
      </c>
      <c r="F90" s="178"/>
      <c r="G90" s="179">
        <f t="shared" si="42"/>
        <v>0</v>
      </c>
      <c r="H90" s="178">
        <v>360</v>
      </c>
      <c r="I90" s="179">
        <f t="shared" si="43"/>
        <v>360</v>
      </c>
      <c r="J90" s="178">
        <v>0</v>
      </c>
      <c r="K90" s="179">
        <f t="shared" si="44"/>
        <v>0</v>
      </c>
      <c r="L90" s="179">
        <v>21</v>
      </c>
      <c r="M90" s="179">
        <f t="shared" si="45"/>
        <v>0</v>
      </c>
      <c r="N90" s="179">
        <v>0</v>
      </c>
      <c r="O90" s="179">
        <f t="shared" si="46"/>
        <v>0</v>
      </c>
      <c r="P90" s="179">
        <v>0</v>
      </c>
      <c r="Q90" s="179">
        <f t="shared" si="47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48"/>
        <v>0</v>
      </c>
      <c r="W90" s="158"/>
      <c r="X90" s="158" t="s">
        <v>554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1329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4">
        <v>75</v>
      </c>
      <c r="B91" s="175" t="s">
        <v>2184</v>
      </c>
      <c r="C91" s="184" t="s">
        <v>2185</v>
      </c>
      <c r="D91" s="176" t="s">
        <v>1835</v>
      </c>
      <c r="E91" s="177">
        <v>1</v>
      </c>
      <c r="F91" s="178"/>
      <c r="G91" s="179">
        <f t="shared" si="42"/>
        <v>0</v>
      </c>
      <c r="H91" s="178">
        <v>969.33</v>
      </c>
      <c r="I91" s="179">
        <f t="shared" si="43"/>
        <v>969.33</v>
      </c>
      <c r="J91" s="178">
        <v>0</v>
      </c>
      <c r="K91" s="179">
        <f t="shared" si="44"/>
        <v>0</v>
      </c>
      <c r="L91" s="179">
        <v>21</v>
      </c>
      <c r="M91" s="179">
        <f t="shared" si="45"/>
        <v>0</v>
      </c>
      <c r="N91" s="179">
        <v>0</v>
      </c>
      <c r="O91" s="179">
        <f t="shared" si="46"/>
        <v>0</v>
      </c>
      <c r="P91" s="179">
        <v>0</v>
      </c>
      <c r="Q91" s="179">
        <f t="shared" si="47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48"/>
        <v>0</v>
      </c>
      <c r="W91" s="158"/>
      <c r="X91" s="158" t="s">
        <v>554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1329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0" t="s">
        <v>313</v>
      </c>
      <c r="B92" s="161" t="s">
        <v>220</v>
      </c>
      <c r="C92" s="182" t="s">
        <v>221</v>
      </c>
      <c r="D92" s="162"/>
      <c r="E92" s="163"/>
      <c r="F92" s="164"/>
      <c r="G92" s="164">
        <f>SUMIF(AG93:AG96,"&lt;&gt;NOR",G93:G96)</f>
        <v>0</v>
      </c>
      <c r="H92" s="164"/>
      <c r="I92" s="164">
        <f>SUM(I93:I96)</f>
        <v>1674.31</v>
      </c>
      <c r="J92" s="164"/>
      <c r="K92" s="164">
        <f>SUM(K93:K96)</f>
        <v>0</v>
      </c>
      <c r="L92" s="164"/>
      <c r="M92" s="164">
        <f>SUM(M93:M96)</f>
        <v>0</v>
      </c>
      <c r="N92" s="164"/>
      <c r="O92" s="164">
        <f>SUM(O93:O96)</f>
        <v>0</v>
      </c>
      <c r="P92" s="164"/>
      <c r="Q92" s="164">
        <f>SUM(Q93:Q96)</f>
        <v>0</v>
      </c>
      <c r="R92" s="164"/>
      <c r="S92" s="164"/>
      <c r="T92" s="165"/>
      <c r="U92" s="159"/>
      <c r="V92" s="159">
        <f>SUM(V93:V96)</f>
        <v>0</v>
      </c>
      <c r="W92" s="159"/>
      <c r="X92" s="159"/>
      <c r="AG92" t="s">
        <v>314</v>
      </c>
    </row>
    <row r="93" spans="1:60" ht="22.5" outlineLevel="1" x14ac:dyDescent="0.2">
      <c r="A93" s="174">
        <v>76</v>
      </c>
      <c r="B93" s="175" t="s">
        <v>2178</v>
      </c>
      <c r="C93" s="184" t="s">
        <v>2179</v>
      </c>
      <c r="D93" s="176" t="s">
        <v>1835</v>
      </c>
      <c r="E93" s="177">
        <v>2</v>
      </c>
      <c r="F93" s="178"/>
      <c r="G93" s="179">
        <f>ROUND(E93*F93,2)</f>
        <v>0</v>
      </c>
      <c r="H93" s="178">
        <v>77.400000000000006</v>
      </c>
      <c r="I93" s="179">
        <f>ROUND(E93*H93,2)</f>
        <v>154.80000000000001</v>
      </c>
      <c r="J93" s="178">
        <v>0</v>
      </c>
      <c r="K93" s="179">
        <f>ROUND(E93*J93,2)</f>
        <v>0</v>
      </c>
      <c r="L93" s="179">
        <v>21</v>
      </c>
      <c r="M93" s="179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340</v>
      </c>
      <c r="T93" s="180" t="s">
        <v>319</v>
      </c>
      <c r="U93" s="158">
        <v>0</v>
      </c>
      <c r="V93" s="158">
        <f>ROUND(E93*U93,2)</f>
        <v>0</v>
      </c>
      <c r="W93" s="158"/>
      <c r="X93" s="158" t="s">
        <v>554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1329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77</v>
      </c>
      <c r="B94" s="175" t="s">
        <v>2180</v>
      </c>
      <c r="C94" s="184" t="s">
        <v>2181</v>
      </c>
      <c r="D94" s="176" t="s">
        <v>1835</v>
      </c>
      <c r="E94" s="177">
        <v>2</v>
      </c>
      <c r="F94" s="178"/>
      <c r="G94" s="179">
        <f>ROUND(E94*F94,2)</f>
        <v>0</v>
      </c>
      <c r="H94" s="178">
        <v>89.39</v>
      </c>
      <c r="I94" s="179">
        <f>ROUND(E94*H94,2)</f>
        <v>178.78</v>
      </c>
      <c r="J94" s="178">
        <v>0</v>
      </c>
      <c r="K94" s="179">
        <f>ROUND(E94*J94,2)</f>
        <v>0</v>
      </c>
      <c r="L94" s="179">
        <v>21</v>
      </c>
      <c r="M94" s="179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 t="s">
        <v>340</v>
      </c>
      <c r="T94" s="180" t="s">
        <v>319</v>
      </c>
      <c r="U94" s="158">
        <v>0</v>
      </c>
      <c r="V94" s="158">
        <f>ROUND(E94*U94,2)</f>
        <v>0</v>
      </c>
      <c r="W94" s="158"/>
      <c r="X94" s="158" t="s">
        <v>554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1329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4">
        <v>78</v>
      </c>
      <c r="B95" s="175" t="s">
        <v>2194</v>
      </c>
      <c r="C95" s="184" t="s">
        <v>2195</v>
      </c>
      <c r="D95" s="176" t="s">
        <v>1835</v>
      </c>
      <c r="E95" s="177">
        <v>1</v>
      </c>
      <c r="F95" s="178"/>
      <c r="G95" s="179">
        <f>ROUND(E95*F95,2)</f>
        <v>0</v>
      </c>
      <c r="H95" s="178">
        <v>371.4</v>
      </c>
      <c r="I95" s="179">
        <f>ROUND(E95*H95,2)</f>
        <v>371.4</v>
      </c>
      <c r="J95" s="178">
        <v>0</v>
      </c>
      <c r="K95" s="179">
        <f>ROUND(E95*J95,2)</f>
        <v>0</v>
      </c>
      <c r="L95" s="179">
        <v>21</v>
      </c>
      <c r="M95" s="179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79" t="s">
        <v>340</v>
      </c>
      <c r="T95" s="180" t="s">
        <v>319</v>
      </c>
      <c r="U95" s="158">
        <v>0</v>
      </c>
      <c r="V95" s="158">
        <f>ROUND(E95*U95,2)</f>
        <v>0</v>
      </c>
      <c r="W95" s="158"/>
      <c r="X95" s="158" t="s">
        <v>554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79</v>
      </c>
      <c r="B96" s="175" t="s">
        <v>2184</v>
      </c>
      <c r="C96" s="184" t="s">
        <v>2185</v>
      </c>
      <c r="D96" s="176" t="s">
        <v>1835</v>
      </c>
      <c r="E96" s="177">
        <v>1</v>
      </c>
      <c r="F96" s="178"/>
      <c r="G96" s="179">
        <f>ROUND(E96*F96,2)</f>
        <v>0</v>
      </c>
      <c r="H96" s="178">
        <v>969.33</v>
      </c>
      <c r="I96" s="179">
        <f>ROUND(E96*H96,2)</f>
        <v>969.33</v>
      </c>
      <c r="J96" s="178">
        <v>0</v>
      </c>
      <c r="K96" s="179">
        <f>ROUND(E96*J96,2)</f>
        <v>0</v>
      </c>
      <c r="L96" s="179">
        <v>21</v>
      </c>
      <c r="M96" s="179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340</v>
      </c>
      <c r="T96" s="180" t="s">
        <v>319</v>
      </c>
      <c r="U96" s="158">
        <v>0</v>
      </c>
      <c r="V96" s="158">
        <f>ROUND(E96*U96,2)</f>
        <v>0</v>
      </c>
      <c r="W96" s="158"/>
      <c r="X96" s="158" t="s">
        <v>554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1329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0" t="s">
        <v>313</v>
      </c>
      <c r="B97" s="161" t="s">
        <v>224</v>
      </c>
      <c r="C97" s="182" t="s">
        <v>225</v>
      </c>
      <c r="D97" s="162"/>
      <c r="E97" s="163"/>
      <c r="F97" s="164"/>
      <c r="G97" s="164">
        <f>SUMIF(AG98:AG100,"&lt;&gt;NOR",G98:G100)</f>
        <v>0</v>
      </c>
      <c r="H97" s="164"/>
      <c r="I97" s="164">
        <f>SUM(I98:I100)</f>
        <v>1136.1200000000001</v>
      </c>
      <c r="J97" s="164"/>
      <c r="K97" s="164">
        <f>SUM(K98:K100)</f>
        <v>0</v>
      </c>
      <c r="L97" s="164"/>
      <c r="M97" s="164">
        <f>SUM(M98:M100)</f>
        <v>0</v>
      </c>
      <c r="N97" s="164"/>
      <c r="O97" s="164">
        <f>SUM(O98:O100)</f>
        <v>0</v>
      </c>
      <c r="P97" s="164"/>
      <c r="Q97" s="164">
        <f>SUM(Q98:Q100)</f>
        <v>0</v>
      </c>
      <c r="R97" s="164"/>
      <c r="S97" s="164"/>
      <c r="T97" s="165"/>
      <c r="U97" s="159"/>
      <c r="V97" s="159">
        <f>SUM(V98:V100)</f>
        <v>0</v>
      </c>
      <c r="W97" s="159"/>
      <c r="X97" s="159"/>
      <c r="AG97" t="s">
        <v>314</v>
      </c>
    </row>
    <row r="98" spans="1:60" ht="22.5" outlineLevel="1" x14ac:dyDescent="0.2">
      <c r="A98" s="174">
        <v>80</v>
      </c>
      <c r="B98" s="175" t="s">
        <v>2178</v>
      </c>
      <c r="C98" s="184" t="s">
        <v>2179</v>
      </c>
      <c r="D98" s="176" t="s">
        <v>1835</v>
      </c>
      <c r="E98" s="177">
        <v>1</v>
      </c>
      <c r="F98" s="178"/>
      <c r="G98" s="179">
        <f>ROUND(E98*F98,2)</f>
        <v>0</v>
      </c>
      <c r="H98" s="178">
        <v>77.400000000000006</v>
      </c>
      <c r="I98" s="179">
        <f>ROUND(E98*H98,2)</f>
        <v>77.400000000000006</v>
      </c>
      <c r="J98" s="178">
        <v>0</v>
      </c>
      <c r="K98" s="179">
        <f>ROUND(E98*J98,2)</f>
        <v>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340</v>
      </c>
      <c r="T98" s="180" t="s">
        <v>319</v>
      </c>
      <c r="U98" s="158">
        <v>0</v>
      </c>
      <c r="V98" s="158">
        <f>ROUND(E98*U98,2)</f>
        <v>0</v>
      </c>
      <c r="W98" s="158"/>
      <c r="X98" s="158" t="s">
        <v>554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1329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81</v>
      </c>
      <c r="B99" s="175" t="s">
        <v>2180</v>
      </c>
      <c r="C99" s="184" t="s">
        <v>2181</v>
      </c>
      <c r="D99" s="176" t="s">
        <v>1835</v>
      </c>
      <c r="E99" s="177">
        <v>1</v>
      </c>
      <c r="F99" s="178"/>
      <c r="G99" s="179">
        <f>ROUND(E99*F99,2)</f>
        <v>0</v>
      </c>
      <c r="H99" s="178">
        <v>89.39</v>
      </c>
      <c r="I99" s="179">
        <f>ROUND(E99*H99,2)</f>
        <v>89.39</v>
      </c>
      <c r="J99" s="178">
        <v>0</v>
      </c>
      <c r="K99" s="179">
        <f>ROUND(E99*J99,2)</f>
        <v>0</v>
      </c>
      <c r="L99" s="179">
        <v>21</v>
      </c>
      <c r="M99" s="179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340</v>
      </c>
      <c r="T99" s="180" t="s">
        <v>319</v>
      </c>
      <c r="U99" s="158">
        <v>0</v>
      </c>
      <c r="V99" s="158">
        <f>ROUND(E99*U99,2)</f>
        <v>0</v>
      </c>
      <c r="W99" s="158"/>
      <c r="X99" s="158" t="s">
        <v>554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1329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82</v>
      </c>
      <c r="B100" s="175" t="s">
        <v>2184</v>
      </c>
      <c r="C100" s="184" t="s">
        <v>2185</v>
      </c>
      <c r="D100" s="176" t="s">
        <v>1835</v>
      </c>
      <c r="E100" s="177">
        <v>1</v>
      </c>
      <c r="F100" s="178"/>
      <c r="G100" s="179">
        <f>ROUND(E100*F100,2)</f>
        <v>0</v>
      </c>
      <c r="H100" s="178">
        <v>969.33</v>
      </c>
      <c r="I100" s="179">
        <f>ROUND(E100*H100,2)</f>
        <v>969.33</v>
      </c>
      <c r="J100" s="178">
        <v>0</v>
      </c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0</v>
      </c>
      <c r="Q100" s="179">
        <f>ROUND(E100*P100,2)</f>
        <v>0</v>
      </c>
      <c r="R100" s="179"/>
      <c r="S100" s="179" t="s">
        <v>340</v>
      </c>
      <c r="T100" s="180" t="s">
        <v>319</v>
      </c>
      <c r="U100" s="158">
        <v>0</v>
      </c>
      <c r="V100" s="158">
        <f>ROUND(E100*U100,2)</f>
        <v>0</v>
      </c>
      <c r="W100" s="158"/>
      <c r="X100" s="158" t="s">
        <v>554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1329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0" t="s">
        <v>313</v>
      </c>
      <c r="B101" s="161" t="s">
        <v>228</v>
      </c>
      <c r="C101" s="182" t="s">
        <v>229</v>
      </c>
      <c r="D101" s="162"/>
      <c r="E101" s="163"/>
      <c r="F101" s="164"/>
      <c r="G101" s="164">
        <f>SUMIF(AG102:AG102,"&lt;&gt;NOR",G102:G102)</f>
        <v>0</v>
      </c>
      <c r="H101" s="164"/>
      <c r="I101" s="164">
        <f>SUM(I102:I102)</f>
        <v>371.4</v>
      </c>
      <c r="J101" s="164"/>
      <c r="K101" s="164">
        <f>SUM(K102:K102)</f>
        <v>0</v>
      </c>
      <c r="L101" s="164"/>
      <c r="M101" s="164">
        <f>SUM(M102:M102)</f>
        <v>0</v>
      </c>
      <c r="N101" s="164"/>
      <c r="O101" s="164">
        <f>SUM(O102:O102)</f>
        <v>0</v>
      </c>
      <c r="P101" s="164"/>
      <c r="Q101" s="164">
        <f>SUM(Q102:Q102)</f>
        <v>0</v>
      </c>
      <c r="R101" s="164"/>
      <c r="S101" s="164"/>
      <c r="T101" s="165"/>
      <c r="U101" s="159"/>
      <c r="V101" s="159">
        <f>SUM(V102:V102)</f>
        <v>0</v>
      </c>
      <c r="W101" s="159"/>
      <c r="X101" s="159"/>
      <c r="AG101" t="s">
        <v>314</v>
      </c>
    </row>
    <row r="102" spans="1:60" ht="22.5" outlineLevel="1" x14ac:dyDescent="0.2">
      <c r="A102" s="174">
        <v>83</v>
      </c>
      <c r="B102" s="175" t="s">
        <v>2194</v>
      </c>
      <c r="C102" s="184" t="s">
        <v>2195</v>
      </c>
      <c r="D102" s="176" t="s">
        <v>1835</v>
      </c>
      <c r="E102" s="177">
        <v>1</v>
      </c>
      <c r="F102" s="178"/>
      <c r="G102" s="179">
        <f>ROUND(E102*F102,2)</f>
        <v>0</v>
      </c>
      <c r="H102" s="178">
        <v>371.4</v>
      </c>
      <c r="I102" s="179">
        <f>ROUND(E102*H102,2)</f>
        <v>371.4</v>
      </c>
      <c r="J102" s="178">
        <v>0</v>
      </c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554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1329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60" t="s">
        <v>313</v>
      </c>
      <c r="B103" s="161" t="s">
        <v>236</v>
      </c>
      <c r="C103" s="182" t="s">
        <v>237</v>
      </c>
      <c r="D103" s="162"/>
      <c r="E103" s="163"/>
      <c r="F103" s="164"/>
      <c r="G103" s="164">
        <f>SUMIF(AG104:AG104,"&lt;&gt;NOR",G104:G104)</f>
        <v>0</v>
      </c>
      <c r="H103" s="164"/>
      <c r="I103" s="164">
        <f>SUM(I104:I104)</f>
        <v>2000</v>
      </c>
      <c r="J103" s="164"/>
      <c r="K103" s="164">
        <f>SUM(K104:K104)</f>
        <v>0</v>
      </c>
      <c r="L103" s="164"/>
      <c r="M103" s="164">
        <f>SUM(M104:M104)</f>
        <v>0</v>
      </c>
      <c r="N103" s="164"/>
      <c r="O103" s="164">
        <f>SUM(O104:O104)</f>
        <v>0</v>
      </c>
      <c r="P103" s="164"/>
      <c r="Q103" s="164">
        <f>SUM(Q104:Q104)</f>
        <v>0</v>
      </c>
      <c r="R103" s="164"/>
      <c r="S103" s="164"/>
      <c r="T103" s="165"/>
      <c r="U103" s="159"/>
      <c r="V103" s="159">
        <f>SUM(V104:V104)</f>
        <v>0</v>
      </c>
      <c r="W103" s="159"/>
      <c r="X103" s="159"/>
      <c r="AG103" t="s">
        <v>314</v>
      </c>
    </row>
    <row r="104" spans="1:60" outlineLevel="1" x14ac:dyDescent="0.2">
      <c r="A104" s="174">
        <v>84</v>
      </c>
      <c r="B104" s="175" t="s">
        <v>2196</v>
      </c>
      <c r="C104" s="184" t="s">
        <v>2197</v>
      </c>
      <c r="D104" s="176" t="s">
        <v>348</v>
      </c>
      <c r="E104" s="177">
        <v>1</v>
      </c>
      <c r="F104" s="178"/>
      <c r="G104" s="179">
        <f>ROUND(E104*F104,2)</f>
        <v>0</v>
      </c>
      <c r="H104" s="178">
        <v>2000</v>
      </c>
      <c r="I104" s="179">
        <f>ROUND(E104*H104,2)</f>
        <v>2000</v>
      </c>
      <c r="J104" s="178">
        <v>0</v>
      </c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340</v>
      </c>
      <c r="T104" s="180" t="s">
        <v>319</v>
      </c>
      <c r="U104" s="158">
        <v>0</v>
      </c>
      <c r="V104" s="158">
        <f>ROUND(E104*U104,2)</f>
        <v>0</v>
      </c>
      <c r="W104" s="158"/>
      <c r="X104" s="158" t="s">
        <v>554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0" t="s">
        <v>313</v>
      </c>
      <c r="B105" s="161" t="s">
        <v>282</v>
      </c>
      <c r="C105" s="182" t="s">
        <v>283</v>
      </c>
      <c r="D105" s="162"/>
      <c r="E105" s="163"/>
      <c r="F105" s="164"/>
      <c r="G105" s="164">
        <f>SUMIF(AG106:AG111,"&lt;&gt;NOR",G106:G111)</f>
        <v>0</v>
      </c>
      <c r="H105" s="164"/>
      <c r="I105" s="164">
        <f>SUM(I106:I111)</f>
        <v>0</v>
      </c>
      <c r="J105" s="164"/>
      <c r="K105" s="164">
        <f>SUM(K106:K111)</f>
        <v>71889</v>
      </c>
      <c r="L105" s="164"/>
      <c r="M105" s="164">
        <f>SUM(M106:M111)</f>
        <v>0</v>
      </c>
      <c r="N105" s="164"/>
      <c r="O105" s="164">
        <f>SUM(O106:O111)</f>
        <v>0</v>
      </c>
      <c r="P105" s="164"/>
      <c r="Q105" s="164">
        <f>SUM(Q106:Q111)</f>
        <v>0</v>
      </c>
      <c r="R105" s="164"/>
      <c r="S105" s="164"/>
      <c r="T105" s="165"/>
      <c r="U105" s="159"/>
      <c r="V105" s="159">
        <f>SUM(V106:V111)</f>
        <v>0</v>
      </c>
      <c r="W105" s="159"/>
      <c r="X105" s="159"/>
      <c r="AG105" t="s">
        <v>314</v>
      </c>
    </row>
    <row r="106" spans="1:60" outlineLevel="1" x14ac:dyDescent="0.2">
      <c r="A106" s="174">
        <v>85</v>
      </c>
      <c r="B106" s="175" t="s">
        <v>2198</v>
      </c>
      <c r="C106" s="184" t="s">
        <v>2199</v>
      </c>
      <c r="D106" s="176" t="s">
        <v>585</v>
      </c>
      <c r="E106" s="177">
        <v>30</v>
      </c>
      <c r="F106" s="178"/>
      <c r="G106" s="179">
        <f t="shared" ref="G106:G111" si="49">ROUND(E106*F106,2)</f>
        <v>0</v>
      </c>
      <c r="H106" s="178">
        <v>0</v>
      </c>
      <c r="I106" s="179">
        <f t="shared" ref="I106:I111" si="50">ROUND(E106*H106,2)</f>
        <v>0</v>
      </c>
      <c r="J106" s="178">
        <v>294</v>
      </c>
      <c r="K106" s="179">
        <f t="shared" ref="K106:K111" si="51">ROUND(E106*J106,2)</f>
        <v>8820</v>
      </c>
      <c r="L106" s="179">
        <v>21</v>
      </c>
      <c r="M106" s="179">
        <f t="shared" ref="M106:M111" si="52">G106*(1+L106/100)</f>
        <v>0</v>
      </c>
      <c r="N106" s="179">
        <v>0</v>
      </c>
      <c r="O106" s="179">
        <f t="shared" ref="O106:O111" si="53">ROUND(E106*N106,2)</f>
        <v>0</v>
      </c>
      <c r="P106" s="179">
        <v>0</v>
      </c>
      <c r="Q106" s="179">
        <f t="shared" ref="Q106:Q111" si="54">ROUND(E106*P106,2)</f>
        <v>0</v>
      </c>
      <c r="R106" s="179"/>
      <c r="S106" s="179" t="s">
        <v>340</v>
      </c>
      <c r="T106" s="180" t="s">
        <v>319</v>
      </c>
      <c r="U106" s="158">
        <v>0</v>
      </c>
      <c r="V106" s="158">
        <f t="shared" ref="V106:V111" si="55">ROUND(E106*U106,2)</f>
        <v>0</v>
      </c>
      <c r="W106" s="158"/>
      <c r="X106" s="158" t="s">
        <v>362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425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86</v>
      </c>
      <c r="B107" s="175" t="s">
        <v>2200</v>
      </c>
      <c r="C107" s="184" t="s">
        <v>2201</v>
      </c>
      <c r="D107" s="176" t="s">
        <v>585</v>
      </c>
      <c r="E107" s="177">
        <v>120</v>
      </c>
      <c r="F107" s="178"/>
      <c r="G107" s="179">
        <f t="shared" si="49"/>
        <v>0</v>
      </c>
      <c r="H107" s="178">
        <v>0</v>
      </c>
      <c r="I107" s="179">
        <f t="shared" si="50"/>
        <v>0</v>
      </c>
      <c r="J107" s="178">
        <v>294</v>
      </c>
      <c r="K107" s="179">
        <f t="shared" si="51"/>
        <v>35280</v>
      </c>
      <c r="L107" s="179">
        <v>21</v>
      </c>
      <c r="M107" s="179">
        <f t="shared" si="52"/>
        <v>0</v>
      </c>
      <c r="N107" s="179">
        <v>0</v>
      </c>
      <c r="O107" s="179">
        <f t="shared" si="53"/>
        <v>0</v>
      </c>
      <c r="P107" s="179">
        <v>0</v>
      </c>
      <c r="Q107" s="179">
        <f t="shared" si="54"/>
        <v>0</v>
      </c>
      <c r="R107" s="179"/>
      <c r="S107" s="179" t="s">
        <v>340</v>
      </c>
      <c r="T107" s="180" t="s">
        <v>319</v>
      </c>
      <c r="U107" s="158">
        <v>0</v>
      </c>
      <c r="V107" s="158">
        <f t="shared" si="55"/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425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87</v>
      </c>
      <c r="B108" s="175" t="s">
        <v>2202</v>
      </c>
      <c r="C108" s="184" t="s">
        <v>2203</v>
      </c>
      <c r="D108" s="176" t="s">
        <v>585</v>
      </c>
      <c r="E108" s="177">
        <v>25</v>
      </c>
      <c r="F108" s="178"/>
      <c r="G108" s="179">
        <f t="shared" si="49"/>
        <v>0</v>
      </c>
      <c r="H108" s="178">
        <v>0</v>
      </c>
      <c r="I108" s="179">
        <f t="shared" si="50"/>
        <v>0</v>
      </c>
      <c r="J108" s="178">
        <v>327</v>
      </c>
      <c r="K108" s="179">
        <f t="shared" si="51"/>
        <v>8175</v>
      </c>
      <c r="L108" s="179">
        <v>21</v>
      </c>
      <c r="M108" s="179">
        <f t="shared" si="52"/>
        <v>0</v>
      </c>
      <c r="N108" s="179">
        <v>0</v>
      </c>
      <c r="O108" s="179">
        <f t="shared" si="53"/>
        <v>0</v>
      </c>
      <c r="P108" s="179">
        <v>0</v>
      </c>
      <c r="Q108" s="179">
        <f t="shared" si="54"/>
        <v>0</v>
      </c>
      <c r="R108" s="179"/>
      <c r="S108" s="179" t="s">
        <v>340</v>
      </c>
      <c r="T108" s="180" t="s">
        <v>319</v>
      </c>
      <c r="U108" s="158">
        <v>0</v>
      </c>
      <c r="V108" s="158">
        <f t="shared" si="55"/>
        <v>0</v>
      </c>
      <c r="W108" s="158"/>
      <c r="X108" s="158" t="s">
        <v>362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425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88</v>
      </c>
      <c r="B109" s="175" t="s">
        <v>2204</v>
      </c>
      <c r="C109" s="184" t="s">
        <v>2205</v>
      </c>
      <c r="D109" s="176" t="s">
        <v>585</v>
      </c>
      <c r="E109" s="177">
        <v>12</v>
      </c>
      <c r="F109" s="178"/>
      <c r="G109" s="179">
        <f t="shared" si="49"/>
        <v>0</v>
      </c>
      <c r="H109" s="178">
        <v>0</v>
      </c>
      <c r="I109" s="179">
        <f t="shared" si="50"/>
        <v>0</v>
      </c>
      <c r="J109" s="178">
        <v>327</v>
      </c>
      <c r="K109" s="179">
        <f t="shared" si="51"/>
        <v>3924</v>
      </c>
      <c r="L109" s="179">
        <v>21</v>
      </c>
      <c r="M109" s="179">
        <f t="shared" si="52"/>
        <v>0</v>
      </c>
      <c r="N109" s="179">
        <v>0</v>
      </c>
      <c r="O109" s="179">
        <f t="shared" si="53"/>
        <v>0</v>
      </c>
      <c r="P109" s="179">
        <v>0</v>
      </c>
      <c r="Q109" s="179">
        <f t="shared" si="54"/>
        <v>0</v>
      </c>
      <c r="R109" s="179"/>
      <c r="S109" s="179" t="s">
        <v>340</v>
      </c>
      <c r="T109" s="180" t="s">
        <v>319</v>
      </c>
      <c r="U109" s="158">
        <v>0</v>
      </c>
      <c r="V109" s="158">
        <f t="shared" si="55"/>
        <v>0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425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89</v>
      </c>
      <c r="B110" s="175" t="s">
        <v>2206</v>
      </c>
      <c r="C110" s="184" t="s">
        <v>2207</v>
      </c>
      <c r="D110" s="176" t="s">
        <v>585</v>
      </c>
      <c r="E110" s="177">
        <v>30</v>
      </c>
      <c r="F110" s="178"/>
      <c r="G110" s="179">
        <f t="shared" si="49"/>
        <v>0</v>
      </c>
      <c r="H110" s="178">
        <v>0</v>
      </c>
      <c r="I110" s="179">
        <f t="shared" si="50"/>
        <v>0</v>
      </c>
      <c r="J110" s="178">
        <v>327</v>
      </c>
      <c r="K110" s="179">
        <f t="shared" si="51"/>
        <v>9810</v>
      </c>
      <c r="L110" s="179">
        <v>21</v>
      </c>
      <c r="M110" s="179">
        <f t="shared" si="52"/>
        <v>0</v>
      </c>
      <c r="N110" s="179">
        <v>0</v>
      </c>
      <c r="O110" s="179">
        <f t="shared" si="53"/>
        <v>0</v>
      </c>
      <c r="P110" s="179">
        <v>0</v>
      </c>
      <c r="Q110" s="179">
        <f t="shared" si="54"/>
        <v>0</v>
      </c>
      <c r="R110" s="179"/>
      <c r="S110" s="179" t="s">
        <v>340</v>
      </c>
      <c r="T110" s="180" t="s">
        <v>319</v>
      </c>
      <c r="U110" s="158">
        <v>0</v>
      </c>
      <c r="V110" s="158">
        <f t="shared" si="55"/>
        <v>0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425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4">
        <v>90</v>
      </c>
      <c r="B111" s="175" t="s">
        <v>2208</v>
      </c>
      <c r="C111" s="184" t="s">
        <v>2209</v>
      </c>
      <c r="D111" s="176" t="s">
        <v>585</v>
      </c>
      <c r="E111" s="177">
        <v>20</v>
      </c>
      <c r="F111" s="178"/>
      <c r="G111" s="179">
        <f t="shared" si="49"/>
        <v>0</v>
      </c>
      <c r="H111" s="178">
        <v>0</v>
      </c>
      <c r="I111" s="179">
        <f t="shared" si="50"/>
        <v>0</v>
      </c>
      <c r="J111" s="178">
        <v>294</v>
      </c>
      <c r="K111" s="179">
        <f t="shared" si="51"/>
        <v>5880</v>
      </c>
      <c r="L111" s="179">
        <v>21</v>
      </c>
      <c r="M111" s="179">
        <f t="shared" si="52"/>
        <v>0</v>
      </c>
      <c r="N111" s="179">
        <v>0</v>
      </c>
      <c r="O111" s="179">
        <f t="shared" si="53"/>
        <v>0</v>
      </c>
      <c r="P111" s="179">
        <v>0</v>
      </c>
      <c r="Q111" s="179">
        <f t="shared" si="54"/>
        <v>0</v>
      </c>
      <c r="R111" s="179"/>
      <c r="S111" s="179" t="s">
        <v>340</v>
      </c>
      <c r="T111" s="180" t="s">
        <v>319</v>
      </c>
      <c r="U111" s="158">
        <v>0</v>
      </c>
      <c r="V111" s="158">
        <f t="shared" si="55"/>
        <v>0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425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0" t="s">
        <v>313</v>
      </c>
      <c r="B112" s="161" t="s">
        <v>281</v>
      </c>
      <c r="C112" s="182" t="s">
        <v>27</v>
      </c>
      <c r="D112" s="162"/>
      <c r="E112" s="163"/>
      <c r="F112" s="164"/>
      <c r="G112" s="164">
        <f>SUMIF(AG113:AG116,"&lt;&gt;NOR",G113:G116)</f>
        <v>0</v>
      </c>
      <c r="H112" s="164"/>
      <c r="I112" s="164">
        <f>SUM(I113:I116)</f>
        <v>0</v>
      </c>
      <c r="J112" s="164"/>
      <c r="K112" s="164">
        <f>SUM(K113:K116)</f>
        <v>37000</v>
      </c>
      <c r="L112" s="164"/>
      <c r="M112" s="164">
        <f>SUM(M113:M116)</f>
        <v>0</v>
      </c>
      <c r="N112" s="164"/>
      <c r="O112" s="164">
        <f>SUM(O113:O116)</f>
        <v>0</v>
      </c>
      <c r="P112" s="164"/>
      <c r="Q112" s="164">
        <f>SUM(Q113:Q116)</f>
        <v>0</v>
      </c>
      <c r="R112" s="164"/>
      <c r="S112" s="164"/>
      <c r="T112" s="165"/>
      <c r="U112" s="159"/>
      <c r="V112" s="159">
        <f>SUM(V113:V116)</f>
        <v>0</v>
      </c>
      <c r="W112" s="159"/>
      <c r="X112" s="159"/>
      <c r="AG112" t="s">
        <v>314</v>
      </c>
    </row>
    <row r="113" spans="1:60" outlineLevel="1" x14ac:dyDescent="0.2">
      <c r="A113" s="174">
        <v>91</v>
      </c>
      <c r="B113" s="175" t="s">
        <v>2210</v>
      </c>
      <c r="C113" s="184" t="s">
        <v>2211</v>
      </c>
      <c r="D113" s="176" t="s">
        <v>1198</v>
      </c>
      <c r="E113" s="177">
        <v>1</v>
      </c>
      <c r="F113" s="178"/>
      <c r="G113" s="179">
        <f>ROUND(E113*F113,2)</f>
        <v>0</v>
      </c>
      <c r="H113" s="178">
        <v>0</v>
      </c>
      <c r="I113" s="179">
        <f>ROUND(E113*H113,2)</f>
        <v>0</v>
      </c>
      <c r="J113" s="178">
        <v>6000</v>
      </c>
      <c r="K113" s="179">
        <f>ROUND(E113*J113,2)</f>
        <v>6000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340</v>
      </c>
      <c r="T113" s="180" t="s">
        <v>319</v>
      </c>
      <c r="U113" s="158">
        <v>0</v>
      </c>
      <c r="V113" s="158">
        <f>ROUND(E113*U113,2)</f>
        <v>0</v>
      </c>
      <c r="W113" s="158"/>
      <c r="X113" s="158" t="s">
        <v>362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425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4">
        <v>92</v>
      </c>
      <c r="B114" s="175" t="s">
        <v>2212</v>
      </c>
      <c r="C114" s="184" t="s">
        <v>2213</v>
      </c>
      <c r="D114" s="176" t="s">
        <v>1198</v>
      </c>
      <c r="E114" s="177">
        <v>1</v>
      </c>
      <c r="F114" s="178"/>
      <c r="G114" s="179">
        <f>ROUND(E114*F114,2)</f>
        <v>0</v>
      </c>
      <c r="H114" s="178">
        <v>0</v>
      </c>
      <c r="I114" s="179">
        <f>ROUND(E114*H114,2)</f>
        <v>0</v>
      </c>
      <c r="J114" s="178">
        <v>8000</v>
      </c>
      <c r="K114" s="179">
        <f>ROUND(E114*J114,2)</f>
        <v>8000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340</v>
      </c>
      <c r="T114" s="180" t="s">
        <v>319</v>
      </c>
      <c r="U114" s="158">
        <v>0</v>
      </c>
      <c r="V114" s="158">
        <f>ROUND(E114*U114,2)</f>
        <v>0</v>
      </c>
      <c r="W114" s="158"/>
      <c r="X114" s="158" t="s">
        <v>362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425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4">
        <v>93</v>
      </c>
      <c r="B115" s="175" t="s">
        <v>2214</v>
      </c>
      <c r="C115" s="184" t="s">
        <v>2215</v>
      </c>
      <c r="D115" s="176" t="s">
        <v>1198</v>
      </c>
      <c r="E115" s="177">
        <v>1</v>
      </c>
      <c r="F115" s="178"/>
      <c r="G115" s="179">
        <f>ROUND(E115*F115,2)</f>
        <v>0</v>
      </c>
      <c r="H115" s="178">
        <v>0</v>
      </c>
      <c r="I115" s="179">
        <f>ROUND(E115*H115,2)</f>
        <v>0</v>
      </c>
      <c r="J115" s="178">
        <v>8000</v>
      </c>
      <c r="K115" s="179">
        <f>ROUND(E115*J115,2)</f>
        <v>8000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79"/>
      <c r="S115" s="179" t="s">
        <v>340</v>
      </c>
      <c r="T115" s="180" t="s">
        <v>319</v>
      </c>
      <c r="U115" s="158">
        <v>0</v>
      </c>
      <c r="V115" s="158">
        <f>ROUND(E115*U115,2)</f>
        <v>0</v>
      </c>
      <c r="W115" s="158"/>
      <c r="X115" s="158" t="s">
        <v>362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425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4">
        <v>94</v>
      </c>
      <c r="B116" s="175" t="s">
        <v>2216</v>
      </c>
      <c r="C116" s="184" t="s">
        <v>2217</v>
      </c>
      <c r="D116" s="176" t="s">
        <v>2218</v>
      </c>
      <c r="E116" s="177">
        <v>30</v>
      </c>
      <c r="F116" s="178"/>
      <c r="G116" s="179">
        <f>ROUND(E116*F116,2)</f>
        <v>0</v>
      </c>
      <c r="H116" s="178">
        <v>0</v>
      </c>
      <c r="I116" s="179">
        <f>ROUND(E116*H116,2)</f>
        <v>0</v>
      </c>
      <c r="J116" s="178">
        <v>500</v>
      </c>
      <c r="K116" s="179">
        <f>ROUND(E116*J116,2)</f>
        <v>15000</v>
      </c>
      <c r="L116" s="179">
        <v>21</v>
      </c>
      <c r="M116" s="179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79"/>
      <c r="S116" s="179" t="s">
        <v>340</v>
      </c>
      <c r="T116" s="180" t="s">
        <v>319</v>
      </c>
      <c r="U116" s="158">
        <v>0</v>
      </c>
      <c r="V116" s="158">
        <f>ROUND(E116*U116,2)</f>
        <v>0</v>
      </c>
      <c r="W116" s="158"/>
      <c r="X116" s="158" t="s">
        <v>362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425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0" t="s">
        <v>313</v>
      </c>
      <c r="B117" s="161" t="s">
        <v>284</v>
      </c>
      <c r="C117" s="182" t="s">
        <v>28</v>
      </c>
      <c r="D117" s="162"/>
      <c r="E117" s="163"/>
      <c r="F117" s="164"/>
      <c r="G117" s="164">
        <f>SUMIF(AG118:AG121,"&lt;&gt;NOR",G118:G121)</f>
        <v>0</v>
      </c>
      <c r="H117" s="164"/>
      <c r="I117" s="164">
        <f>SUM(I118:I121)</f>
        <v>0</v>
      </c>
      <c r="J117" s="164"/>
      <c r="K117" s="164">
        <f>SUM(K118:K121)</f>
        <v>13400</v>
      </c>
      <c r="L117" s="164"/>
      <c r="M117" s="164">
        <f>SUM(M118:M121)</f>
        <v>0</v>
      </c>
      <c r="N117" s="164"/>
      <c r="O117" s="164">
        <f>SUM(O118:O121)</f>
        <v>0</v>
      </c>
      <c r="P117" s="164"/>
      <c r="Q117" s="164">
        <f>SUM(Q118:Q121)</f>
        <v>0</v>
      </c>
      <c r="R117" s="164"/>
      <c r="S117" s="164"/>
      <c r="T117" s="165"/>
      <c r="U117" s="159"/>
      <c r="V117" s="159">
        <f>SUM(V118:V121)</f>
        <v>0</v>
      </c>
      <c r="W117" s="159"/>
      <c r="X117" s="159"/>
      <c r="AG117" t="s">
        <v>314</v>
      </c>
    </row>
    <row r="118" spans="1:60" outlineLevel="1" x14ac:dyDescent="0.2">
      <c r="A118" s="174">
        <v>95</v>
      </c>
      <c r="B118" s="175" t="s">
        <v>2219</v>
      </c>
      <c r="C118" s="184" t="s">
        <v>2220</v>
      </c>
      <c r="D118" s="176" t="s">
        <v>1198</v>
      </c>
      <c r="E118" s="177">
        <v>1</v>
      </c>
      <c r="F118" s="178"/>
      <c r="G118" s="179">
        <f>ROUND(E118*F118,2)</f>
        <v>0</v>
      </c>
      <c r="H118" s="178">
        <v>0</v>
      </c>
      <c r="I118" s="179">
        <f>ROUND(E118*H118,2)</f>
        <v>0</v>
      </c>
      <c r="J118" s="178">
        <v>8000</v>
      </c>
      <c r="K118" s="179">
        <f>ROUND(E118*J118,2)</f>
        <v>8000</v>
      </c>
      <c r="L118" s="179">
        <v>21</v>
      </c>
      <c r="M118" s="179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340</v>
      </c>
      <c r="T118" s="180" t="s">
        <v>319</v>
      </c>
      <c r="U118" s="158">
        <v>0</v>
      </c>
      <c r="V118" s="158">
        <f>ROUND(E118*U118,2)</f>
        <v>0</v>
      </c>
      <c r="W118" s="158"/>
      <c r="X118" s="158" t="s">
        <v>362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425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33.75" outlineLevel="1" x14ac:dyDescent="0.2">
      <c r="A119" s="174">
        <v>96</v>
      </c>
      <c r="B119" s="175" t="s">
        <v>2221</v>
      </c>
      <c r="C119" s="184" t="s">
        <v>2222</v>
      </c>
      <c r="D119" s="176" t="s">
        <v>1198</v>
      </c>
      <c r="E119" s="177">
        <v>8</v>
      </c>
      <c r="F119" s="178"/>
      <c r="G119" s="179">
        <f>ROUND(E119*F119,2)</f>
        <v>0</v>
      </c>
      <c r="H119" s="178">
        <v>0</v>
      </c>
      <c r="I119" s="179">
        <f>ROUND(E119*H119,2)</f>
        <v>0</v>
      </c>
      <c r="J119" s="178">
        <v>300</v>
      </c>
      <c r="K119" s="179">
        <f>ROUND(E119*J119,2)</f>
        <v>2400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340</v>
      </c>
      <c r="T119" s="180" t="s">
        <v>319</v>
      </c>
      <c r="U119" s="158">
        <v>0</v>
      </c>
      <c r="V119" s="158">
        <f>ROUND(E119*U119,2)</f>
        <v>0</v>
      </c>
      <c r="W119" s="158"/>
      <c r="X119" s="158" t="s">
        <v>362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425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4">
        <v>97</v>
      </c>
      <c r="B120" s="175" t="s">
        <v>2223</v>
      </c>
      <c r="C120" s="184" t="s">
        <v>2224</v>
      </c>
      <c r="D120" s="176" t="s">
        <v>1198</v>
      </c>
      <c r="E120" s="177">
        <v>1</v>
      </c>
      <c r="F120" s="178"/>
      <c r="G120" s="179">
        <f>ROUND(E120*F120,2)</f>
        <v>0</v>
      </c>
      <c r="H120" s="178">
        <v>0</v>
      </c>
      <c r="I120" s="179">
        <f>ROUND(E120*H120,2)</f>
        <v>0</v>
      </c>
      <c r="J120" s="178">
        <v>1500</v>
      </c>
      <c r="K120" s="179">
        <f>ROUND(E120*J120,2)</f>
        <v>1500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340</v>
      </c>
      <c r="T120" s="180" t="s">
        <v>319</v>
      </c>
      <c r="U120" s="158">
        <v>0</v>
      </c>
      <c r="V120" s="158">
        <f>ROUND(E120*U120,2)</f>
        <v>0</v>
      </c>
      <c r="W120" s="158"/>
      <c r="X120" s="158" t="s">
        <v>362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425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6">
        <v>98</v>
      </c>
      <c r="B121" s="167" t="s">
        <v>2225</v>
      </c>
      <c r="C121" s="183" t="s">
        <v>2226</v>
      </c>
      <c r="D121" s="168" t="s">
        <v>1198</v>
      </c>
      <c r="E121" s="169">
        <v>1</v>
      </c>
      <c r="F121" s="170"/>
      <c r="G121" s="171">
        <f>ROUND(E121*F121,2)</f>
        <v>0</v>
      </c>
      <c r="H121" s="170">
        <v>0</v>
      </c>
      <c r="I121" s="171">
        <f>ROUND(E121*H121,2)</f>
        <v>0</v>
      </c>
      <c r="J121" s="170">
        <v>1500</v>
      </c>
      <c r="K121" s="171">
        <f>ROUND(E121*J121,2)</f>
        <v>1500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340</v>
      </c>
      <c r="T121" s="172" t="s">
        <v>319</v>
      </c>
      <c r="U121" s="158">
        <v>0</v>
      </c>
      <c r="V121" s="158">
        <f>ROUND(E121*U121,2)</f>
        <v>0</v>
      </c>
      <c r="W121" s="158"/>
      <c r="X121" s="158" t="s">
        <v>362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425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3"/>
      <c r="B122" s="4"/>
      <c r="C122" s="185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300</v>
      </c>
    </row>
    <row r="123" spans="1:60" x14ac:dyDescent="0.2">
      <c r="A123" s="152"/>
      <c r="B123" s="153" t="s">
        <v>29</v>
      </c>
      <c r="C123" s="186"/>
      <c r="D123" s="154"/>
      <c r="E123" s="155"/>
      <c r="F123" s="155"/>
      <c r="G123" s="181">
        <f>G8+G10+G67+G76+G85+G92+G97+G101+G103+G105+G112+G117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355</v>
      </c>
    </row>
    <row r="124" spans="1:60" x14ac:dyDescent="0.2">
      <c r="C124" s="187"/>
      <c r="D124" s="10"/>
      <c r="AG124" t="s">
        <v>356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EYYmVjnNxFsHDVXYMAUlAkrohbxH9DkHQ7pbj/uQp5P1k4uk4sM9BUhRlse2r6gRKlVOiNl75e5zF6y+coNieg==" saltValue="49vPE9OiscItfa/sdqAn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4999"/>
  <sheetViews>
    <sheetView workbookViewId="0">
      <pane ySplit="7" topLeftCell="A8" activePane="bottomLeft" state="frozen"/>
      <selection activeCell="C17" sqref="C17:G17"/>
      <selection pane="bottomLeft" activeCell="C14" sqref="C1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80</v>
      </c>
      <c r="C3" s="280" t="s">
        <v>81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3" t="s">
        <v>83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205</v>
      </c>
      <c r="C8" s="182" t="s">
        <v>206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11700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2080</v>
      </c>
      <c r="C9" s="184" t="s">
        <v>2081</v>
      </c>
      <c r="D9" s="176" t="s">
        <v>348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11700</v>
      </c>
      <c r="K9" s="179">
        <f>ROUND(E9*J9,2)</f>
        <v>11700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0" t="s">
        <v>313</v>
      </c>
      <c r="B10" s="161" t="s">
        <v>207</v>
      </c>
      <c r="C10" s="182" t="s">
        <v>81</v>
      </c>
      <c r="D10" s="162"/>
      <c r="E10" s="163"/>
      <c r="F10" s="164"/>
      <c r="G10" s="164">
        <f>SUMIF(AG11:AG67,"&lt;&gt;NOR",G11:G67)</f>
        <v>0</v>
      </c>
      <c r="H10" s="164"/>
      <c r="I10" s="164">
        <f>SUM(I11:I67)</f>
        <v>443821</v>
      </c>
      <c r="J10" s="164"/>
      <c r="K10" s="164">
        <f>SUM(K11:K67)</f>
        <v>242180.50000000003</v>
      </c>
      <c r="L10" s="164"/>
      <c r="M10" s="164">
        <f>SUM(M11:M67)</f>
        <v>0</v>
      </c>
      <c r="N10" s="164"/>
      <c r="O10" s="164">
        <f>SUM(O11:O67)</f>
        <v>0</v>
      </c>
      <c r="P10" s="164"/>
      <c r="Q10" s="164">
        <f>SUM(Q11:Q67)</f>
        <v>0</v>
      </c>
      <c r="R10" s="164"/>
      <c r="S10" s="164"/>
      <c r="T10" s="165"/>
      <c r="U10" s="159"/>
      <c r="V10" s="159">
        <f>SUM(V11:V67)</f>
        <v>0</v>
      </c>
      <c r="W10" s="159"/>
      <c r="X10" s="159"/>
      <c r="AG10" t="s">
        <v>314</v>
      </c>
    </row>
    <row r="11" spans="1:60" outlineLevel="1" x14ac:dyDescent="0.2">
      <c r="A11" s="174">
        <v>2</v>
      </c>
      <c r="B11" s="175" t="s">
        <v>2082</v>
      </c>
      <c r="C11" s="184" t="s">
        <v>2083</v>
      </c>
      <c r="D11" s="176" t="s">
        <v>473</v>
      </c>
      <c r="E11" s="177">
        <v>25</v>
      </c>
      <c r="F11" s="178"/>
      <c r="G11" s="179">
        <f t="shared" ref="G11:G25" si="0">ROUND(E11*F11,2)</f>
        <v>0</v>
      </c>
      <c r="H11" s="178">
        <v>0</v>
      </c>
      <c r="I11" s="179">
        <f t="shared" ref="I11:I25" si="1">ROUND(E11*H11,2)</f>
        <v>0</v>
      </c>
      <c r="J11" s="178">
        <v>26.6</v>
      </c>
      <c r="K11" s="179">
        <f t="shared" ref="K11:K25" si="2">ROUND(E11*J11,2)</f>
        <v>665</v>
      </c>
      <c r="L11" s="179">
        <v>21</v>
      </c>
      <c r="M11" s="179">
        <f t="shared" ref="M11:M25" si="3">G11*(1+L11/100)</f>
        <v>0</v>
      </c>
      <c r="N11" s="179">
        <v>0</v>
      </c>
      <c r="O11" s="179">
        <f t="shared" ref="O11:O25" si="4">ROUND(E11*N11,2)</f>
        <v>0</v>
      </c>
      <c r="P11" s="179">
        <v>0</v>
      </c>
      <c r="Q11" s="179">
        <f t="shared" ref="Q11:Q25" si="5"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ref="V11:V25" si="6"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2084</v>
      </c>
      <c r="C12" s="184" t="s">
        <v>2619</v>
      </c>
      <c r="D12" s="176" t="s">
        <v>473</v>
      </c>
      <c r="E12" s="177">
        <v>25</v>
      </c>
      <c r="F12" s="178"/>
      <c r="G12" s="179">
        <f t="shared" si="0"/>
        <v>0</v>
      </c>
      <c r="H12" s="178">
        <v>12.67</v>
      </c>
      <c r="I12" s="179">
        <f t="shared" si="1"/>
        <v>316.75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2085</v>
      </c>
      <c r="C13" s="184" t="s">
        <v>2086</v>
      </c>
      <c r="D13" s="176" t="s">
        <v>473</v>
      </c>
      <c r="E13" s="177">
        <v>50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29.8</v>
      </c>
      <c r="K13" s="179">
        <f t="shared" si="2"/>
        <v>1490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2087</v>
      </c>
      <c r="C14" s="184" t="s">
        <v>2637</v>
      </c>
      <c r="D14" s="176" t="s">
        <v>473</v>
      </c>
      <c r="E14" s="177">
        <v>50</v>
      </c>
      <c r="F14" s="178"/>
      <c r="G14" s="179">
        <f t="shared" si="0"/>
        <v>0</v>
      </c>
      <c r="H14" s="178">
        <v>14.52</v>
      </c>
      <c r="I14" s="179">
        <f t="shared" si="1"/>
        <v>726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6</v>
      </c>
      <c r="B15" s="175" t="s">
        <v>2088</v>
      </c>
      <c r="C15" s="184" t="s">
        <v>2089</v>
      </c>
      <c r="D15" s="176" t="s">
        <v>348</v>
      </c>
      <c r="E15" s="177">
        <v>85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26.6</v>
      </c>
      <c r="K15" s="179">
        <f t="shared" si="2"/>
        <v>2261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2090</v>
      </c>
      <c r="C16" s="184" t="s">
        <v>2091</v>
      </c>
      <c r="D16" s="176" t="s">
        <v>1835</v>
      </c>
      <c r="E16" s="177">
        <v>85</v>
      </c>
      <c r="F16" s="178"/>
      <c r="G16" s="179">
        <f t="shared" si="0"/>
        <v>0</v>
      </c>
      <c r="H16" s="178">
        <v>4.2</v>
      </c>
      <c r="I16" s="179">
        <f t="shared" si="1"/>
        <v>357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2092</v>
      </c>
      <c r="C17" s="184" t="s">
        <v>2093</v>
      </c>
      <c r="D17" s="176" t="s">
        <v>348</v>
      </c>
      <c r="E17" s="177">
        <v>35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117</v>
      </c>
      <c r="K17" s="179">
        <f t="shared" si="2"/>
        <v>4095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2094</v>
      </c>
      <c r="C18" s="184" t="s">
        <v>2095</v>
      </c>
      <c r="D18" s="176" t="s">
        <v>1835</v>
      </c>
      <c r="E18" s="177">
        <v>35</v>
      </c>
      <c r="F18" s="178"/>
      <c r="G18" s="179">
        <f t="shared" si="0"/>
        <v>0</v>
      </c>
      <c r="H18" s="178">
        <v>30.83</v>
      </c>
      <c r="I18" s="179">
        <f t="shared" si="1"/>
        <v>1079.05</v>
      </c>
      <c r="J18" s="178">
        <v>0</v>
      </c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2096</v>
      </c>
      <c r="C19" s="184" t="s">
        <v>2097</v>
      </c>
      <c r="D19" s="176" t="s">
        <v>473</v>
      </c>
      <c r="E19" s="177">
        <v>950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25.4</v>
      </c>
      <c r="K19" s="179">
        <f t="shared" si="2"/>
        <v>24130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2098</v>
      </c>
      <c r="C20" s="184" t="s">
        <v>2099</v>
      </c>
      <c r="D20" s="176" t="s">
        <v>473</v>
      </c>
      <c r="E20" s="177">
        <v>950</v>
      </c>
      <c r="F20" s="178"/>
      <c r="G20" s="179">
        <f t="shared" si="0"/>
        <v>0</v>
      </c>
      <c r="H20" s="178">
        <v>9.6999999999999993</v>
      </c>
      <c r="I20" s="179">
        <f t="shared" si="1"/>
        <v>9215</v>
      </c>
      <c r="J20" s="178">
        <v>0</v>
      </c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2096</v>
      </c>
      <c r="C21" s="184" t="s">
        <v>2097</v>
      </c>
      <c r="D21" s="176" t="s">
        <v>473</v>
      </c>
      <c r="E21" s="177">
        <v>480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25.4</v>
      </c>
      <c r="K21" s="179">
        <f t="shared" si="2"/>
        <v>12192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2100</v>
      </c>
      <c r="C22" s="184" t="s">
        <v>2101</v>
      </c>
      <c r="D22" s="176" t="s">
        <v>473</v>
      </c>
      <c r="E22" s="177">
        <v>480</v>
      </c>
      <c r="F22" s="178"/>
      <c r="G22" s="179">
        <f t="shared" si="0"/>
        <v>0</v>
      </c>
      <c r="H22" s="178">
        <v>9.6199999999999992</v>
      </c>
      <c r="I22" s="179">
        <f t="shared" si="1"/>
        <v>4617.6000000000004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2102</v>
      </c>
      <c r="C23" s="184" t="s">
        <v>2103</v>
      </c>
      <c r="D23" s="176" t="s">
        <v>473</v>
      </c>
      <c r="E23" s="177">
        <v>3350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26.7</v>
      </c>
      <c r="K23" s="179">
        <f t="shared" si="2"/>
        <v>89445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2104</v>
      </c>
      <c r="C24" s="184" t="s">
        <v>2105</v>
      </c>
      <c r="D24" s="176" t="s">
        <v>473</v>
      </c>
      <c r="E24" s="177">
        <v>3350</v>
      </c>
      <c r="F24" s="178"/>
      <c r="G24" s="179">
        <f t="shared" si="0"/>
        <v>0</v>
      </c>
      <c r="H24" s="178">
        <v>15.92</v>
      </c>
      <c r="I24" s="179">
        <f t="shared" si="1"/>
        <v>53332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6">
        <v>16</v>
      </c>
      <c r="B25" s="167" t="s">
        <v>2106</v>
      </c>
      <c r="C25" s="183" t="s">
        <v>2107</v>
      </c>
      <c r="D25" s="168" t="s">
        <v>473</v>
      </c>
      <c r="E25" s="169">
        <v>300</v>
      </c>
      <c r="F25" s="170"/>
      <c r="G25" s="171">
        <f t="shared" si="0"/>
        <v>0</v>
      </c>
      <c r="H25" s="170">
        <v>0</v>
      </c>
      <c r="I25" s="171">
        <f t="shared" si="1"/>
        <v>0</v>
      </c>
      <c r="J25" s="170">
        <v>34.1</v>
      </c>
      <c r="K25" s="171">
        <f t="shared" si="2"/>
        <v>10230</v>
      </c>
      <c r="L25" s="171">
        <v>21</v>
      </c>
      <c r="M25" s="171">
        <f t="shared" si="3"/>
        <v>0</v>
      </c>
      <c r="N25" s="171">
        <v>0</v>
      </c>
      <c r="O25" s="171">
        <f t="shared" si="4"/>
        <v>0</v>
      </c>
      <c r="P25" s="171">
        <v>0</v>
      </c>
      <c r="Q25" s="171">
        <f t="shared" si="5"/>
        <v>0</v>
      </c>
      <c r="R25" s="171"/>
      <c r="S25" s="171" t="s">
        <v>340</v>
      </c>
      <c r="T25" s="172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2552</v>
      </c>
      <c r="D26" s="188"/>
      <c r="E26" s="189">
        <v>300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17</v>
      </c>
      <c r="B27" s="175" t="s">
        <v>2108</v>
      </c>
      <c r="C27" s="184" t="s">
        <v>2109</v>
      </c>
      <c r="D27" s="176" t="s">
        <v>473</v>
      </c>
      <c r="E27" s="177">
        <v>190</v>
      </c>
      <c r="F27" s="178"/>
      <c r="G27" s="179">
        <f t="shared" ref="G27:G45" si="7">ROUND(E27*F27,2)</f>
        <v>0</v>
      </c>
      <c r="H27" s="178">
        <v>26.19</v>
      </c>
      <c r="I27" s="179">
        <f t="shared" ref="I27:I45" si="8">ROUND(E27*H27,2)</f>
        <v>4976.1000000000004</v>
      </c>
      <c r="J27" s="178">
        <v>0</v>
      </c>
      <c r="K27" s="179">
        <f t="shared" ref="K27:K45" si="9">ROUND(E27*J27,2)</f>
        <v>0</v>
      </c>
      <c r="L27" s="179">
        <v>21</v>
      </c>
      <c r="M27" s="179">
        <f t="shared" ref="M27:M45" si="10">G27*(1+L27/100)</f>
        <v>0</v>
      </c>
      <c r="N27" s="179">
        <v>0</v>
      </c>
      <c r="O27" s="179">
        <f t="shared" ref="O27:O45" si="11">ROUND(E27*N27,2)</f>
        <v>0</v>
      </c>
      <c r="P27" s="179">
        <v>0</v>
      </c>
      <c r="Q27" s="179">
        <f t="shared" ref="Q27:Q45" si="12">ROUND(E27*P27,2)</f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ref="V27:V45" si="13">ROUND(E27*U27,2)</f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18</v>
      </c>
      <c r="B28" s="175" t="s">
        <v>2110</v>
      </c>
      <c r="C28" s="184" t="s">
        <v>2111</v>
      </c>
      <c r="D28" s="176" t="s">
        <v>473</v>
      </c>
      <c r="E28" s="177">
        <v>110</v>
      </c>
      <c r="F28" s="178"/>
      <c r="G28" s="179">
        <f t="shared" si="7"/>
        <v>0</v>
      </c>
      <c r="H28" s="178">
        <v>15.8</v>
      </c>
      <c r="I28" s="179">
        <f t="shared" si="8"/>
        <v>1738</v>
      </c>
      <c r="J28" s="178">
        <v>0</v>
      </c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13"/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2112</v>
      </c>
      <c r="C29" s="184" t="s">
        <v>2113</v>
      </c>
      <c r="D29" s="176" t="s">
        <v>473</v>
      </c>
      <c r="E29" s="177">
        <v>230</v>
      </c>
      <c r="F29" s="178"/>
      <c r="G29" s="179">
        <f t="shared" si="7"/>
        <v>0</v>
      </c>
      <c r="H29" s="178">
        <v>0</v>
      </c>
      <c r="I29" s="179">
        <f t="shared" si="8"/>
        <v>0</v>
      </c>
      <c r="J29" s="178">
        <v>35.4</v>
      </c>
      <c r="K29" s="179">
        <f t="shared" si="9"/>
        <v>8142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13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20</v>
      </c>
      <c r="B30" s="175" t="s">
        <v>2114</v>
      </c>
      <c r="C30" s="184" t="s">
        <v>2115</v>
      </c>
      <c r="D30" s="176" t="s">
        <v>473</v>
      </c>
      <c r="E30" s="177">
        <v>230</v>
      </c>
      <c r="F30" s="178"/>
      <c r="G30" s="179">
        <f t="shared" si="7"/>
        <v>0</v>
      </c>
      <c r="H30" s="178">
        <v>66.040000000000006</v>
      </c>
      <c r="I30" s="179">
        <f t="shared" si="8"/>
        <v>15189.2</v>
      </c>
      <c r="J30" s="178">
        <v>0</v>
      </c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13"/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21</v>
      </c>
      <c r="B31" s="175" t="s">
        <v>2116</v>
      </c>
      <c r="C31" s="184" t="s">
        <v>2117</v>
      </c>
      <c r="D31" s="176" t="s">
        <v>348</v>
      </c>
      <c r="E31" s="177">
        <v>1</v>
      </c>
      <c r="F31" s="178"/>
      <c r="G31" s="179">
        <f t="shared" si="7"/>
        <v>0</v>
      </c>
      <c r="H31" s="178">
        <v>0</v>
      </c>
      <c r="I31" s="179">
        <f t="shared" si="8"/>
        <v>0</v>
      </c>
      <c r="J31" s="178">
        <v>186</v>
      </c>
      <c r="K31" s="179">
        <f t="shared" si="9"/>
        <v>186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13"/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22</v>
      </c>
      <c r="B32" s="175" t="s">
        <v>2118</v>
      </c>
      <c r="C32" s="184" t="s">
        <v>2119</v>
      </c>
      <c r="D32" s="176" t="s">
        <v>348</v>
      </c>
      <c r="E32" s="177">
        <v>3</v>
      </c>
      <c r="F32" s="178"/>
      <c r="G32" s="179">
        <f t="shared" si="7"/>
        <v>0</v>
      </c>
      <c r="H32" s="178">
        <v>0</v>
      </c>
      <c r="I32" s="179">
        <f t="shared" si="8"/>
        <v>0</v>
      </c>
      <c r="J32" s="178">
        <v>426</v>
      </c>
      <c r="K32" s="179">
        <f t="shared" si="9"/>
        <v>1278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13"/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23</v>
      </c>
      <c r="B33" s="175" t="s">
        <v>2120</v>
      </c>
      <c r="C33" s="184" t="s">
        <v>2121</v>
      </c>
      <c r="D33" s="176" t="s">
        <v>348</v>
      </c>
      <c r="E33" s="177">
        <v>16</v>
      </c>
      <c r="F33" s="178"/>
      <c r="G33" s="179">
        <f t="shared" si="7"/>
        <v>0</v>
      </c>
      <c r="H33" s="178">
        <v>0</v>
      </c>
      <c r="I33" s="179">
        <f t="shared" si="8"/>
        <v>0</v>
      </c>
      <c r="J33" s="178">
        <v>39.200000000000003</v>
      </c>
      <c r="K33" s="179">
        <f t="shared" si="9"/>
        <v>627.20000000000005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13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24</v>
      </c>
      <c r="B34" s="175" t="s">
        <v>2122</v>
      </c>
      <c r="C34" s="184" t="s">
        <v>2638</v>
      </c>
      <c r="D34" s="176" t="s">
        <v>348</v>
      </c>
      <c r="E34" s="177">
        <v>16</v>
      </c>
      <c r="F34" s="178"/>
      <c r="G34" s="179">
        <f t="shared" si="7"/>
        <v>0</v>
      </c>
      <c r="H34" s="178">
        <v>111.32</v>
      </c>
      <c r="I34" s="179">
        <f t="shared" si="8"/>
        <v>1781.12</v>
      </c>
      <c r="J34" s="178">
        <v>0</v>
      </c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13"/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2123</v>
      </c>
      <c r="C35" s="184" t="s">
        <v>2124</v>
      </c>
      <c r="D35" s="176" t="s">
        <v>348</v>
      </c>
      <c r="E35" s="177">
        <v>2</v>
      </c>
      <c r="F35" s="178"/>
      <c r="G35" s="179">
        <f t="shared" si="7"/>
        <v>0</v>
      </c>
      <c r="H35" s="178">
        <v>0</v>
      </c>
      <c r="I35" s="179">
        <f t="shared" si="8"/>
        <v>0</v>
      </c>
      <c r="J35" s="178">
        <v>45</v>
      </c>
      <c r="K35" s="179">
        <f t="shared" si="9"/>
        <v>90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13"/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2125</v>
      </c>
      <c r="C36" s="184" t="s">
        <v>2639</v>
      </c>
      <c r="D36" s="176" t="s">
        <v>348</v>
      </c>
      <c r="E36" s="177">
        <v>2</v>
      </c>
      <c r="F36" s="178"/>
      <c r="G36" s="179">
        <f t="shared" si="7"/>
        <v>0</v>
      </c>
      <c r="H36" s="178">
        <v>114.62</v>
      </c>
      <c r="I36" s="179">
        <f t="shared" si="8"/>
        <v>229.24</v>
      </c>
      <c r="J36" s="178">
        <v>0</v>
      </c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13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2126</v>
      </c>
      <c r="C37" s="184" t="s">
        <v>2127</v>
      </c>
      <c r="D37" s="176" t="s">
        <v>348</v>
      </c>
      <c r="E37" s="177">
        <v>6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45</v>
      </c>
      <c r="K37" s="179">
        <f t="shared" si="9"/>
        <v>270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13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2128</v>
      </c>
      <c r="C38" s="184" t="s">
        <v>2640</v>
      </c>
      <c r="D38" s="176" t="s">
        <v>348</v>
      </c>
      <c r="E38" s="177">
        <v>6</v>
      </c>
      <c r="F38" s="178"/>
      <c r="G38" s="179">
        <f t="shared" si="7"/>
        <v>0</v>
      </c>
      <c r="H38" s="178">
        <v>116.16</v>
      </c>
      <c r="I38" s="179">
        <f t="shared" si="8"/>
        <v>696.96</v>
      </c>
      <c r="J38" s="178">
        <v>0</v>
      </c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13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29</v>
      </c>
      <c r="B39" s="175" t="s">
        <v>2129</v>
      </c>
      <c r="C39" s="184" t="s">
        <v>2130</v>
      </c>
      <c r="D39" s="176" t="s">
        <v>348</v>
      </c>
      <c r="E39" s="177">
        <v>2</v>
      </c>
      <c r="F39" s="178"/>
      <c r="G39" s="179">
        <f t="shared" si="7"/>
        <v>0</v>
      </c>
      <c r="H39" s="178">
        <v>0</v>
      </c>
      <c r="I39" s="179">
        <f t="shared" si="8"/>
        <v>0</v>
      </c>
      <c r="J39" s="178">
        <v>92.6</v>
      </c>
      <c r="K39" s="179">
        <f t="shared" si="9"/>
        <v>185.2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30</v>
      </c>
      <c r="B40" s="175" t="s">
        <v>2131</v>
      </c>
      <c r="C40" s="184" t="s">
        <v>2632</v>
      </c>
      <c r="D40" s="176" t="s">
        <v>348</v>
      </c>
      <c r="E40" s="177">
        <v>2</v>
      </c>
      <c r="F40" s="178"/>
      <c r="G40" s="179">
        <f t="shared" si="7"/>
        <v>0</v>
      </c>
      <c r="H40" s="178">
        <v>198.29</v>
      </c>
      <c r="I40" s="179">
        <f t="shared" si="8"/>
        <v>396.58</v>
      </c>
      <c r="J40" s="178">
        <v>0</v>
      </c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31</v>
      </c>
      <c r="B41" s="175" t="s">
        <v>2132</v>
      </c>
      <c r="C41" s="184" t="s">
        <v>2133</v>
      </c>
      <c r="D41" s="176" t="s">
        <v>348</v>
      </c>
      <c r="E41" s="177">
        <v>4</v>
      </c>
      <c r="F41" s="178"/>
      <c r="G41" s="179">
        <f t="shared" si="7"/>
        <v>0</v>
      </c>
      <c r="H41" s="178">
        <v>0</v>
      </c>
      <c r="I41" s="179">
        <f t="shared" si="8"/>
        <v>0</v>
      </c>
      <c r="J41" s="178">
        <v>50.6</v>
      </c>
      <c r="K41" s="179">
        <f t="shared" si="9"/>
        <v>202.4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32</v>
      </c>
      <c r="B42" s="175" t="s">
        <v>2134</v>
      </c>
      <c r="C42" s="184" t="s">
        <v>2633</v>
      </c>
      <c r="D42" s="176" t="s">
        <v>348</v>
      </c>
      <c r="E42" s="177">
        <v>4</v>
      </c>
      <c r="F42" s="178"/>
      <c r="G42" s="179">
        <f t="shared" si="7"/>
        <v>0</v>
      </c>
      <c r="H42" s="178">
        <v>149.75</v>
      </c>
      <c r="I42" s="179">
        <f t="shared" si="8"/>
        <v>599</v>
      </c>
      <c r="J42" s="178">
        <v>0</v>
      </c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33</v>
      </c>
      <c r="B43" s="175" t="s">
        <v>2135</v>
      </c>
      <c r="C43" s="184" t="s">
        <v>2136</v>
      </c>
      <c r="D43" s="176" t="s">
        <v>348</v>
      </c>
      <c r="E43" s="177">
        <v>4</v>
      </c>
      <c r="F43" s="178"/>
      <c r="G43" s="179">
        <f t="shared" si="7"/>
        <v>0</v>
      </c>
      <c r="H43" s="178">
        <v>0</v>
      </c>
      <c r="I43" s="179">
        <f t="shared" si="8"/>
        <v>0</v>
      </c>
      <c r="J43" s="178">
        <v>68.099999999999994</v>
      </c>
      <c r="K43" s="179">
        <f t="shared" si="9"/>
        <v>272.39999999999998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34</v>
      </c>
      <c r="B44" s="175" t="s">
        <v>2137</v>
      </c>
      <c r="C44" s="184" t="s">
        <v>2634</v>
      </c>
      <c r="D44" s="176" t="s">
        <v>348</v>
      </c>
      <c r="E44" s="177">
        <v>4</v>
      </c>
      <c r="F44" s="178"/>
      <c r="G44" s="179">
        <f t="shared" si="7"/>
        <v>0</v>
      </c>
      <c r="H44" s="178">
        <v>173</v>
      </c>
      <c r="I44" s="179">
        <f t="shared" si="8"/>
        <v>692</v>
      </c>
      <c r="J44" s="178">
        <v>0</v>
      </c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554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35</v>
      </c>
      <c r="B45" s="167" t="s">
        <v>2138</v>
      </c>
      <c r="C45" s="183" t="s">
        <v>2139</v>
      </c>
      <c r="D45" s="168" t="s">
        <v>348</v>
      </c>
      <c r="E45" s="169">
        <v>14</v>
      </c>
      <c r="F45" s="170"/>
      <c r="G45" s="171">
        <f t="shared" si="7"/>
        <v>0</v>
      </c>
      <c r="H45" s="170">
        <v>0</v>
      </c>
      <c r="I45" s="171">
        <f t="shared" si="8"/>
        <v>0</v>
      </c>
      <c r="J45" s="170">
        <v>234</v>
      </c>
      <c r="K45" s="171">
        <f t="shared" si="9"/>
        <v>3276</v>
      </c>
      <c r="L45" s="171">
        <v>21</v>
      </c>
      <c r="M45" s="171">
        <f t="shared" si="10"/>
        <v>0</v>
      </c>
      <c r="N45" s="171">
        <v>0</v>
      </c>
      <c r="O45" s="171">
        <f t="shared" si="11"/>
        <v>0</v>
      </c>
      <c r="P45" s="171">
        <v>0</v>
      </c>
      <c r="Q45" s="171">
        <f t="shared" si="12"/>
        <v>0</v>
      </c>
      <c r="R45" s="171"/>
      <c r="S45" s="171" t="s">
        <v>340</v>
      </c>
      <c r="T45" s="172" t="s">
        <v>319</v>
      </c>
      <c r="U45" s="158">
        <v>0</v>
      </c>
      <c r="V45" s="158">
        <f t="shared" si="13"/>
        <v>0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0" t="s">
        <v>2551</v>
      </c>
      <c r="D46" s="188"/>
      <c r="E46" s="189">
        <v>14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367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36</v>
      </c>
      <c r="B47" s="175" t="s">
        <v>2140</v>
      </c>
      <c r="C47" s="184" t="s">
        <v>2141</v>
      </c>
      <c r="D47" s="176" t="s">
        <v>1835</v>
      </c>
      <c r="E47" s="177">
        <v>11</v>
      </c>
      <c r="F47" s="178"/>
      <c r="G47" s="179">
        <f t="shared" ref="G47:G55" si="14">ROUND(E47*F47,2)</f>
        <v>0</v>
      </c>
      <c r="H47" s="178">
        <v>3800</v>
      </c>
      <c r="I47" s="179">
        <f t="shared" ref="I47:I55" si="15">ROUND(E47*H47,2)</f>
        <v>41800</v>
      </c>
      <c r="J47" s="178">
        <v>0</v>
      </c>
      <c r="K47" s="179">
        <f t="shared" ref="K47:K55" si="16">ROUND(E47*J47,2)</f>
        <v>0</v>
      </c>
      <c r="L47" s="179">
        <v>21</v>
      </c>
      <c r="M47" s="179">
        <f t="shared" ref="M47:M55" si="17">G47*(1+L47/100)</f>
        <v>0</v>
      </c>
      <c r="N47" s="179">
        <v>0</v>
      </c>
      <c r="O47" s="179">
        <f t="shared" ref="O47:O55" si="18">ROUND(E47*N47,2)</f>
        <v>0</v>
      </c>
      <c r="P47" s="179">
        <v>0</v>
      </c>
      <c r="Q47" s="179">
        <f t="shared" ref="Q47:Q55" si="19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5" si="20"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37</v>
      </c>
      <c r="B48" s="175" t="s">
        <v>2142</v>
      </c>
      <c r="C48" s="184" t="s">
        <v>2143</v>
      </c>
      <c r="D48" s="176" t="s">
        <v>1835</v>
      </c>
      <c r="E48" s="177">
        <v>3</v>
      </c>
      <c r="F48" s="178"/>
      <c r="G48" s="179">
        <f t="shared" si="14"/>
        <v>0</v>
      </c>
      <c r="H48" s="178">
        <v>3800</v>
      </c>
      <c r="I48" s="179">
        <f t="shared" si="15"/>
        <v>11400</v>
      </c>
      <c r="J48" s="178">
        <v>0</v>
      </c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20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38</v>
      </c>
      <c r="B49" s="175" t="s">
        <v>2144</v>
      </c>
      <c r="C49" s="184" t="s">
        <v>2145</v>
      </c>
      <c r="D49" s="176" t="s">
        <v>348</v>
      </c>
      <c r="E49" s="177">
        <v>29</v>
      </c>
      <c r="F49" s="178"/>
      <c r="G49" s="179">
        <f t="shared" si="14"/>
        <v>0</v>
      </c>
      <c r="H49" s="178">
        <v>0</v>
      </c>
      <c r="I49" s="179">
        <f t="shared" si="15"/>
        <v>0</v>
      </c>
      <c r="J49" s="178">
        <v>86.8</v>
      </c>
      <c r="K49" s="179">
        <f t="shared" si="16"/>
        <v>2517.1999999999998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20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39</v>
      </c>
      <c r="B50" s="175" t="s">
        <v>2146</v>
      </c>
      <c r="C50" s="184" t="s">
        <v>2635</v>
      </c>
      <c r="D50" s="176" t="s">
        <v>348</v>
      </c>
      <c r="E50" s="177">
        <v>29</v>
      </c>
      <c r="F50" s="178"/>
      <c r="G50" s="179">
        <f t="shared" si="14"/>
        <v>0</v>
      </c>
      <c r="H50" s="178">
        <v>103.56</v>
      </c>
      <c r="I50" s="179">
        <f t="shared" si="15"/>
        <v>3003.24</v>
      </c>
      <c r="J50" s="178">
        <v>0</v>
      </c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20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40</v>
      </c>
      <c r="B51" s="175" t="s">
        <v>2147</v>
      </c>
      <c r="C51" s="184" t="s">
        <v>2148</v>
      </c>
      <c r="D51" s="176" t="s">
        <v>348</v>
      </c>
      <c r="E51" s="177">
        <v>25</v>
      </c>
      <c r="F51" s="178"/>
      <c r="G51" s="179">
        <f t="shared" si="14"/>
        <v>0</v>
      </c>
      <c r="H51" s="178">
        <v>0</v>
      </c>
      <c r="I51" s="179">
        <f t="shared" si="15"/>
        <v>0</v>
      </c>
      <c r="J51" s="178">
        <v>76</v>
      </c>
      <c r="K51" s="179">
        <f t="shared" si="16"/>
        <v>1900</v>
      </c>
      <c r="L51" s="179">
        <v>21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20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41</v>
      </c>
      <c r="B52" s="175" t="s">
        <v>2149</v>
      </c>
      <c r="C52" s="184" t="s">
        <v>2641</v>
      </c>
      <c r="D52" s="176" t="s">
        <v>1835</v>
      </c>
      <c r="E52" s="177">
        <v>25</v>
      </c>
      <c r="F52" s="178"/>
      <c r="G52" s="179">
        <f t="shared" si="14"/>
        <v>0</v>
      </c>
      <c r="H52" s="178">
        <v>121.4</v>
      </c>
      <c r="I52" s="179">
        <f t="shared" si="15"/>
        <v>3035</v>
      </c>
      <c r="J52" s="178">
        <v>0</v>
      </c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20"/>
        <v>0</v>
      </c>
      <c r="W52" s="158"/>
      <c r="X52" s="158" t="s">
        <v>554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1329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4">
        <v>42</v>
      </c>
      <c r="B53" s="175" t="s">
        <v>2227</v>
      </c>
      <c r="C53" s="184" t="s">
        <v>2228</v>
      </c>
      <c r="D53" s="176" t="s">
        <v>348</v>
      </c>
      <c r="E53" s="177">
        <v>24</v>
      </c>
      <c r="F53" s="178"/>
      <c r="G53" s="179">
        <f t="shared" si="14"/>
        <v>0</v>
      </c>
      <c r="H53" s="178">
        <v>0</v>
      </c>
      <c r="I53" s="179">
        <f t="shared" si="15"/>
        <v>0</v>
      </c>
      <c r="J53" s="178">
        <v>148</v>
      </c>
      <c r="K53" s="179">
        <f t="shared" si="16"/>
        <v>3552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20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43</v>
      </c>
      <c r="B54" s="175" t="s">
        <v>2229</v>
      </c>
      <c r="C54" s="184" t="s">
        <v>2642</v>
      </c>
      <c r="D54" s="176" t="s">
        <v>1835</v>
      </c>
      <c r="E54" s="177">
        <v>24</v>
      </c>
      <c r="F54" s="178"/>
      <c r="G54" s="179">
        <f t="shared" si="14"/>
        <v>0</v>
      </c>
      <c r="H54" s="178">
        <v>128.44</v>
      </c>
      <c r="I54" s="179">
        <f t="shared" si="15"/>
        <v>3082.56</v>
      </c>
      <c r="J54" s="178">
        <v>0</v>
      </c>
      <c r="K54" s="179">
        <f t="shared" si="16"/>
        <v>0</v>
      </c>
      <c r="L54" s="179">
        <v>21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20"/>
        <v>0</v>
      </c>
      <c r="W54" s="158"/>
      <c r="X54" s="158" t="s">
        <v>554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1329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6">
        <v>44</v>
      </c>
      <c r="B55" s="167" t="s">
        <v>2150</v>
      </c>
      <c r="C55" s="183" t="s">
        <v>2151</v>
      </c>
      <c r="D55" s="168" t="s">
        <v>348</v>
      </c>
      <c r="E55" s="169">
        <v>108</v>
      </c>
      <c r="F55" s="170"/>
      <c r="G55" s="171">
        <f t="shared" si="14"/>
        <v>0</v>
      </c>
      <c r="H55" s="170">
        <v>0</v>
      </c>
      <c r="I55" s="171">
        <f t="shared" si="15"/>
        <v>0</v>
      </c>
      <c r="J55" s="170">
        <v>328</v>
      </c>
      <c r="K55" s="171">
        <f t="shared" si="16"/>
        <v>35424</v>
      </c>
      <c r="L55" s="171">
        <v>21</v>
      </c>
      <c r="M55" s="171">
        <f t="shared" si="17"/>
        <v>0</v>
      </c>
      <c r="N55" s="171">
        <v>0</v>
      </c>
      <c r="O55" s="171">
        <f t="shared" si="18"/>
        <v>0</v>
      </c>
      <c r="P55" s="171">
        <v>0</v>
      </c>
      <c r="Q55" s="171">
        <f t="shared" si="19"/>
        <v>0</v>
      </c>
      <c r="R55" s="171"/>
      <c r="S55" s="171" t="s">
        <v>340</v>
      </c>
      <c r="T55" s="172" t="s">
        <v>319</v>
      </c>
      <c r="U55" s="158">
        <v>0</v>
      </c>
      <c r="V55" s="158">
        <f t="shared" si="20"/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0" t="s">
        <v>2230</v>
      </c>
      <c r="D56" s="188"/>
      <c r="E56" s="189">
        <v>108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367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45</v>
      </c>
      <c r="B57" s="175" t="s">
        <v>2153</v>
      </c>
      <c r="C57" s="184" t="s">
        <v>2154</v>
      </c>
      <c r="D57" s="176" t="s">
        <v>1835</v>
      </c>
      <c r="E57" s="177">
        <v>31</v>
      </c>
      <c r="F57" s="178"/>
      <c r="G57" s="179">
        <f t="shared" ref="G57:G67" si="21">ROUND(E57*F57,2)</f>
        <v>0</v>
      </c>
      <c r="H57" s="178">
        <v>1100</v>
      </c>
      <c r="I57" s="179">
        <f t="shared" ref="I57:I67" si="22">ROUND(E57*H57,2)</f>
        <v>34100</v>
      </c>
      <c r="J57" s="178">
        <v>0</v>
      </c>
      <c r="K57" s="179">
        <f t="shared" ref="K57:K67" si="23">ROUND(E57*J57,2)</f>
        <v>0</v>
      </c>
      <c r="L57" s="179">
        <v>21</v>
      </c>
      <c r="M57" s="179">
        <f t="shared" ref="M57:M67" si="24">G57*(1+L57/100)</f>
        <v>0</v>
      </c>
      <c r="N57" s="179">
        <v>0</v>
      </c>
      <c r="O57" s="179">
        <f t="shared" ref="O57:O67" si="25">ROUND(E57*N57,2)</f>
        <v>0</v>
      </c>
      <c r="P57" s="179">
        <v>0</v>
      </c>
      <c r="Q57" s="179">
        <f t="shared" ref="Q57:Q67" si="26">ROUND(E57*P57,2)</f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ref="V57:V67" si="27">ROUND(E57*U57,2)</f>
        <v>0</v>
      </c>
      <c r="W57" s="158"/>
      <c r="X57" s="158" t="s">
        <v>554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1329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46</v>
      </c>
      <c r="B58" s="175" t="s">
        <v>2155</v>
      </c>
      <c r="C58" s="184" t="s">
        <v>2156</v>
      </c>
      <c r="D58" s="176" t="s">
        <v>1835</v>
      </c>
      <c r="E58" s="177">
        <v>20</v>
      </c>
      <c r="F58" s="178"/>
      <c r="G58" s="179">
        <f t="shared" si="21"/>
        <v>0</v>
      </c>
      <c r="H58" s="178">
        <v>905</v>
      </c>
      <c r="I58" s="179">
        <f t="shared" si="22"/>
        <v>18100</v>
      </c>
      <c r="J58" s="178">
        <v>0</v>
      </c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7"/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47</v>
      </c>
      <c r="B59" s="175" t="s">
        <v>2157</v>
      </c>
      <c r="C59" s="184" t="s">
        <v>2158</v>
      </c>
      <c r="D59" s="176" t="s">
        <v>1835</v>
      </c>
      <c r="E59" s="177">
        <v>15</v>
      </c>
      <c r="F59" s="178"/>
      <c r="G59" s="179">
        <f t="shared" si="21"/>
        <v>0</v>
      </c>
      <c r="H59" s="178">
        <v>1100</v>
      </c>
      <c r="I59" s="179">
        <f t="shared" si="22"/>
        <v>16500</v>
      </c>
      <c r="J59" s="178">
        <v>0</v>
      </c>
      <c r="K59" s="179">
        <f t="shared" si="23"/>
        <v>0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7"/>
        <v>0</v>
      </c>
      <c r="W59" s="158"/>
      <c r="X59" s="158" t="s">
        <v>554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1329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48</v>
      </c>
      <c r="B60" s="175" t="s">
        <v>2159</v>
      </c>
      <c r="C60" s="184" t="s">
        <v>2160</v>
      </c>
      <c r="D60" s="176" t="s">
        <v>1835</v>
      </c>
      <c r="E60" s="177">
        <v>42</v>
      </c>
      <c r="F60" s="178"/>
      <c r="G60" s="179">
        <f t="shared" si="21"/>
        <v>0</v>
      </c>
      <c r="H60" s="178">
        <v>5130</v>
      </c>
      <c r="I60" s="179">
        <f t="shared" si="22"/>
        <v>215460</v>
      </c>
      <c r="J60" s="178">
        <v>0</v>
      </c>
      <c r="K60" s="179">
        <f t="shared" si="23"/>
        <v>0</v>
      </c>
      <c r="L60" s="179">
        <v>21</v>
      </c>
      <c r="M60" s="179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7"/>
        <v>0</v>
      </c>
      <c r="W60" s="158"/>
      <c r="X60" s="158" t="s">
        <v>554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49</v>
      </c>
      <c r="B61" s="175" t="s">
        <v>2161</v>
      </c>
      <c r="C61" s="184" t="s">
        <v>2162</v>
      </c>
      <c r="D61" s="176" t="s">
        <v>473</v>
      </c>
      <c r="E61" s="177">
        <v>180</v>
      </c>
      <c r="F61" s="178"/>
      <c r="G61" s="179">
        <f t="shared" si="21"/>
        <v>0</v>
      </c>
      <c r="H61" s="178">
        <v>0</v>
      </c>
      <c r="I61" s="179">
        <f t="shared" si="22"/>
        <v>0</v>
      </c>
      <c r="J61" s="178">
        <v>16.7</v>
      </c>
      <c r="K61" s="179">
        <f t="shared" si="23"/>
        <v>3006</v>
      </c>
      <c r="L61" s="179">
        <v>21</v>
      </c>
      <c r="M61" s="179">
        <f t="shared" si="24"/>
        <v>0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340</v>
      </c>
      <c r="T61" s="180" t="s">
        <v>319</v>
      </c>
      <c r="U61" s="158">
        <v>0</v>
      </c>
      <c r="V61" s="158">
        <f t="shared" si="27"/>
        <v>0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50</v>
      </c>
      <c r="B62" s="175" t="s">
        <v>2163</v>
      </c>
      <c r="C62" s="184" t="s">
        <v>2164</v>
      </c>
      <c r="D62" s="176" t="s">
        <v>473</v>
      </c>
      <c r="E62" s="177">
        <v>180</v>
      </c>
      <c r="F62" s="178"/>
      <c r="G62" s="179">
        <f t="shared" si="21"/>
        <v>0</v>
      </c>
      <c r="H62" s="178">
        <v>7.77</v>
      </c>
      <c r="I62" s="179">
        <f t="shared" si="22"/>
        <v>1398.6</v>
      </c>
      <c r="J62" s="178">
        <v>0</v>
      </c>
      <c r="K62" s="179">
        <f t="shared" si="23"/>
        <v>0</v>
      </c>
      <c r="L62" s="179">
        <v>21</v>
      </c>
      <c r="M62" s="179">
        <f t="shared" si="24"/>
        <v>0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79"/>
      <c r="S62" s="179" t="s">
        <v>340</v>
      </c>
      <c r="T62" s="180" t="s">
        <v>319</v>
      </c>
      <c r="U62" s="158">
        <v>0</v>
      </c>
      <c r="V62" s="158">
        <f t="shared" si="27"/>
        <v>0</v>
      </c>
      <c r="W62" s="158"/>
      <c r="X62" s="158" t="s">
        <v>554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4">
        <v>51</v>
      </c>
      <c r="B63" s="175" t="s">
        <v>2165</v>
      </c>
      <c r="C63" s="184" t="s">
        <v>2166</v>
      </c>
      <c r="D63" s="176" t="s">
        <v>348</v>
      </c>
      <c r="E63" s="177">
        <v>8</v>
      </c>
      <c r="F63" s="178"/>
      <c r="G63" s="179">
        <f t="shared" si="21"/>
        <v>0</v>
      </c>
      <c r="H63" s="178">
        <v>0</v>
      </c>
      <c r="I63" s="179">
        <f t="shared" si="22"/>
        <v>0</v>
      </c>
      <c r="J63" s="178">
        <v>4530</v>
      </c>
      <c r="K63" s="179">
        <f t="shared" si="23"/>
        <v>36240</v>
      </c>
      <c r="L63" s="179">
        <v>21</v>
      </c>
      <c r="M63" s="179">
        <f t="shared" si="24"/>
        <v>0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340</v>
      </c>
      <c r="T63" s="180" t="s">
        <v>319</v>
      </c>
      <c r="U63" s="158">
        <v>0</v>
      </c>
      <c r="V63" s="158">
        <f t="shared" si="27"/>
        <v>0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425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52</v>
      </c>
      <c r="B64" s="175" t="s">
        <v>2168</v>
      </c>
      <c r="C64" s="184" t="s">
        <v>2169</v>
      </c>
      <c r="D64" s="176" t="s">
        <v>348</v>
      </c>
      <c r="E64" s="177">
        <v>1</v>
      </c>
      <c r="F64" s="178"/>
      <c r="G64" s="179">
        <f t="shared" si="21"/>
        <v>0</v>
      </c>
      <c r="H64" s="178">
        <v>0</v>
      </c>
      <c r="I64" s="179">
        <f t="shared" si="22"/>
        <v>0</v>
      </c>
      <c r="J64" s="178">
        <v>500</v>
      </c>
      <c r="K64" s="179">
        <f t="shared" si="23"/>
        <v>500</v>
      </c>
      <c r="L64" s="179">
        <v>21</v>
      </c>
      <c r="M64" s="179">
        <f t="shared" si="24"/>
        <v>0</v>
      </c>
      <c r="N64" s="179">
        <v>0</v>
      </c>
      <c r="O64" s="179">
        <f t="shared" si="25"/>
        <v>0</v>
      </c>
      <c r="P64" s="179">
        <v>0</v>
      </c>
      <c r="Q64" s="179">
        <f t="shared" si="26"/>
        <v>0</v>
      </c>
      <c r="R64" s="179"/>
      <c r="S64" s="179" t="s">
        <v>340</v>
      </c>
      <c r="T64" s="180" t="s">
        <v>319</v>
      </c>
      <c r="U64" s="158">
        <v>0</v>
      </c>
      <c r="V64" s="158">
        <f t="shared" si="27"/>
        <v>0</v>
      </c>
      <c r="W64" s="158"/>
      <c r="X64" s="158" t="s">
        <v>362</v>
      </c>
      <c r="Y64" s="191"/>
      <c r="Z64" s="149"/>
      <c r="AA64" s="149"/>
      <c r="AB64" s="149"/>
      <c r="AC64" s="149"/>
      <c r="AD64" s="149"/>
      <c r="AE64" s="149"/>
      <c r="AF64" s="149"/>
      <c r="AG64" s="149" t="s">
        <v>425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53</v>
      </c>
      <c r="B65" s="175" t="s">
        <v>2951</v>
      </c>
      <c r="C65" s="184" t="s">
        <v>2953</v>
      </c>
      <c r="D65" s="176" t="s">
        <v>791</v>
      </c>
      <c r="E65" s="177">
        <v>1</v>
      </c>
      <c r="F65" s="178"/>
      <c r="G65" s="179">
        <f t="shared" si="21"/>
        <v>0</v>
      </c>
      <c r="H65" s="178">
        <v>0</v>
      </c>
      <c r="I65" s="179">
        <f t="shared" si="22"/>
        <v>0</v>
      </c>
      <c r="J65" s="178">
        <v>0.73</v>
      </c>
      <c r="K65" s="179">
        <f t="shared" si="23"/>
        <v>0.73</v>
      </c>
      <c r="L65" s="179">
        <v>21</v>
      </c>
      <c r="M65" s="179">
        <f t="shared" si="24"/>
        <v>0</v>
      </c>
      <c r="N65" s="179">
        <v>0</v>
      </c>
      <c r="O65" s="179">
        <f t="shared" si="25"/>
        <v>0</v>
      </c>
      <c r="P65" s="179">
        <v>0</v>
      </c>
      <c r="Q65" s="179">
        <f t="shared" si="26"/>
        <v>0</v>
      </c>
      <c r="R65" s="179"/>
      <c r="S65" s="179" t="s">
        <v>340</v>
      </c>
      <c r="T65" s="180" t="s">
        <v>319</v>
      </c>
      <c r="U65" s="158">
        <v>0</v>
      </c>
      <c r="V65" s="158">
        <f t="shared" si="27"/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54</v>
      </c>
      <c r="B66" s="175" t="s">
        <v>2952</v>
      </c>
      <c r="C66" s="184" t="s">
        <v>2954</v>
      </c>
      <c r="D66" s="176" t="s">
        <v>791</v>
      </c>
      <c r="E66" s="177">
        <v>1</v>
      </c>
      <c r="F66" s="178"/>
      <c r="G66" s="179">
        <f t="shared" si="21"/>
        <v>0</v>
      </c>
      <c r="H66" s="178">
        <v>0</v>
      </c>
      <c r="I66" s="179">
        <f t="shared" si="22"/>
        <v>0</v>
      </c>
      <c r="J66" s="178">
        <v>0.37</v>
      </c>
      <c r="K66" s="179">
        <f t="shared" si="23"/>
        <v>0.37</v>
      </c>
      <c r="L66" s="179">
        <v>21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340</v>
      </c>
      <c r="T66" s="180" t="s">
        <v>319</v>
      </c>
      <c r="U66" s="158">
        <v>0</v>
      </c>
      <c r="V66" s="158">
        <f t="shared" si="27"/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4">
        <v>55</v>
      </c>
      <c r="B67" s="175" t="s">
        <v>2170</v>
      </c>
      <c r="C67" s="184" t="s">
        <v>2171</v>
      </c>
      <c r="D67" s="176" t="s">
        <v>791</v>
      </c>
      <c r="E67" s="177">
        <v>1</v>
      </c>
      <c r="F67" s="178"/>
      <c r="G67" s="179">
        <f t="shared" si="21"/>
        <v>0</v>
      </c>
      <c r="H67" s="178">
        <v>0</v>
      </c>
      <c r="I67" s="179">
        <f t="shared" si="22"/>
        <v>0</v>
      </c>
      <c r="J67" s="178">
        <v>3</v>
      </c>
      <c r="K67" s="179">
        <f t="shared" si="23"/>
        <v>3</v>
      </c>
      <c r="L67" s="179">
        <v>21</v>
      </c>
      <c r="M67" s="179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340</v>
      </c>
      <c r="T67" s="180" t="s">
        <v>319</v>
      </c>
      <c r="U67" s="158">
        <v>0</v>
      </c>
      <c r="V67" s="158">
        <f t="shared" si="27"/>
        <v>0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425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0" t="s">
        <v>313</v>
      </c>
      <c r="B68" s="161" t="s">
        <v>208</v>
      </c>
      <c r="C68" s="182" t="s">
        <v>86</v>
      </c>
      <c r="D68" s="162"/>
      <c r="E68" s="163"/>
      <c r="F68" s="164"/>
      <c r="G68" s="164">
        <f>SUMIF(AG69:AG77,"&lt;&gt;NOR",G69:G77)</f>
        <v>0</v>
      </c>
      <c r="H68" s="164"/>
      <c r="I68" s="164">
        <f>SUM(I69:I77)</f>
        <v>2300</v>
      </c>
      <c r="J68" s="164"/>
      <c r="K68" s="164">
        <f>SUM(K69:K77)</f>
        <v>3164.16</v>
      </c>
      <c r="L68" s="164"/>
      <c r="M68" s="164">
        <f>SUM(M69:M77)</f>
        <v>0</v>
      </c>
      <c r="N68" s="164"/>
      <c r="O68" s="164">
        <f>SUM(O69:O77)</f>
        <v>0</v>
      </c>
      <c r="P68" s="164"/>
      <c r="Q68" s="164">
        <f>SUM(Q69:Q77)</f>
        <v>0</v>
      </c>
      <c r="R68" s="164"/>
      <c r="S68" s="164"/>
      <c r="T68" s="165"/>
      <c r="U68" s="159"/>
      <c r="V68" s="159">
        <f>SUM(V69:V77)</f>
        <v>0</v>
      </c>
      <c r="W68" s="159"/>
      <c r="X68" s="159"/>
      <c r="AG68" t="s">
        <v>314</v>
      </c>
    </row>
    <row r="69" spans="1:60" outlineLevel="1" x14ac:dyDescent="0.2">
      <c r="A69" s="166">
        <v>56</v>
      </c>
      <c r="B69" s="167" t="s">
        <v>2231</v>
      </c>
      <c r="C69" s="183" t="s">
        <v>2232</v>
      </c>
      <c r="D69" s="168" t="s">
        <v>348</v>
      </c>
      <c r="E69" s="169">
        <v>2</v>
      </c>
      <c r="F69" s="170"/>
      <c r="G69" s="171">
        <f>ROUND(E69*F69,2)</f>
        <v>0</v>
      </c>
      <c r="H69" s="170">
        <v>0</v>
      </c>
      <c r="I69" s="171">
        <f>ROUND(E69*H69,2)</f>
        <v>0</v>
      </c>
      <c r="J69" s="170">
        <v>772</v>
      </c>
      <c r="K69" s="171">
        <f>ROUND(E69*J69,2)</f>
        <v>1544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/>
      <c r="S69" s="171" t="s">
        <v>340</v>
      </c>
      <c r="T69" s="172" t="s">
        <v>319</v>
      </c>
      <c r="U69" s="158">
        <v>0</v>
      </c>
      <c r="V69" s="158">
        <f>ROUND(E69*U69,2)</f>
        <v>0</v>
      </c>
      <c r="W69" s="158"/>
      <c r="X69" s="158" t="s">
        <v>362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425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0" t="s">
        <v>2233</v>
      </c>
      <c r="D70" s="188"/>
      <c r="E70" s="189">
        <v>2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367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57</v>
      </c>
      <c r="B71" s="175" t="s">
        <v>2234</v>
      </c>
      <c r="C71" s="184" t="s">
        <v>2235</v>
      </c>
      <c r="D71" s="176" t="s">
        <v>348</v>
      </c>
      <c r="E71" s="177">
        <v>2</v>
      </c>
      <c r="F71" s="178"/>
      <c r="G71" s="179">
        <f t="shared" ref="G71:G77" si="28">ROUND(E71*F71,2)</f>
        <v>0</v>
      </c>
      <c r="H71" s="178">
        <v>0</v>
      </c>
      <c r="I71" s="179">
        <f t="shared" ref="I71:I77" si="29">ROUND(E71*H71,2)</f>
        <v>0</v>
      </c>
      <c r="J71" s="178">
        <v>184</v>
      </c>
      <c r="K71" s="179">
        <f t="shared" ref="K71:K77" si="30">ROUND(E71*J71,2)</f>
        <v>368</v>
      </c>
      <c r="L71" s="179">
        <v>21</v>
      </c>
      <c r="M71" s="179">
        <f t="shared" ref="M71:M77" si="31">G71*(1+L71/100)</f>
        <v>0</v>
      </c>
      <c r="N71" s="179">
        <v>0</v>
      </c>
      <c r="O71" s="179">
        <f t="shared" ref="O71:O77" si="32">ROUND(E71*N71,2)</f>
        <v>0</v>
      </c>
      <c r="P71" s="179">
        <v>0</v>
      </c>
      <c r="Q71" s="179">
        <f t="shared" ref="Q71:Q77" si="33">ROUND(E71*P71,2)</f>
        <v>0</v>
      </c>
      <c r="R71" s="179"/>
      <c r="S71" s="179" t="s">
        <v>340</v>
      </c>
      <c r="T71" s="180" t="s">
        <v>319</v>
      </c>
      <c r="U71" s="158">
        <v>0</v>
      </c>
      <c r="V71" s="158">
        <f t="shared" ref="V71:V77" si="34">ROUND(E71*U71,2)</f>
        <v>0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425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58</v>
      </c>
      <c r="B72" s="175" t="s">
        <v>2236</v>
      </c>
      <c r="C72" s="184" t="s">
        <v>2237</v>
      </c>
      <c r="D72" s="176" t="s">
        <v>348</v>
      </c>
      <c r="E72" s="177">
        <v>2</v>
      </c>
      <c r="F72" s="178"/>
      <c r="G72" s="179">
        <f t="shared" si="28"/>
        <v>0</v>
      </c>
      <c r="H72" s="178">
        <v>0</v>
      </c>
      <c r="I72" s="179">
        <f t="shared" si="29"/>
        <v>0</v>
      </c>
      <c r="J72" s="178">
        <v>220</v>
      </c>
      <c r="K72" s="179">
        <f t="shared" si="30"/>
        <v>440</v>
      </c>
      <c r="L72" s="179">
        <v>21</v>
      </c>
      <c r="M72" s="179">
        <f t="shared" si="31"/>
        <v>0</v>
      </c>
      <c r="N72" s="179">
        <v>0</v>
      </c>
      <c r="O72" s="179">
        <f t="shared" si="32"/>
        <v>0</v>
      </c>
      <c r="P72" s="179">
        <v>0</v>
      </c>
      <c r="Q72" s="179">
        <f t="shared" si="33"/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si="34"/>
        <v>0</v>
      </c>
      <c r="W72" s="158"/>
      <c r="X72" s="158" t="s">
        <v>362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425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59</v>
      </c>
      <c r="B73" s="175" t="s">
        <v>2238</v>
      </c>
      <c r="C73" s="184" t="s">
        <v>2239</v>
      </c>
      <c r="D73" s="176" t="s">
        <v>348</v>
      </c>
      <c r="E73" s="177">
        <v>2</v>
      </c>
      <c r="F73" s="178"/>
      <c r="G73" s="179">
        <f t="shared" si="28"/>
        <v>0</v>
      </c>
      <c r="H73" s="178">
        <v>0</v>
      </c>
      <c r="I73" s="179">
        <f t="shared" si="29"/>
        <v>0</v>
      </c>
      <c r="J73" s="178">
        <v>404</v>
      </c>
      <c r="K73" s="179">
        <f t="shared" si="30"/>
        <v>808</v>
      </c>
      <c r="L73" s="179">
        <v>21</v>
      </c>
      <c r="M73" s="179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79"/>
      <c r="S73" s="179" t="s">
        <v>340</v>
      </c>
      <c r="T73" s="180" t="s">
        <v>319</v>
      </c>
      <c r="U73" s="158">
        <v>0</v>
      </c>
      <c r="V73" s="158">
        <f t="shared" si="34"/>
        <v>0</v>
      </c>
      <c r="W73" s="158"/>
      <c r="X73" s="158" t="s">
        <v>362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425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60</v>
      </c>
      <c r="B74" s="175" t="s">
        <v>2240</v>
      </c>
      <c r="C74" s="184" t="s">
        <v>2241</v>
      </c>
      <c r="D74" s="176" t="s">
        <v>1835</v>
      </c>
      <c r="E74" s="177">
        <v>2</v>
      </c>
      <c r="F74" s="178"/>
      <c r="G74" s="179">
        <f t="shared" si="28"/>
        <v>0</v>
      </c>
      <c r="H74" s="178">
        <v>1150</v>
      </c>
      <c r="I74" s="179">
        <f t="shared" si="29"/>
        <v>2300</v>
      </c>
      <c r="J74" s="178">
        <v>0</v>
      </c>
      <c r="K74" s="179">
        <f t="shared" si="30"/>
        <v>0</v>
      </c>
      <c r="L74" s="179">
        <v>21</v>
      </c>
      <c r="M74" s="179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si="34"/>
        <v>0</v>
      </c>
      <c r="W74" s="158"/>
      <c r="X74" s="158" t="s">
        <v>554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1329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61</v>
      </c>
      <c r="B75" s="175" t="s">
        <v>2955</v>
      </c>
      <c r="C75" s="184" t="s">
        <v>2957</v>
      </c>
      <c r="D75" s="176" t="s">
        <v>791</v>
      </c>
      <c r="E75" s="177">
        <v>1</v>
      </c>
      <c r="F75" s="178"/>
      <c r="G75" s="179">
        <f t="shared" si="28"/>
        <v>0</v>
      </c>
      <c r="H75" s="178">
        <v>0</v>
      </c>
      <c r="I75" s="179">
        <f t="shared" si="29"/>
        <v>0</v>
      </c>
      <c r="J75" s="178">
        <v>0.77</v>
      </c>
      <c r="K75" s="179">
        <f t="shared" si="30"/>
        <v>0.77</v>
      </c>
      <c r="L75" s="179">
        <v>21</v>
      </c>
      <c r="M75" s="179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79"/>
      <c r="S75" s="179" t="s">
        <v>340</v>
      </c>
      <c r="T75" s="180" t="s">
        <v>319</v>
      </c>
      <c r="U75" s="158">
        <v>0</v>
      </c>
      <c r="V75" s="158">
        <f t="shared" si="34"/>
        <v>0</v>
      </c>
      <c r="W75" s="158"/>
      <c r="X75" s="158" t="s">
        <v>362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425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62</v>
      </c>
      <c r="B76" s="175" t="s">
        <v>2956</v>
      </c>
      <c r="C76" s="184" t="s">
        <v>2958</v>
      </c>
      <c r="D76" s="176" t="s">
        <v>791</v>
      </c>
      <c r="E76" s="177">
        <v>1</v>
      </c>
      <c r="F76" s="178"/>
      <c r="G76" s="179">
        <f t="shared" si="28"/>
        <v>0</v>
      </c>
      <c r="H76" s="178">
        <v>0</v>
      </c>
      <c r="I76" s="179">
        <f t="shared" si="29"/>
        <v>0</v>
      </c>
      <c r="J76" s="178">
        <v>0.39</v>
      </c>
      <c r="K76" s="179">
        <f t="shared" si="30"/>
        <v>0.39</v>
      </c>
      <c r="L76" s="179">
        <v>21</v>
      </c>
      <c r="M76" s="179">
        <f t="shared" si="31"/>
        <v>0</v>
      </c>
      <c r="N76" s="179">
        <v>0</v>
      </c>
      <c r="O76" s="179">
        <f t="shared" si="32"/>
        <v>0</v>
      </c>
      <c r="P76" s="179">
        <v>0</v>
      </c>
      <c r="Q76" s="179">
        <f t="shared" si="33"/>
        <v>0</v>
      </c>
      <c r="R76" s="179"/>
      <c r="S76" s="179" t="s">
        <v>340</v>
      </c>
      <c r="T76" s="180" t="s">
        <v>319</v>
      </c>
      <c r="U76" s="158">
        <v>0</v>
      </c>
      <c r="V76" s="158">
        <f t="shared" si="34"/>
        <v>0</v>
      </c>
      <c r="W76" s="158"/>
      <c r="X76" s="158" t="s">
        <v>362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425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63</v>
      </c>
      <c r="B77" s="175" t="s">
        <v>2242</v>
      </c>
      <c r="C77" s="184" t="s">
        <v>2243</v>
      </c>
      <c r="D77" s="176" t="s">
        <v>791</v>
      </c>
      <c r="E77" s="177">
        <v>1</v>
      </c>
      <c r="F77" s="178"/>
      <c r="G77" s="179">
        <f t="shared" si="28"/>
        <v>0</v>
      </c>
      <c r="H77" s="178">
        <v>0</v>
      </c>
      <c r="I77" s="179">
        <f t="shared" si="29"/>
        <v>0</v>
      </c>
      <c r="J77" s="178">
        <v>3</v>
      </c>
      <c r="K77" s="179">
        <f t="shared" si="30"/>
        <v>3</v>
      </c>
      <c r="L77" s="179">
        <v>21</v>
      </c>
      <c r="M77" s="179">
        <f t="shared" si="31"/>
        <v>0</v>
      </c>
      <c r="N77" s="179">
        <v>0</v>
      </c>
      <c r="O77" s="179">
        <f t="shared" si="32"/>
        <v>0</v>
      </c>
      <c r="P77" s="179">
        <v>0</v>
      </c>
      <c r="Q77" s="179">
        <f t="shared" si="33"/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si="34"/>
        <v>0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425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0" t="s">
        <v>313</v>
      </c>
      <c r="B78" s="161" t="s">
        <v>211</v>
      </c>
      <c r="C78" s="182" t="s">
        <v>212</v>
      </c>
      <c r="D78" s="162"/>
      <c r="E78" s="163"/>
      <c r="F78" s="164"/>
      <c r="G78" s="164">
        <f>SUMIF(AG79:AG85,"&lt;&gt;NOR",G79:G85)</f>
        <v>0</v>
      </c>
      <c r="H78" s="164"/>
      <c r="I78" s="164">
        <f>SUM(I79:I85)</f>
        <v>16510.29</v>
      </c>
      <c r="J78" s="164"/>
      <c r="K78" s="164">
        <f>SUM(K79:K85)</f>
        <v>0</v>
      </c>
      <c r="L78" s="164"/>
      <c r="M78" s="164">
        <f>SUM(M79:M85)</f>
        <v>0</v>
      </c>
      <c r="N78" s="164"/>
      <c r="O78" s="164">
        <f>SUM(O79:O85)</f>
        <v>0</v>
      </c>
      <c r="P78" s="164"/>
      <c r="Q78" s="164">
        <f>SUM(Q79:Q85)</f>
        <v>0</v>
      </c>
      <c r="R78" s="164"/>
      <c r="S78" s="164"/>
      <c r="T78" s="165"/>
      <c r="U78" s="159"/>
      <c r="V78" s="159">
        <f>SUM(V79:V85)</f>
        <v>0</v>
      </c>
      <c r="W78" s="159"/>
      <c r="X78" s="159"/>
      <c r="AG78" t="s">
        <v>314</v>
      </c>
    </row>
    <row r="79" spans="1:60" outlineLevel="1" x14ac:dyDescent="0.2">
      <c r="A79" s="174">
        <v>64</v>
      </c>
      <c r="B79" s="175" t="s">
        <v>2172</v>
      </c>
      <c r="C79" s="184" t="s">
        <v>2173</v>
      </c>
      <c r="D79" s="176" t="s">
        <v>1835</v>
      </c>
      <c r="E79" s="177">
        <v>1</v>
      </c>
      <c r="F79" s="178"/>
      <c r="G79" s="179">
        <f t="shared" ref="G79:G85" si="35">ROUND(E79*F79,2)</f>
        <v>0</v>
      </c>
      <c r="H79" s="178">
        <v>4150</v>
      </c>
      <c r="I79" s="179">
        <f t="shared" ref="I79:I85" si="36">ROUND(E79*H79,2)</f>
        <v>4150</v>
      </c>
      <c r="J79" s="178">
        <v>0</v>
      </c>
      <c r="K79" s="179">
        <f t="shared" ref="K79:K85" si="37">ROUND(E79*J79,2)</f>
        <v>0</v>
      </c>
      <c r="L79" s="179">
        <v>21</v>
      </c>
      <c r="M79" s="179">
        <f t="shared" ref="M79:M85" si="38">G79*(1+L79/100)</f>
        <v>0</v>
      </c>
      <c r="N79" s="179">
        <v>0</v>
      </c>
      <c r="O79" s="179">
        <f t="shared" ref="O79:O85" si="39">ROUND(E79*N79,2)</f>
        <v>0</v>
      </c>
      <c r="P79" s="179">
        <v>0</v>
      </c>
      <c r="Q79" s="179">
        <f t="shared" ref="Q79:Q85" si="40">ROUND(E79*P79,2)</f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ref="V79:V85" si="41">ROUND(E79*U79,2)</f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1329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65</v>
      </c>
      <c r="B80" s="175" t="s">
        <v>2174</v>
      </c>
      <c r="C80" s="184" t="s">
        <v>2175</v>
      </c>
      <c r="D80" s="176" t="s">
        <v>1835</v>
      </c>
      <c r="E80" s="177">
        <v>1</v>
      </c>
      <c r="F80" s="178"/>
      <c r="G80" s="179">
        <f t="shared" si="35"/>
        <v>0</v>
      </c>
      <c r="H80" s="178">
        <v>536.38</v>
      </c>
      <c r="I80" s="179">
        <f t="shared" si="36"/>
        <v>536.38</v>
      </c>
      <c r="J80" s="178">
        <v>0</v>
      </c>
      <c r="K80" s="179">
        <f t="shared" si="37"/>
        <v>0</v>
      </c>
      <c r="L80" s="179">
        <v>21</v>
      </c>
      <c r="M80" s="179">
        <f t="shared" si="38"/>
        <v>0</v>
      </c>
      <c r="N80" s="179">
        <v>0</v>
      </c>
      <c r="O80" s="179">
        <f t="shared" si="39"/>
        <v>0</v>
      </c>
      <c r="P80" s="179">
        <v>0</v>
      </c>
      <c r="Q80" s="179">
        <f t="shared" si="40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41"/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1329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66</v>
      </c>
      <c r="B81" s="175" t="s">
        <v>2176</v>
      </c>
      <c r="C81" s="184" t="s">
        <v>2177</v>
      </c>
      <c r="D81" s="176" t="s">
        <v>1835</v>
      </c>
      <c r="E81" s="177">
        <v>1</v>
      </c>
      <c r="F81" s="178"/>
      <c r="G81" s="179">
        <f t="shared" si="35"/>
        <v>0</v>
      </c>
      <c r="H81" s="178">
        <v>6879.86</v>
      </c>
      <c r="I81" s="179">
        <f t="shared" si="36"/>
        <v>6879.86</v>
      </c>
      <c r="J81" s="178">
        <v>0</v>
      </c>
      <c r="K81" s="179">
        <f t="shared" si="37"/>
        <v>0</v>
      </c>
      <c r="L81" s="179">
        <v>21</v>
      </c>
      <c r="M81" s="179">
        <f t="shared" si="38"/>
        <v>0</v>
      </c>
      <c r="N81" s="179">
        <v>0</v>
      </c>
      <c r="O81" s="179">
        <f t="shared" si="39"/>
        <v>0</v>
      </c>
      <c r="P81" s="179">
        <v>0</v>
      </c>
      <c r="Q81" s="179">
        <f t="shared" si="40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41"/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1329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4">
        <v>67</v>
      </c>
      <c r="B82" s="175" t="s">
        <v>2178</v>
      </c>
      <c r="C82" s="184" t="s">
        <v>2179</v>
      </c>
      <c r="D82" s="176" t="s">
        <v>1835</v>
      </c>
      <c r="E82" s="177">
        <v>12</v>
      </c>
      <c r="F82" s="178"/>
      <c r="G82" s="179">
        <f t="shared" si="35"/>
        <v>0</v>
      </c>
      <c r="H82" s="178">
        <v>77.400000000000006</v>
      </c>
      <c r="I82" s="179">
        <f t="shared" si="36"/>
        <v>928.8</v>
      </c>
      <c r="J82" s="178">
        <v>0</v>
      </c>
      <c r="K82" s="179">
        <f t="shared" si="37"/>
        <v>0</v>
      </c>
      <c r="L82" s="179">
        <v>21</v>
      </c>
      <c r="M82" s="179">
        <f t="shared" si="38"/>
        <v>0</v>
      </c>
      <c r="N82" s="179">
        <v>0</v>
      </c>
      <c r="O82" s="179">
        <f t="shared" si="39"/>
        <v>0</v>
      </c>
      <c r="P82" s="179">
        <v>0</v>
      </c>
      <c r="Q82" s="179">
        <f t="shared" si="40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41"/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1329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4">
        <v>68</v>
      </c>
      <c r="B83" s="175" t="s">
        <v>2180</v>
      </c>
      <c r="C83" s="184" t="s">
        <v>2181</v>
      </c>
      <c r="D83" s="176" t="s">
        <v>1835</v>
      </c>
      <c r="E83" s="177">
        <v>1</v>
      </c>
      <c r="F83" s="178"/>
      <c r="G83" s="179">
        <f t="shared" si="35"/>
        <v>0</v>
      </c>
      <c r="H83" s="178">
        <v>89.39</v>
      </c>
      <c r="I83" s="179">
        <f t="shared" si="36"/>
        <v>89.39</v>
      </c>
      <c r="J83" s="178">
        <v>0</v>
      </c>
      <c r="K83" s="179">
        <f t="shared" si="37"/>
        <v>0</v>
      </c>
      <c r="L83" s="179">
        <v>21</v>
      </c>
      <c r="M83" s="179">
        <f t="shared" si="38"/>
        <v>0</v>
      </c>
      <c r="N83" s="179">
        <v>0</v>
      </c>
      <c r="O83" s="179">
        <f t="shared" si="39"/>
        <v>0</v>
      </c>
      <c r="P83" s="179">
        <v>0</v>
      </c>
      <c r="Q83" s="179">
        <f t="shared" si="40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41"/>
        <v>0</v>
      </c>
      <c r="W83" s="158"/>
      <c r="X83" s="158" t="s">
        <v>554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1329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4">
        <v>69</v>
      </c>
      <c r="B84" s="175" t="s">
        <v>2190</v>
      </c>
      <c r="C84" s="184" t="s">
        <v>2191</v>
      </c>
      <c r="D84" s="176" t="s">
        <v>1835</v>
      </c>
      <c r="E84" s="177">
        <v>6</v>
      </c>
      <c r="F84" s="178"/>
      <c r="G84" s="179">
        <f t="shared" si="35"/>
        <v>0</v>
      </c>
      <c r="H84" s="178">
        <v>331.2</v>
      </c>
      <c r="I84" s="179">
        <f t="shared" si="36"/>
        <v>1987.2</v>
      </c>
      <c r="J84" s="178">
        <v>0</v>
      </c>
      <c r="K84" s="179">
        <f t="shared" si="37"/>
        <v>0</v>
      </c>
      <c r="L84" s="179">
        <v>21</v>
      </c>
      <c r="M84" s="179">
        <f t="shared" si="38"/>
        <v>0</v>
      </c>
      <c r="N84" s="179">
        <v>0</v>
      </c>
      <c r="O84" s="179">
        <f t="shared" si="39"/>
        <v>0</v>
      </c>
      <c r="P84" s="179">
        <v>0</v>
      </c>
      <c r="Q84" s="179">
        <f t="shared" si="40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41"/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1329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70</v>
      </c>
      <c r="B85" s="175" t="s">
        <v>2184</v>
      </c>
      <c r="C85" s="184" t="s">
        <v>2185</v>
      </c>
      <c r="D85" s="176" t="s">
        <v>1835</v>
      </c>
      <c r="E85" s="177">
        <v>2</v>
      </c>
      <c r="F85" s="178"/>
      <c r="G85" s="179">
        <f t="shared" si="35"/>
        <v>0</v>
      </c>
      <c r="H85" s="178">
        <v>969.33</v>
      </c>
      <c r="I85" s="179">
        <f t="shared" si="36"/>
        <v>1938.66</v>
      </c>
      <c r="J85" s="178">
        <v>0</v>
      </c>
      <c r="K85" s="179">
        <f t="shared" si="37"/>
        <v>0</v>
      </c>
      <c r="L85" s="179">
        <v>21</v>
      </c>
      <c r="M85" s="179">
        <f t="shared" si="38"/>
        <v>0</v>
      </c>
      <c r="N85" s="179">
        <v>0</v>
      </c>
      <c r="O85" s="179">
        <f t="shared" si="39"/>
        <v>0</v>
      </c>
      <c r="P85" s="179">
        <v>0</v>
      </c>
      <c r="Q85" s="179">
        <f t="shared" si="40"/>
        <v>0</v>
      </c>
      <c r="R85" s="179"/>
      <c r="S85" s="179" t="s">
        <v>340</v>
      </c>
      <c r="T85" s="180" t="s">
        <v>319</v>
      </c>
      <c r="U85" s="158">
        <v>0</v>
      </c>
      <c r="V85" s="158">
        <f t="shared" si="41"/>
        <v>0</v>
      </c>
      <c r="W85" s="158"/>
      <c r="X85" s="158" t="s">
        <v>554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1329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0" t="s">
        <v>313</v>
      </c>
      <c r="B86" s="161" t="s">
        <v>214</v>
      </c>
      <c r="C86" s="182" t="s">
        <v>215</v>
      </c>
      <c r="D86" s="162"/>
      <c r="E86" s="163"/>
      <c r="F86" s="164"/>
      <c r="G86" s="164">
        <f>SUMIF(AG87:AG93,"&lt;&gt;NOR",G87:G93)</f>
        <v>0</v>
      </c>
      <c r="H86" s="164"/>
      <c r="I86" s="164">
        <f>SUM(I87:I93)</f>
        <v>14477.15</v>
      </c>
      <c r="J86" s="164"/>
      <c r="K86" s="164">
        <f>SUM(K87:K93)</f>
        <v>0</v>
      </c>
      <c r="L86" s="164"/>
      <c r="M86" s="164">
        <f>SUM(M87:M93)</f>
        <v>0</v>
      </c>
      <c r="N86" s="164"/>
      <c r="O86" s="164">
        <f>SUM(O87:O93)</f>
        <v>0</v>
      </c>
      <c r="P86" s="164"/>
      <c r="Q86" s="164">
        <f>SUM(Q87:Q93)</f>
        <v>0</v>
      </c>
      <c r="R86" s="164"/>
      <c r="S86" s="164"/>
      <c r="T86" s="165"/>
      <c r="U86" s="159"/>
      <c r="V86" s="159">
        <f>SUM(V87:V93)</f>
        <v>0</v>
      </c>
      <c r="W86" s="159"/>
      <c r="X86" s="159"/>
      <c r="AG86" t="s">
        <v>314</v>
      </c>
    </row>
    <row r="87" spans="1:60" outlineLevel="1" x14ac:dyDescent="0.2">
      <c r="A87" s="174">
        <v>71</v>
      </c>
      <c r="B87" s="175" t="s">
        <v>2172</v>
      </c>
      <c r="C87" s="184" t="s">
        <v>2173</v>
      </c>
      <c r="D87" s="176" t="s">
        <v>1835</v>
      </c>
      <c r="E87" s="177">
        <v>1</v>
      </c>
      <c r="F87" s="178"/>
      <c r="G87" s="179">
        <f t="shared" ref="G87:G93" si="42">ROUND(E87*F87,2)</f>
        <v>0</v>
      </c>
      <c r="H87" s="178">
        <v>4150</v>
      </c>
      <c r="I87" s="179">
        <f t="shared" ref="I87:I93" si="43">ROUND(E87*H87,2)</f>
        <v>4150</v>
      </c>
      <c r="J87" s="178">
        <v>0</v>
      </c>
      <c r="K87" s="179">
        <f t="shared" ref="K87:K93" si="44">ROUND(E87*J87,2)</f>
        <v>0</v>
      </c>
      <c r="L87" s="179">
        <v>21</v>
      </c>
      <c r="M87" s="179">
        <f t="shared" ref="M87:M93" si="45">G87*(1+L87/100)</f>
        <v>0</v>
      </c>
      <c r="N87" s="179">
        <v>0</v>
      </c>
      <c r="O87" s="179">
        <f t="shared" ref="O87:O93" si="46">ROUND(E87*N87,2)</f>
        <v>0</v>
      </c>
      <c r="P87" s="179">
        <v>0</v>
      </c>
      <c r="Q87" s="179">
        <f t="shared" ref="Q87:Q93" si="47">ROUND(E87*P87,2)</f>
        <v>0</v>
      </c>
      <c r="R87" s="179"/>
      <c r="S87" s="179" t="s">
        <v>340</v>
      </c>
      <c r="T87" s="180" t="s">
        <v>319</v>
      </c>
      <c r="U87" s="158">
        <v>0</v>
      </c>
      <c r="V87" s="158">
        <f t="shared" ref="V87:V93" si="48">ROUND(E87*U87,2)</f>
        <v>0</v>
      </c>
      <c r="W87" s="158"/>
      <c r="X87" s="158" t="s">
        <v>554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1329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72</v>
      </c>
      <c r="B88" s="175" t="s">
        <v>2174</v>
      </c>
      <c r="C88" s="184" t="s">
        <v>2175</v>
      </c>
      <c r="D88" s="176" t="s">
        <v>1835</v>
      </c>
      <c r="E88" s="177">
        <v>1</v>
      </c>
      <c r="F88" s="178"/>
      <c r="G88" s="179">
        <f t="shared" si="42"/>
        <v>0</v>
      </c>
      <c r="H88" s="178">
        <v>536.38</v>
      </c>
      <c r="I88" s="179">
        <f t="shared" si="43"/>
        <v>536.38</v>
      </c>
      <c r="J88" s="178">
        <v>0</v>
      </c>
      <c r="K88" s="179">
        <f t="shared" si="44"/>
        <v>0</v>
      </c>
      <c r="L88" s="179">
        <v>21</v>
      </c>
      <c r="M88" s="179">
        <f t="shared" si="45"/>
        <v>0</v>
      </c>
      <c r="N88" s="179">
        <v>0</v>
      </c>
      <c r="O88" s="179">
        <f t="shared" si="46"/>
        <v>0</v>
      </c>
      <c r="P88" s="179">
        <v>0</v>
      </c>
      <c r="Q88" s="179">
        <f t="shared" si="47"/>
        <v>0</v>
      </c>
      <c r="R88" s="179"/>
      <c r="S88" s="179" t="s">
        <v>340</v>
      </c>
      <c r="T88" s="180" t="s">
        <v>319</v>
      </c>
      <c r="U88" s="158">
        <v>0</v>
      </c>
      <c r="V88" s="158">
        <f t="shared" si="48"/>
        <v>0</v>
      </c>
      <c r="W88" s="158"/>
      <c r="X88" s="158" t="s">
        <v>554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1329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73</v>
      </c>
      <c r="B89" s="175" t="s">
        <v>2176</v>
      </c>
      <c r="C89" s="184" t="s">
        <v>2177</v>
      </c>
      <c r="D89" s="176" t="s">
        <v>1835</v>
      </c>
      <c r="E89" s="177">
        <v>1</v>
      </c>
      <c r="F89" s="178"/>
      <c r="G89" s="179">
        <f t="shared" si="42"/>
        <v>0</v>
      </c>
      <c r="H89" s="178">
        <v>6879.86</v>
      </c>
      <c r="I89" s="179">
        <f t="shared" si="43"/>
        <v>6879.86</v>
      </c>
      <c r="J89" s="178">
        <v>0</v>
      </c>
      <c r="K89" s="179">
        <f t="shared" si="44"/>
        <v>0</v>
      </c>
      <c r="L89" s="179">
        <v>21</v>
      </c>
      <c r="M89" s="179">
        <f t="shared" si="45"/>
        <v>0</v>
      </c>
      <c r="N89" s="179">
        <v>0</v>
      </c>
      <c r="O89" s="179">
        <f t="shared" si="46"/>
        <v>0</v>
      </c>
      <c r="P89" s="179">
        <v>0</v>
      </c>
      <c r="Q89" s="179">
        <f t="shared" si="47"/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si="48"/>
        <v>0</v>
      </c>
      <c r="W89" s="158"/>
      <c r="X89" s="158" t="s">
        <v>554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74</v>
      </c>
      <c r="B90" s="175" t="s">
        <v>2178</v>
      </c>
      <c r="C90" s="184" t="s">
        <v>2179</v>
      </c>
      <c r="D90" s="176" t="s">
        <v>1835</v>
      </c>
      <c r="E90" s="177">
        <v>10</v>
      </c>
      <c r="F90" s="178"/>
      <c r="G90" s="179">
        <f t="shared" si="42"/>
        <v>0</v>
      </c>
      <c r="H90" s="178">
        <v>77.400000000000006</v>
      </c>
      <c r="I90" s="179">
        <f t="shared" si="43"/>
        <v>774</v>
      </c>
      <c r="J90" s="178">
        <v>0</v>
      </c>
      <c r="K90" s="179">
        <f t="shared" si="44"/>
        <v>0</v>
      </c>
      <c r="L90" s="179">
        <v>21</v>
      </c>
      <c r="M90" s="179">
        <f t="shared" si="45"/>
        <v>0</v>
      </c>
      <c r="N90" s="179">
        <v>0</v>
      </c>
      <c r="O90" s="179">
        <f t="shared" si="46"/>
        <v>0</v>
      </c>
      <c r="P90" s="179">
        <v>0</v>
      </c>
      <c r="Q90" s="179">
        <f t="shared" si="47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48"/>
        <v>0</v>
      </c>
      <c r="W90" s="158"/>
      <c r="X90" s="158" t="s">
        <v>554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1329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75</v>
      </c>
      <c r="B91" s="175" t="s">
        <v>2180</v>
      </c>
      <c r="C91" s="184" t="s">
        <v>2181</v>
      </c>
      <c r="D91" s="176" t="s">
        <v>1835</v>
      </c>
      <c r="E91" s="177">
        <v>1</v>
      </c>
      <c r="F91" s="178"/>
      <c r="G91" s="179">
        <f t="shared" si="42"/>
        <v>0</v>
      </c>
      <c r="H91" s="178">
        <v>89.39</v>
      </c>
      <c r="I91" s="179">
        <f t="shared" si="43"/>
        <v>89.39</v>
      </c>
      <c r="J91" s="178">
        <v>0</v>
      </c>
      <c r="K91" s="179">
        <f t="shared" si="44"/>
        <v>0</v>
      </c>
      <c r="L91" s="179">
        <v>21</v>
      </c>
      <c r="M91" s="179">
        <f t="shared" si="45"/>
        <v>0</v>
      </c>
      <c r="N91" s="179">
        <v>0</v>
      </c>
      <c r="O91" s="179">
        <f t="shared" si="46"/>
        <v>0</v>
      </c>
      <c r="P91" s="179">
        <v>0</v>
      </c>
      <c r="Q91" s="179">
        <f t="shared" si="47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48"/>
        <v>0</v>
      </c>
      <c r="W91" s="158"/>
      <c r="X91" s="158" t="s">
        <v>554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1329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4">
        <v>76</v>
      </c>
      <c r="B92" s="175" t="s">
        <v>2182</v>
      </c>
      <c r="C92" s="184" t="s">
        <v>2183</v>
      </c>
      <c r="D92" s="176" t="s">
        <v>1835</v>
      </c>
      <c r="E92" s="177">
        <v>1</v>
      </c>
      <c r="F92" s="178"/>
      <c r="G92" s="179">
        <f t="shared" si="42"/>
        <v>0</v>
      </c>
      <c r="H92" s="178">
        <v>108.86</v>
      </c>
      <c r="I92" s="179">
        <f t="shared" si="43"/>
        <v>108.86</v>
      </c>
      <c r="J92" s="178">
        <v>0</v>
      </c>
      <c r="K92" s="179">
        <f t="shared" si="44"/>
        <v>0</v>
      </c>
      <c r="L92" s="179">
        <v>21</v>
      </c>
      <c r="M92" s="179">
        <f t="shared" si="45"/>
        <v>0</v>
      </c>
      <c r="N92" s="179">
        <v>0</v>
      </c>
      <c r="O92" s="179">
        <f t="shared" si="46"/>
        <v>0</v>
      </c>
      <c r="P92" s="179">
        <v>0</v>
      </c>
      <c r="Q92" s="179">
        <f t="shared" si="47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48"/>
        <v>0</v>
      </c>
      <c r="W92" s="158"/>
      <c r="X92" s="158" t="s">
        <v>554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1329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77</v>
      </c>
      <c r="B93" s="175" t="s">
        <v>2184</v>
      </c>
      <c r="C93" s="184" t="s">
        <v>2185</v>
      </c>
      <c r="D93" s="176" t="s">
        <v>1835</v>
      </c>
      <c r="E93" s="177">
        <v>2</v>
      </c>
      <c r="F93" s="178"/>
      <c r="G93" s="179">
        <f t="shared" si="42"/>
        <v>0</v>
      </c>
      <c r="H93" s="178">
        <v>969.33</v>
      </c>
      <c r="I93" s="179">
        <f t="shared" si="43"/>
        <v>1938.66</v>
      </c>
      <c r="J93" s="178">
        <v>0</v>
      </c>
      <c r="K93" s="179">
        <f t="shared" si="44"/>
        <v>0</v>
      </c>
      <c r="L93" s="179">
        <v>21</v>
      </c>
      <c r="M93" s="179">
        <f t="shared" si="45"/>
        <v>0</v>
      </c>
      <c r="N93" s="179">
        <v>0</v>
      </c>
      <c r="O93" s="179">
        <f t="shared" si="46"/>
        <v>0</v>
      </c>
      <c r="P93" s="179">
        <v>0</v>
      </c>
      <c r="Q93" s="179">
        <f t="shared" si="47"/>
        <v>0</v>
      </c>
      <c r="R93" s="179"/>
      <c r="S93" s="179" t="s">
        <v>340</v>
      </c>
      <c r="T93" s="180" t="s">
        <v>319</v>
      </c>
      <c r="U93" s="158">
        <v>0</v>
      </c>
      <c r="V93" s="158">
        <f t="shared" si="48"/>
        <v>0</v>
      </c>
      <c r="W93" s="158"/>
      <c r="X93" s="158" t="s">
        <v>554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1329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0" t="s">
        <v>313</v>
      </c>
      <c r="B94" s="161" t="s">
        <v>218</v>
      </c>
      <c r="C94" s="182" t="s">
        <v>219</v>
      </c>
      <c r="D94" s="162"/>
      <c r="E94" s="163"/>
      <c r="F94" s="164"/>
      <c r="G94" s="164">
        <f>SUMIF(AG95:AG100,"&lt;&gt;NOR",G95:G100)</f>
        <v>0</v>
      </c>
      <c r="H94" s="164"/>
      <c r="I94" s="164">
        <f>SUM(I95:I100)</f>
        <v>13089.359999999999</v>
      </c>
      <c r="J94" s="164"/>
      <c r="K94" s="164">
        <f>SUM(K95:K100)</f>
        <v>0</v>
      </c>
      <c r="L94" s="164"/>
      <c r="M94" s="164">
        <f>SUM(M95:M100)</f>
        <v>0</v>
      </c>
      <c r="N94" s="164"/>
      <c r="O94" s="164">
        <f>SUM(O95:O100)</f>
        <v>0</v>
      </c>
      <c r="P94" s="164"/>
      <c r="Q94" s="164">
        <f>SUM(Q95:Q100)</f>
        <v>0</v>
      </c>
      <c r="R94" s="164"/>
      <c r="S94" s="164"/>
      <c r="T94" s="165"/>
      <c r="U94" s="159"/>
      <c r="V94" s="159">
        <f>SUM(V95:V100)</f>
        <v>0</v>
      </c>
      <c r="W94" s="159"/>
      <c r="X94" s="159"/>
      <c r="AG94" t="s">
        <v>314</v>
      </c>
    </row>
    <row r="95" spans="1:60" outlineLevel="1" x14ac:dyDescent="0.2">
      <c r="A95" s="174">
        <v>78</v>
      </c>
      <c r="B95" s="175" t="s">
        <v>2172</v>
      </c>
      <c r="C95" s="184" t="s">
        <v>2173</v>
      </c>
      <c r="D95" s="176" t="s">
        <v>1835</v>
      </c>
      <c r="E95" s="177">
        <v>1</v>
      </c>
      <c r="F95" s="178"/>
      <c r="G95" s="179">
        <f t="shared" ref="G95:G100" si="49">ROUND(E95*F95,2)</f>
        <v>0</v>
      </c>
      <c r="H95" s="178">
        <v>4150</v>
      </c>
      <c r="I95" s="179">
        <f t="shared" ref="I95:I100" si="50">ROUND(E95*H95,2)</f>
        <v>4150</v>
      </c>
      <c r="J95" s="178">
        <v>0</v>
      </c>
      <c r="K95" s="179">
        <f t="shared" ref="K95:K100" si="51">ROUND(E95*J95,2)</f>
        <v>0</v>
      </c>
      <c r="L95" s="179">
        <v>21</v>
      </c>
      <c r="M95" s="179">
        <f t="shared" ref="M95:M100" si="52">G95*(1+L95/100)</f>
        <v>0</v>
      </c>
      <c r="N95" s="179">
        <v>0</v>
      </c>
      <c r="O95" s="179">
        <f t="shared" ref="O95:O100" si="53">ROUND(E95*N95,2)</f>
        <v>0</v>
      </c>
      <c r="P95" s="179">
        <v>0</v>
      </c>
      <c r="Q95" s="179">
        <f t="shared" ref="Q95:Q100" si="54">ROUND(E95*P95,2)</f>
        <v>0</v>
      </c>
      <c r="R95" s="179"/>
      <c r="S95" s="179" t="s">
        <v>340</v>
      </c>
      <c r="T95" s="180" t="s">
        <v>319</v>
      </c>
      <c r="U95" s="158">
        <v>0</v>
      </c>
      <c r="V95" s="158">
        <f t="shared" ref="V95:V100" si="55">ROUND(E95*U95,2)</f>
        <v>0</v>
      </c>
      <c r="W95" s="158"/>
      <c r="X95" s="158" t="s">
        <v>554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4">
        <v>79</v>
      </c>
      <c r="B96" s="175" t="s">
        <v>2174</v>
      </c>
      <c r="C96" s="184" t="s">
        <v>2175</v>
      </c>
      <c r="D96" s="176" t="s">
        <v>1835</v>
      </c>
      <c r="E96" s="177">
        <v>1</v>
      </c>
      <c r="F96" s="178"/>
      <c r="G96" s="179">
        <f t="shared" si="49"/>
        <v>0</v>
      </c>
      <c r="H96" s="178">
        <v>536.38</v>
      </c>
      <c r="I96" s="179">
        <f t="shared" si="50"/>
        <v>536.38</v>
      </c>
      <c r="J96" s="178">
        <v>0</v>
      </c>
      <c r="K96" s="179">
        <f t="shared" si="51"/>
        <v>0</v>
      </c>
      <c r="L96" s="179">
        <v>21</v>
      </c>
      <c r="M96" s="179">
        <f t="shared" si="52"/>
        <v>0</v>
      </c>
      <c r="N96" s="179">
        <v>0</v>
      </c>
      <c r="O96" s="179">
        <f t="shared" si="53"/>
        <v>0</v>
      </c>
      <c r="P96" s="179">
        <v>0</v>
      </c>
      <c r="Q96" s="179">
        <f t="shared" si="54"/>
        <v>0</v>
      </c>
      <c r="R96" s="179"/>
      <c r="S96" s="179" t="s">
        <v>340</v>
      </c>
      <c r="T96" s="180" t="s">
        <v>319</v>
      </c>
      <c r="U96" s="158">
        <v>0</v>
      </c>
      <c r="V96" s="158">
        <f t="shared" si="55"/>
        <v>0</v>
      </c>
      <c r="W96" s="158"/>
      <c r="X96" s="158" t="s">
        <v>554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1329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74">
        <v>80</v>
      </c>
      <c r="B97" s="175" t="s">
        <v>2176</v>
      </c>
      <c r="C97" s="184" t="s">
        <v>2177</v>
      </c>
      <c r="D97" s="176" t="s">
        <v>1835</v>
      </c>
      <c r="E97" s="177">
        <v>1</v>
      </c>
      <c r="F97" s="178"/>
      <c r="G97" s="179">
        <f t="shared" si="49"/>
        <v>0</v>
      </c>
      <c r="H97" s="178">
        <v>6879.86</v>
      </c>
      <c r="I97" s="179">
        <f t="shared" si="50"/>
        <v>6879.86</v>
      </c>
      <c r="J97" s="178">
        <v>0</v>
      </c>
      <c r="K97" s="179">
        <f t="shared" si="51"/>
        <v>0</v>
      </c>
      <c r="L97" s="179">
        <v>21</v>
      </c>
      <c r="M97" s="179">
        <f t="shared" si="52"/>
        <v>0</v>
      </c>
      <c r="N97" s="179">
        <v>0</v>
      </c>
      <c r="O97" s="179">
        <f t="shared" si="53"/>
        <v>0</v>
      </c>
      <c r="P97" s="179">
        <v>0</v>
      </c>
      <c r="Q97" s="179">
        <f t="shared" si="54"/>
        <v>0</v>
      </c>
      <c r="R97" s="179"/>
      <c r="S97" s="179" t="s">
        <v>340</v>
      </c>
      <c r="T97" s="180" t="s">
        <v>319</v>
      </c>
      <c r="U97" s="158">
        <v>0</v>
      </c>
      <c r="V97" s="158">
        <f t="shared" si="55"/>
        <v>0</v>
      </c>
      <c r="W97" s="158"/>
      <c r="X97" s="158" t="s">
        <v>554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1329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74">
        <v>81</v>
      </c>
      <c r="B98" s="175" t="s">
        <v>2178</v>
      </c>
      <c r="C98" s="184" t="s">
        <v>2179</v>
      </c>
      <c r="D98" s="176" t="s">
        <v>1835</v>
      </c>
      <c r="E98" s="177">
        <v>6</v>
      </c>
      <c r="F98" s="178"/>
      <c r="G98" s="179">
        <f t="shared" si="49"/>
        <v>0</v>
      </c>
      <c r="H98" s="178">
        <v>77.400000000000006</v>
      </c>
      <c r="I98" s="179">
        <f t="shared" si="50"/>
        <v>464.4</v>
      </c>
      <c r="J98" s="178">
        <v>0</v>
      </c>
      <c r="K98" s="179">
        <f t="shared" si="51"/>
        <v>0</v>
      </c>
      <c r="L98" s="179">
        <v>21</v>
      </c>
      <c r="M98" s="179">
        <f t="shared" si="52"/>
        <v>0</v>
      </c>
      <c r="N98" s="179">
        <v>0</v>
      </c>
      <c r="O98" s="179">
        <f t="shared" si="53"/>
        <v>0</v>
      </c>
      <c r="P98" s="179">
        <v>0</v>
      </c>
      <c r="Q98" s="179">
        <f t="shared" si="54"/>
        <v>0</v>
      </c>
      <c r="R98" s="179"/>
      <c r="S98" s="179" t="s">
        <v>340</v>
      </c>
      <c r="T98" s="180" t="s">
        <v>319</v>
      </c>
      <c r="U98" s="158">
        <v>0</v>
      </c>
      <c r="V98" s="158">
        <f t="shared" si="55"/>
        <v>0</v>
      </c>
      <c r="W98" s="158"/>
      <c r="X98" s="158" t="s">
        <v>554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1329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82</v>
      </c>
      <c r="B99" s="175" t="s">
        <v>2180</v>
      </c>
      <c r="C99" s="184" t="s">
        <v>2181</v>
      </c>
      <c r="D99" s="176" t="s">
        <v>1835</v>
      </c>
      <c r="E99" s="177">
        <v>1</v>
      </c>
      <c r="F99" s="178"/>
      <c r="G99" s="179">
        <f t="shared" si="49"/>
        <v>0</v>
      </c>
      <c r="H99" s="178">
        <v>89.39</v>
      </c>
      <c r="I99" s="179">
        <f t="shared" si="50"/>
        <v>89.39</v>
      </c>
      <c r="J99" s="178">
        <v>0</v>
      </c>
      <c r="K99" s="179">
        <f t="shared" si="51"/>
        <v>0</v>
      </c>
      <c r="L99" s="179">
        <v>21</v>
      </c>
      <c r="M99" s="179">
        <f t="shared" si="52"/>
        <v>0</v>
      </c>
      <c r="N99" s="179">
        <v>0</v>
      </c>
      <c r="O99" s="179">
        <f t="shared" si="53"/>
        <v>0</v>
      </c>
      <c r="P99" s="179">
        <v>0</v>
      </c>
      <c r="Q99" s="179">
        <f t="shared" si="54"/>
        <v>0</v>
      </c>
      <c r="R99" s="179"/>
      <c r="S99" s="179" t="s">
        <v>340</v>
      </c>
      <c r="T99" s="180" t="s">
        <v>319</v>
      </c>
      <c r="U99" s="158">
        <v>0</v>
      </c>
      <c r="V99" s="158">
        <f t="shared" si="55"/>
        <v>0</v>
      </c>
      <c r="W99" s="158"/>
      <c r="X99" s="158" t="s">
        <v>554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1329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83</v>
      </c>
      <c r="B100" s="175" t="s">
        <v>2184</v>
      </c>
      <c r="C100" s="184" t="s">
        <v>2185</v>
      </c>
      <c r="D100" s="176" t="s">
        <v>1835</v>
      </c>
      <c r="E100" s="177">
        <v>1</v>
      </c>
      <c r="F100" s="178"/>
      <c r="G100" s="179">
        <f t="shared" si="49"/>
        <v>0</v>
      </c>
      <c r="H100" s="178">
        <v>969.33</v>
      </c>
      <c r="I100" s="179">
        <f t="shared" si="50"/>
        <v>969.33</v>
      </c>
      <c r="J100" s="178">
        <v>0</v>
      </c>
      <c r="K100" s="179">
        <f t="shared" si="51"/>
        <v>0</v>
      </c>
      <c r="L100" s="179">
        <v>21</v>
      </c>
      <c r="M100" s="179">
        <f t="shared" si="52"/>
        <v>0</v>
      </c>
      <c r="N100" s="179">
        <v>0</v>
      </c>
      <c r="O100" s="179">
        <f t="shared" si="53"/>
        <v>0</v>
      </c>
      <c r="P100" s="179">
        <v>0</v>
      </c>
      <c r="Q100" s="179">
        <f t="shared" si="54"/>
        <v>0</v>
      </c>
      <c r="R100" s="179"/>
      <c r="S100" s="179" t="s">
        <v>340</v>
      </c>
      <c r="T100" s="180" t="s">
        <v>319</v>
      </c>
      <c r="U100" s="158">
        <v>0</v>
      </c>
      <c r="V100" s="158">
        <f t="shared" si="55"/>
        <v>0</v>
      </c>
      <c r="W100" s="158"/>
      <c r="X100" s="158" t="s">
        <v>554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1329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0" t="s">
        <v>313</v>
      </c>
      <c r="B101" s="161" t="s">
        <v>222</v>
      </c>
      <c r="C101" s="182" t="s">
        <v>223</v>
      </c>
      <c r="D101" s="162"/>
      <c r="E101" s="163"/>
      <c r="F101" s="164"/>
      <c r="G101" s="164">
        <f>SUMIF(AG102:AG106,"&lt;&gt;NOR",G102:G106)</f>
        <v>0</v>
      </c>
      <c r="H101" s="164"/>
      <c r="I101" s="164">
        <f>SUM(I102:I106)</f>
        <v>1931.1100000000001</v>
      </c>
      <c r="J101" s="164"/>
      <c r="K101" s="164">
        <f>SUM(K102:K106)</f>
        <v>0</v>
      </c>
      <c r="L101" s="164"/>
      <c r="M101" s="164">
        <f>SUM(M102:M106)</f>
        <v>0</v>
      </c>
      <c r="N101" s="164"/>
      <c r="O101" s="164">
        <f>SUM(O102:O106)</f>
        <v>0</v>
      </c>
      <c r="P101" s="164"/>
      <c r="Q101" s="164">
        <f>SUM(Q102:Q106)</f>
        <v>0</v>
      </c>
      <c r="R101" s="164"/>
      <c r="S101" s="164"/>
      <c r="T101" s="165"/>
      <c r="U101" s="159"/>
      <c r="V101" s="159">
        <f>SUM(V102:V106)</f>
        <v>0</v>
      </c>
      <c r="W101" s="159"/>
      <c r="X101" s="159"/>
      <c r="AG101" t="s">
        <v>314</v>
      </c>
    </row>
    <row r="102" spans="1:60" ht="22.5" outlineLevel="1" x14ac:dyDescent="0.2">
      <c r="A102" s="174">
        <v>84</v>
      </c>
      <c r="B102" s="175" t="s">
        <v>2178</v>
      </c>
      <c r="C102" s="184" t="s">
        <v>2179</v>
      </c>
      <c r="D102" s="176" t="s">
        <v>1835</v>
      </c>
      <c r="E102" s="177">
        <v>2</v>
      </c>
      <c r="F102" s="178"/>
      <c r="G102" s="179">
        <f>ROUND(E102*F102,2)</f>
        <v>0</v>
      </c>
      <c r="H102" s="178">
        <v>77.400000000000006</v>
      </c>
      <c r="I102" s="179">
        <f>ROUND(E102*H102,2)</f>
        <v>154.80000000000001</v>
      </c>
      <c r="J102" s="178">
        <v>0</v>
      </c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554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1329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4">
        <v>85</v>
      </c>
      <c r="B103" s="175" t="s">
        <v>2180</v>
      </c>
      <c r="C103" s="184" t="s">
        <v>2181</v>
      </c>
      <c r="D103" s="176" t="s">
        <v>1835</v>
      </c>
      <c r="E103" s="177">
        <v>1</v>
      </c>
      <c r="F103" s="178"/>
      <c r="G103" s="179">
        <f>ROUND(E103*F103,2)</f>
        <v>0</v>
      </c>
      <c r="H103" s="178">
        <v>89.39</v>
      </c>
      <c r="I103" s="179">
        <f>ROUND(E103*H103,2)</f>
        <v>89.39</v>
      </c>
      <c r="J103" s="178">
        <v>0</v>
      </c>
      <c r="K103" s="179">
        <f>ROUND(E103*J103,2)</f>
        <v>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340</v>
      </c>
      <c r="T103" s="180" t="s">
        <v>319</v>
      </c>
      <c r="U103" s="158">
        <v>0</v>
      </c>
      <c r="V103" s="158">
        <f>ROUND(E103*U103,2)</f>
        <v>0</v>
      </c>
      <c r="W103" s="158"/>
      <c r="X103" s="158" t="s">
        <v>554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1329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4">
        <v>86</v>
      </c>
      <c r="B104" s="175" t="s">
        <v>2190</v>
      </c>
      <c r="C104" s="184" t="s">
        <v>2191</v>
      </c>
      <c r="D104" s="176" t="s">
        <v>1835</v>
      </c>
      <c r="E104" s="177">
        <v>1</v>
      </c>
      <c r="F104" s="178"/>
      <c r="G104" s="179">
        <f>ROUND(E104*F104,2)</f>
        <v>0</v>
      </c>
      <c r="H104" s="178">
        <v>331.2</v>
      </c>
      <c r="I104" s="179">
        <f>ROUND(E104*H104,2)</f>
        <v>331.2</v>
      </c>
      <c r="J104" s="178">
        <v>0</v>
      </c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340</v>
      </c>
      <c r="T104" s="180" t="s">
        <v>319</v>
      </c>
      <c r="U104" s="158">
        <v>0</v>
      </c>
      <c r="V104" s="158">
        <f>ROUND(E104*U104,2)</f>
        <v>0</v>
      </c>
      <c r="W104" s="158"/>
      <c r="X104" s="158" t="s">
        <v>554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74">
        <v>87</v>
      </c>
      <c r="B105" s="175" t="s">
        <v>2244</v>
      </c>
      <c r="C105" s="184" t="s">
        <v>2245</v>
      </c>
      <c r="D105" s="176" t="s">
        <v>1835</v>
      </c>
      <c r="E105" s="177">
        <v>1</v>
      </c>
      <c r="F105" s="178"/>
      <c r="G105" s="179">
        <f>ROUND(E105*F105,2)</f>
        <v>0</v>
      </c>
      <c r="H105" s="178">
        <v>386.39</v>
      </c>
      <c r="I105" s="179">
        <f>ROUND(E105*H105,2)</f>
        <v>386.39</v>
      </c>
      <c r="J105" s="178">
        <v>0</v>
      </c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/>
      <c r="S105" s="179" t="s">
        <v>340</v>
      </c>
      <c r="T105" s="180" t="s">
        <v>319</v>
      </c>
      <c r="U105" s="158">
        <v>0</v>
      </c>
      <c r="V105" s="158">
        <f>ROUND(E105*U105,2)</f>
        <v>0</v>
      </c>
      <c r="W105" s="158"/>
      <c r="X105" s="158" t="s">
        <v>554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1329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88</v>
      </c>
      <c r="B106" s="175" t="s">
        <v>2184</v>
      </c>
      <c r="C106" s="184" t="s">
        <v>2185</v>
      </c>
      <c r="D106" s="176" t="s">
        <v>1835</v>
      </c>
      <c r="E106" s="177">
        <v>1</v>
      </c>
      <c r="F106" s="178"/>
      <c r="G106" s="179">
        <f>ROUND(E106*F106,2)</f>
        <v>0</v>
      </c>
      <c r="H106" s="178">
        <v>969.33</v>
      </c>
      <c r="I106" s="179">
        <f>ROUND(E106*H106,2)</f>
        <v>969.33</v>
      </c>
      <c r="J106" s="178">
        <v>0</v>
      </c>
      <c r="K106" s="179">
        <f>ROUND(E106*J106,2)</f>
        <v>0</v>
      </c>
      <c r="L106" s="179">
        <v>21</v>
      </c>
      <c r="M106" s="179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79"/>
      <c r="S106" s="179" t="s">
        <v>340</v>
      </c>
      <c r="T106" s="180" t="s">
        <v>319</v>
      </c>
      <c r="U106" s="158">
        <v>0</v>
      </c>
      <c r="V106" s="158">
        <f>ROUND(E106*U106,2)</f>
        <v>0</v>
      </c>
      <c r="W106" s="158"/>
      <c r="X106" s="158" t="s">
        <v>554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1329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">
      <c r="A107" s="160" t="s">
        <v>313</v>
      </c>
      <c r="B107" s="161" t="s">
        <v>226</v>
      </c>
      <c r="C107" s="182" t="s">
        <v>227</v>
      </c>
      <c r="D107" s="162"/>
      <c r="E107" s="163"/>
      <c r="F107" s="164"/>
      <c r="G107" s="164">
        <f>SUMIF(AG108:AG110,"&lt;&gt;NOR",G108:G110)</f>
        <v>0</v>
      </c>
      <c r="H107" s="164"/>
      <c r="I107" s="164">
        <f>SUM(I108:I110)</f>
        <v>1380.31</v>
      </c>
      <c r="J107" s="164"/>
      <c r="K107" s="164">
        <f>SUM(K108:K110)</f>
        <v>0</v>
      </c>
      <c r="L107" s="164"/>
      <c r="M107" s="164">
        <f>SUM(M108:M110)</f>
        <v>0</v>
      </c>
      <c r="N107" s="164"/>
      <c r="O107" s="164">
        <f>SUM(O108:O110)</f>
        <v>0</v>
      </c>
      <c r="P107" s="164"/>
      <c r="Q107" s="164">
        <f>SUM(Q108:Q110)</f>
        <v>0</v>
      </c>
      <c r="R107" s="164"/>
      <c r="S107" s="164"/>
      <c r="T107" s="165"/>
      <c r="U107" s="159"/>
      <c r="V107" s="159">
        <f>SUM(V108:V110)</f>
        <v>0</v>
      </c>
      <c r="W107" s="159"/>
      <c r="X107" s="159"/>
      <c r="AG107" t="s">
        <v>314</v>
      </c>
    </row>
    <row r="108" spans="1:60" ht="22.5" outlineLevel="1" x14ac:dyDescent="0.2">
      <c r="A108" s="174">
        <v>89</v>
      </c>
      <c r="B108" s="175" t="s">
        <v>2178</v>
      </c>
      <c r="C108" s="184" t="s">
        <v>2179</v>
      </c>
      <c r="D108" s="176" t="s">
        <v>1835</v>
      </c>
      <c r="E108" s="177">
        <v>3</v>
      </c>
      <c r="F108" s="178"/>
      <c r="G108" s="179">
        <f>ROUND(E108*F108,2)</f>
        <v>0</v>
      </c>
      <c r="H108" s="178">
        <v>77.400000000000006</v>
      </c>
      <c r="I108" s="179">
        <f>ROUND(E108*H108,2)</f>
        <v>232.2</v>
      </c>
      <c r="J108" s="178">
        <v>0</v>
      </c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340</v>
      </c>
      <c r="T108" s="180" t="s">
        <v>319</v>
      </c>
      <c r="U108" s="158">
        <v>0</v>
      </c>
      <c r="V108" s="158">
        <f>ROUND(E108*U108,2)</f>
        <v>0</v>
      </c>
      <c r="W108" s="158"/>
      <c r="X108" s="158" t="s">
        <v>554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1329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4">
        <v>90</v>
      </c>
      <c r="B109" s="175" t="s">
        <v>2180</v>
      </c>
      <c r="C109" s="184" t="s">
        <v>2181</v>
      </c>
      <c r="D109" s="176" t="s">
        <v>1835</v>
      </c>
      <c r="E109" s="177">
        <v>2</v>
      </c>
      <c r="F109" s="178"/>
      <c r="G109" s="179">
        <f>ROUND(E109*F109,2)</f>
        <v>0</v>
      </c>
      <c r="H109" s="178">
        <v>89.39</v>
      </c>
      <c r="I109" s="179">
        <f>ROUND(E109*H109,2)</f>
        <v>178.78</v>
      </c>
      <c r="J109" s="178">
        <v>0</v>
      </c>
      <c r="K109" s="179">
        <f>ROUND(E109*J109,2)</f>
        <v>0</v>
      </c>
      <c r="L109" s="179">
        <v>21</v>
      </c>
      <c r="M109" s="179">
        <f>G109*(1+L109/100)</f>
        <v>0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79"/>
      <c r="S109" s="179" t="s">
        <v>340</v>
      </c>
      <c r="T109" s="180" t="s">
        <v>319</v>
      </c>
      <c r="U109" s="158">
        <v>0</v>
      </c>
      <c r="V109" s="158">
        <f>ROUND(E109*U109,2)</f>
        <v>0</v>
      </c>
      <c r="W109" s="158"/>
      <c r="X109" s="158" t="s">
        <v>554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1329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91</v>
      </c>
      <c r="B110" s="175" t="s">
        <v>2184</v>
      </c>
      <c r="C110" s="184" t="s">
        <v>2185</v>
      </c>
      <c r="D110" s="176" t="s">
        <v>1835</v>
      </c>
      <c r="E110" s="177">
        <v>1</v>
      </c>
      <c r="F110" s="178"/>
      <c r="G110" s="179">
        <f>ROUND(E110*F110,2)</f>
        <v>0</v>
      </c>
      <c r="H110" s="178">
        <v>969.33</v>
      </c>
      <c r="I110" s="179">
        <f>ROUND(E110*H110,2)</f>
        <v>969.33</v>
      </c>
      <c r="J110" s="178">
        <v>0</v>
      </c>
      <c r="K110" s="179">
        <f>ROUND(E110*J110,2)</f>
        <v>0</v>
      </c>
      <c r="L110" s="179">
        <v>21</v>
      </c>
      <c r="M110" s="179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79"/>
      <c r="S110" s="179" t="s">
        <v>340</v>
      </c>
      <c r="T110" s="180" t="s">
        <v>319</v>
      </c>
      <c r="U110" s="158">
        <v>0</v>
      </c>
      <c r="V110" s="158">
        <f>ROUND(E110*U110,2)</f>
        <v>0</v>
      </c>
      <c r="W110" s="158"/>
      <c r="X110" s="158" t="s">
        <v>554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1329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0" t="s">
        <v>313</v>
      </c>
      <c r="B111" s="161" t="s">
        <v>230</v>
      </c>
      <c r="C111" s="182" t="s">
        <v>231</v>
      </c>
      <c r="D111" s="162"/>
      <c r="E111" s="163"/>
      <c r="F111" s="164"/>
      <c r="G111" s="164">
        <f>SUMIF(AG112:AG115,"&lt;&gt;NOR",G112:G115)</f>
        <v>0</v>
      </c>
      <c r="H111" s="164"/>
      <c r="I111" s="164">
        <f>SUM(I112:I115)</f>
        <v>1751.71</v>
      </c>
      <c r="J111" s="164"/>
      <c r="K111" s="164">
        <f>SUM(K112:K115)</f>
        <v>0</v>
      </c>
      <c r="L111" s="164"/>
      <c r="M111" s="164">
        <f>SUM(M112:M115)</f>
        <v>0</v>
      </c>
      <c r="N111" s="164"/>
      <c r="O111" s="164">
        <f>SUM(O112:O115)</f>
        <v>0</v>
      </c>
      <c r="P111" s="164"/>
      <c r="Q111" s="164">
        <f>SUM(Q112:Q115)</f>
        <v>0</v>
      </c>
      <c r="R111" s="164"/>
      <c r="S111" s="164"/>
      <c r="T111" s="165"/>
      <c r="U111" s="159"/>
      <c r="V111" s="159">
        <f>SUM(V112:V115)</f>
        <v>0</v>
      </c>
      <c r="W111" s="159"/>
      <c r="X111" s="159"/>
      <c r="AG111" t="s">
        <v>314</v>
      </c>
    </row>
    <row r="112" spans="1:60" ht="22.5" outlineLevel="1" x14ac:dyDescent="0.2">
      <c r="A112" s="174">
        <v>92</v>
      </c>
      <c r="B112" s="175" t="s">
        <v>2178</v>
      </c>
      <c r="C112" s="184" t="s">
        <v>2179</v>
      </c>
      <c r="D112" s="176" t="s">
        <v>1835</v>
      </c>
      <c r="E112" s="177">
        <v>3</v>
      </c>
      <c r="F112" s="178"/>
      <c r="G112" s="179">
        <f>ROUND(E112*F112,2)</f>
        <v>0</v>
      </c>
      <c r="H112" s="178">
        <v>77.400000000000006</v>
      </c>
      <c r="I112" s="179">
        <f>ROUND(E112*H112,2)</f>
        <v>232.2</v>
      </c>
      <c r="J112" s="178">
        <v>0</v>
      </c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340</v>
      </c>
      <c r="T112" s="180" t="s">
        <v>319</v>
      </c>
      <c r="U112" s="158">
        <v>0</v>
      </c>
      <c r="V112" s="158">
        <f>ROUND(E112*U112,2)</f>
        <v>0</v>
      </c>
      <c r="W112" s="158"/>
      <c r="X112" s="158" t="s">
        <v>554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1329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4">
        <v>93</v>
      </c>
      <c r="B113" s="175" t="s">
        <v>2180</v>
      </c>
      <c r="C113" s="184" t="s">
        <v>2181</v>
      </c>
      <c r="D113" s="176" t="s">
        <v>1835</v>
      </c>
      <c r="E113" s="177">
        <v>2</v>
      </c>
      <c r="F113" s="178"/>
      <c r="G113" s="179">
        <f>ROUND(E113*F113,2)</f>
        <v>0</v>
      </c>
      <c r="H113" s="178">
        <v>89.39</v>
      </c>
      <c r="I113" s="179">
        <f>ROUND(E113*H113,2)</f>
        <v>178.78</v>
      </c>
      <c r="J113" s="178">
        <v>0</v>
      </c>
      <c r="K113" s="179">
        <f>ROUND(E113*J113,2)</f>
        <v>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340</v>
      </c>
      <c r="T113" s="180" t="s">
        <v>319</v>
      </c>
      <c r="U113" s="158">
        <v>0</v>
      </c>
      <c r="V113" s="158">
        <f>ROUND(E113*U113,2)</f>
        <v>0</v>
      </c>
      <c r="W113" s="158"/>
      <c r="X113" s="158" t="s">
        <v>554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1329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4">
        <v>94</v>
      </c>
      <c r="B114" s="175" t="s">
        <v>2194</v>
      </c>
      <c r="C114" s="184" t="s">
        <v>2195</v>
      </c>
      <c r="D114" s="176" t="s">
        <v>1835</v>
      </c>
      <c r="E114" s="177">
        <v>1</v>
      </c>
      <c r="F114" s="178"/>
      <c r="G114" s="179">
        <f>ROUND(E114*F114,2)</f>
        <v>0</v>
      </c>
      <c r="H114" s="178">
        <v>371.4</v>
      </c>
      <c r="I114" s="179">
        <f>ROUND(E114*H114,2)</f>
        <v>371.4</v>
      </c>
      <c r="J114" s="178">
        <v>0</v>
      </c>
      <c r="K114" s="179">
        <f>ROUND(E114*J114,2)</f>
        <v>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340</v>
      </c>
      <c r="T114" s="180" t="s">
        <v>319</v>
      </c>
      <c r="U114" s="158">
        <v>0</v>
      </c>
      <c r="V114" s="158">
        <f>ROUND(E114*U114,2)</f>
        <v>0</v>
      </c>
      <c r="W114" s="158"/>
      <c r="X114" s="158" t="s">
        <v>554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1329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4">
        <v>95</v>
      </c>
      <c r="B115" s="175" t="s">
        <v>2184</v>
      </c>
      <c r="C115" s="184" t="s">
        <v>2185</v>
      </c>
      <c r="D115" s="176" t="s">
        <v>1835</v>
      </c>
      <c r="E115" s="177">
        <v>1</v>
      </c>
      <c r="F115" s="178"/>
      <c r="G115" s="179">
        <f>ROUND(E115*F115,2)</f>
        <v>0</v>
      </c>
      <c r="H115" s="178">
        <v>969.33</v>
      </c>
      <c r="I115" s="179">
        <f>ROUND(E115*H115,2)</f>
        <v>969.33</v>
      </c>
      <c r="J115" s="178">
        <v>0</v>
      </c>
      <c r="K115" s="179">
        <f>ROUND(E115*J115,2)</f>
        <v>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79"/>
      <c r="S115" s="179" t="s">
        <v>340</v>
      </c>
      <c r="T115" s="180" t="s">
        <v>319</v>
      </c>
      <c r="U115" s="158">
        <v>0</v>
      </c>
      <c r="V115" s="158">
        <f>ROUND(E115*U115,2)</f>
        <v>0</v>
      </c>
      <c r="W115" s="158"/>
      <c r="X115" s="158" t="s">
        <v>554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1329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0" t="s">
        <v>313</v>
      </c>
      <c r="B116" s="161" t="s">
        <v>232</v>
      </c>
      <c r="C116" s="182" t="s">
        <v>233</v>
      </c>
      <c r="D116" s="162"/>
      <c r="E116" s="163"/>
      <c r="F116" s="164"/>
      <c r="G116" s="164">
        <f>SUMIF(AG117:AG120,"&lt;&gt;NOR",G117:G120)</f>
        <v>0</v>
      </c>
      <c r="H116" s="164"/>
      <c r="I116" s="164">
        <f>SUM(I117:I120)</f>
        <v>1507.52</v>
      </c>
      <c r="J116" s="164"/>
      <c r="K116" s="164">
        <f>SUM(K117:K120)</f>
        <v>0</v>
      </c>
      <c r="L116" s="164"/>
      <c r="M116" s="164">
        <f>SUM(M117:M120)</f>
        <v>0</v>
      </c>
      <c r="N116" s="164"/>
      <c r="O116" s="164">
        <f>SUM(O117:O120)</f>
        <v>0</v>
      </c>
      <c r="P116" s="164"/>
      <c r="Q116" s="164">
        <f>SUM(Q117:Q120)</f>
        <v>0</v>
      </c>
      <c r="R116" s="164"/>
      <c r="S116" s="164"/>
      <c r="T116" s="165"/>
      <c r="U116" s="159"/>
      <c r="V116" s="159">
        <f>SUM(V117:V120)</f>
        <v>0</v>
      </c>
      <c r="W116" s="159"/>
      <c r="X116" s="159"/>
      <c r="AG116" t="s">
        <v>314</v>
      </c>
    </row>
    <row r="117" spans="1:60" ht="22.5" outlineLevel="1" x14ac:dyDescent="0.2">
      <c r="A117" s="174">
        <v>96</v>
      </c>
      <c r="B117" s="175" t="s">
        <v>2178</v>
      </c>
      <c r="C117" s="184" t="s">
        <v>2179</v>
      </c>
      <c r="D117" s="176" t="s">
        <v>1835</v>
      </c>
      <c r="E117" s="177">
        <v>1</v>
      </c>
      <c r="F117" s="178"/>
      <c r="G117" s="179">
        <f>ROUND(E117*F117,2)</f>
        <v>0</v>
      </c>
      <c r="H117" s="178">
        <v>77.400000000000006</v>
      </c>
      <c r="I117" s="179">
        <f>ROUND(E117*H117,2)</f>
        <v>77.400000000000006</v>
      </c>
      <c r="J117" s="178">
        <v>0</v>
      </c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340</v>
      </c>
      <c r="T117" s="180" t="s">
        <v>319</v>
      </c>
      <c r="U117" s="158">
        <v>0</v>
      </c>
      <c r="V117" s="158">
        <f>ROUND(E117*U117,2)</f>
        <v>0</v>
      </c>
      <c r="W117" s="158"/>
      <c r="X117" s="158" t="s">
        <v>554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1329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4">
        <v>97</v>
      </c>
      <c r="B118" s="175" t="s">
        <v>2180</v>
      </c>
      <c r="C118" s="184" t="s">
        <v>2181</v>
      </c>
      <c r="D118" s="176" t="s">
        <v>1835</v>
      </c>
      <c r="E118" s="177">
        <v>1</v>
      </c>
      <c r="F118" s="178"/>
      <c r="G118" s="179">
        <f>ROUND(E118*F118,2)</f>
        <v>0</v>
      </c>
      <c r="H118" s="178">
        <v>89.39</v>
      </c>
      <c r="I118" s="179">
        <f>ROUND(E118*H118,2)</f>
        <v>89.39</v>
      </c>
      <c r="J118" s="178">
        <v>0</v>
      </c>
      <c r="K118" s="179">
        <f>ROUND(E118*J118,2)</f>
        <v>0</v>
      </c>
      <c r="L118" s="179">
        <v>21</v>
      </c>
      <c r="M118" s="179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340</v>
      </c>
      <c r="T118" s="180" t="s">
        <v>319</v>
      </c>
      <c r="U118" s="158">
        <v>0</v>
      </c>
      <c r="V118" s="158">
        <f>ROUND(E118*U118,2)</f>
        <v>0</v>
      </c>
      <c r="W118" s="158"/>
      <c r="X118" s="158" t="s">
        <v>554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1329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4">
        <v>98</v>
      </c>
      <c r="B119" s="175" t="s">
        <v>2194</v>
      </c>
      <c r="C119" s="184" t="s">
        <v>2195</v>
      </c>
      <c r="D119" s="176" t="s">
        <v>1835</v>
      </c>
      <c r="E119" s="177">
        <v>1</v>
      </c>
      <c r="F119" s="178"/>
      <c r="G119" s="179">
        <f>ROUND(E119*F119,2)</f>
        <v>0</v>
      </c>
      <c r="H119" s="178">
        <v>371.4</v>
      </c>
      <c r="I119" s="179">
        <f>ROUND(E119*H119,2)</f>
        <v>371.4</v>
      </c>
      <c r="J119" s="178">
        <v>0</v>
      </c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340</v>
      </c>
      <c r="T119" s="180" t="s">
        <v>319</v>
      </c>
      <c r="U119" s="158">
        <v>0</v>
      </c>
      <c r="V119" s="158">
        <f>ROUND(E119*U119,2)</f>
        <v>0</v>
      </c>
      <c r="W119" s="158"/>
      <c r="X119" s="158" t="s">
        <v>554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1329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4">
        <v>99</v>
      </c>
      <c r="B120" s="175" t="s">
        <v>2184</v>
      </c>
      <c r="C120" s="184" t="s">
        <v>2185</v>
      </c>
      <c r="D120" s="176" t="s">
        <v>1835</v>
      </c>
      <c r="E120" s="177">
        <v>1</v>
      </c>
      <c r="F120" s="178"/>
      <c r="G120" s="179">
        <f>ROUND(E120*F120,2)</f>
        <v>0</v>
      </c>
      <c r="H120" s="178">
        <v>969.33</v>
      </c>
      <c r="I120" s="179">
        <f>ROUND(E120*H120,2)</f>
        <v>969.33</v>
      </c>
      <c r="J120" s="178">
        <v>0</v>
      </c>
      <c r="K120" s="179">
        <f>ROUND(E120*J120,2)</f>
        <v>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340</v>
      </c>
      <c r="T120" s="180" t="s">
        <v>319</v>
      </c>
      <c r="U120" s="158">
        <v>0</v>
      </c>
      <c r="V120" s="158">
        <f>ROUND(E120*U120,2)</f>
        <v>0</v>
      </c>
      <c r="W120" s="158"/>
      <c r="X120" s="158" t="s">
        <v>554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1329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0" t="s">
        <v>313</v>
      </c>
      <c r="B121" s="161" t="s">
        <v>234</v>
      </c>
      <c r="C121" s="182" t="s">
        <v>235</v>
      </c>
      <c r="D121" s="162"/>
      <c r="E121" s="163"/>
      <c r="F121" s="164"/>
      <c r="G121" s="164">
        <f>SUMIF(AG122:AG122,"&lt;&gt;NOR",G122:G122)</f>
        <v>0</v>
      </c>
      <c r="H121" s="164"/>
      <c r="I121" s="164">
        <f>SUM(I122:I122)</f>
        <v>371.4</v>
      </c>
      <c r="J121" s="164"/>
      <c r="K121" s="164">
        <f>SUM(K122:K122)</f>
        <v>0</v>
      </c>
      <c r="L121" s="164"/>
      <c r="M121" s="164">
        <f>SUM(M122:M122)</f>
        <v>0</v>
      </c>
      <c r="N121" s="164"/>
      <c r="O121" s="164">
        <f>SUM(O122:O122)</f>
        <v>0</v>
      </c>
      <c r="P121" s="164"/>
      <c r="Q121" s="164">
        <f>SUM(Q122:Q122)</f>
        <v>0</v>
      </c>
      <c r="R121" s="164"/>
      <c r="S121" s="164"/>
      <c r="T121" s="165"/>
      <c r="U121" s="159"/>
      <c r="V121" s="159">
        <f>SUM(V122:V122)</f>
        <v>0</v>
      </c>
      <c r="W121" s="159"/>
      <c r="X121" s="159"/>
      <c r="AG121" t="s">
        <v>314</v>
      </c>
    </row>
    <row r="122" spans="1:60" ht="22.5" outlineLevel="1" x14ac:dyDescent="0.2">
      <c r="A122" s="174">
        <v>100</v>
      </c>
      <c r="B122" s="175" t="s">
        <v>2194</v>
      </c>
      <c r="C122" s="184" t="s">
        <v>2195</v>
      </c>
      <c r="D122" s="176" t="s">
        <v>1835</v>
      </c>
      <c r="E122" s="177">
        <v>1</v>
      </c>
      <c r="F122" s="178"/>
      <c r="G122" s="179">
        <f>ROUND(E122*F122,2)</f>
        <v>0</v>
      </c>
      <c r="H122" s="178">
        <v>371.4</v>
      </c>
      <c r="I122" s="179">
        <f>ROUND(E122*H122,2)</f>
        <v>371.4</v>
      </c>
      <c r="J122" s="178">
        <v>0</v>
      </c>
      <c r="K122" s="179">
        <f>ROUND(E122*J122,2)</f>
        <v>0</v>
      </c>
      <c r="L122" s="179">
        <v>21</v>
      </c>
      <c r="M122" s="179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/>
      <c r="S122" s="179" t="s">
        <v>340</v>
      </c>
      <c r="T122" s="180" t="s">
        <v>319</v>
      </c>
      <c r="U122" s="158">
        <v>0</v>
      </c>
      <c r="V122" s="158">
        <f>ROUND(E122*U122,2)</f>
        <v>0</v>
      </c>
      <c r="W122" s="158"/>
      <c r="X122" s="158" t="s">
        <v>554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1329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60" t="s">
        <v>313</v>
      </c>
      <c r="B123" s="161" t="s">
        <v>236</v>
      </c>
      <c r="C123" s="182" t="s">
        <v>237</v>
      </c>
      <c r="D123" s="162"/>
      <c r="E123" s="163"/>
      <c r="F123" s="164"/>
      <c r="G123" s="164">
        <f>SUMIF(AG124:AG124,"&lt;&gt;NOR",G124:G124)</f>
        <v>0</v>
      </c>
      <c r="H123" s="164"/>
      <c r="I123" s="164">
        <f>SUM(I124:I124)</f>
        <v>2000</v>
      </c>
      <c r="J123" s="164"/>
      <c r="K123" s="164">
        <f>SUM(K124:K124)</f>
        <v>0</v>
      </c>
      <c r="L123" s="164"/>
      <c r="M123" s="164">
        <f>SUM(M124:M124)</f>
        <v>0</v>
      </c>
      <c r="N123" s="164"/>
      <c r="O123" s="164">
        <f>SUM(O124:O124)</f>
        <v>0</v>
      </c>
      <c r="P123" s="164"/>
      <c r="Q123" s="164">
        <f>SUM(Q124:Q124)</f>
        <v>0</v>
      </c>
      <c r="R123" s="164"/>
      <c r="S123" s="164"/>
      <c r="T123" s="165"/>
      <c r="U123" s="159"/>
      <c r="V123" s="159">
        <f>SUM(V124:V124)</f>
        <v>0</v>
      </c>
      <c r="W123" s="159"/>
      <c r="X123" s="159"/>
      <c r="AG123" t="s">
        <v>314</v>
      </c>
    </row>
    <row r="124" spans="1:60" outlineLevel="1" x14ac:dyDescent="0.2">
      <c r="A124" s="174">
        <v>101</v>
      </c>
      <c r="B124" s="175" t="s">
        <v>2196</v>
      </c>
      <c r="C124" s="184" t="s">
        <v>2197</v>
      </c>
      <c r="D124" s="176" t="s">
        <v>348</v>
      </c>
      <c r="E124" s="177">
        <v>1</v>
      </c>
      <c r="F124" s="178"/>
      <c r="G124" s="179">
        <f>ROUND(E124*F124,2)</f>
        <v>0</v>
      </c>
      <c r="H124" s="178">
        <v>2000</v>
      </c>
      <c r="I124" s="179">
        <f>ROUND(E124*H124,2)</f>
        <v>2000</v>
      </c>
      <c r="J124" s="178">
        <v>0</v>
      </c>
      <c r="K124" s="179">
        <f>ROUND(E124*J124,2)</f>
        <v>0</v>
      </c>
      <c r="L124" s="179">
        <v>21</v>
      </c>
      <c r="M124" s="179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340</v>
      </c>
      <c r="T124" s="180" t="s">
        <v>319</v>
      </c>
      <c r="U124" s="158">
        <v>0</v>
      </c>
      <c r="V124" s="158">
        <f>ROUND(E124*U124,2)</f>
        <v>0</v>
      </c>
      <c r="W124" s="158"/>
      <c r="X124" s="158" t="s">
        <v>554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1329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x14ac:dyDescent="0.2">
      <c r="A125" s="160" t="s">
        <v>313</v>
      </c>
      <c r="B125" s="161" t="s">
        <v>282</v>
      </c>
      <c r="C125" s="182" t="s">
        <v>283</v>
      </c>
      <c r="D125" s="162"/>
      <c r="E125" s="163"/>
      <c r="F125" s="164"/>
      <c r="G125" s="164">
        <f>SUMIF(AG126:AG131,"&lt;&gt;NOR",G126:G131)</f>
        <v>0</v>
      </c>
      <c r="H125" s="164"/>
      <c r="I125" s="164">
        <f>SUM(I126:I131)</f>
        <v>0</v>
      </c>
      <c r="J125" s="164"/>
      <c r="K125" s="164">
        <f>SUM(K126:K131)</f>
        <v>71889</v>
      </c>
      <c r="L125" s="164"/>
      <c r="M125" s="164">
        <f>SUM(M126:M131)</f>
        <v>0</v>
      </c>
      <c r="N125" s="164"/>
      <c r="O125" s="164">
        <f>SUM(O126:O131)</f>
        <v>0</v>
      </c>
      <c r="P125" s="164"/>
      <c r="Q125" s="164">
        <f>SUM(Q126:Q131)</f>
        <v>0</v>
      </c>
      <c r="R125" s="164"/>
      <c r="S125" s="164"/>
      <c r="T125" s="165"/>
      <c r="U125" s="159"/>
      <c r="V125" s="159">
        <f>SUM(V126:V131)</f>
        <v>0</v>
      </c>
      <c r="W125" s="159"/>
      <c r="X125" s="159"/>
      <c r="AG125" t="s">
        <v>314</v>
      </c>
    </row>
    <row r="126" spans="1:60" outlineLevel="1" x14ac:dyDescent="0.2">
      <c r="A126" s="174">
        <v>102</v>
      </c>
      <c r="B126" s="175" t="s">
        <v>2198</v>
      </c>
      <c r="C126" s="184" t="s">
        <v>2199</v>
      </c>
      <c r="D126" s="176" t="s">
        <v>585</v>
      </c>
      <c r="E126" s="177">
        <v>30</v>
      </c>
      <c r="F126" s="178"/>
      <c r="G126" s="179">
        <f t="shared" ref="G126:G131" si="56">ROUND(E126*F126,2)</f>
        <v>0</v>
      </c>
      <c r="H126" s="178">
        <v>0</v>
      </c>
      <c r="I126" s="179">
        <f t="shared" ref="I126:I131" si="57">ROUND(E126*H126,2)</f>
        <v>0</v>
      </c>
      <c r="J126" s="178">
        <v>294</v>
      </c>
      <c r="K126" s="179">
        <f t="shared" ref="K126:K131" si="58">ROUND(E126*J126,2)</f>
        <v>8820</v>
      </c>
      <c r="L126" s="179">
        <v>21</v>
      </c>
      <c r="M126" s="179">
        <f t="shared" ref="M126:M131" si="59">G126*(1+L126/100)</f>
        <v>0</v>
      </c>
      <c r="N126" s="179">
        <v>0</v>
      </c>
      <c r="O126" s="179">
        <f t="shared" ref="O126:O131" si="60">ROUND(E126*N126,2)</f>
        <v>0</v>
      </c>
      <c r="P126" s="179">
        <v>0</v>
      </c>
      <c r="Q126" s="179">
        <f t="shared" ref="Q126:Q131" si="61">ROUND(E126*P126,2)</f>
        <v>0</v>
      </c>
      <c r="R126" s="179"/>
      <c r="S126" s="179" t="s">
        <v>340</v>
      </c>
      <c r="T126" s="180" t="s">
        <v>319</v>
      </c>
      <c r="U126" s="158">
        <v>0</v>
      </c>
      <c r="V126" s="158">
        <f t="shared" ref="V126:V131" si="62">ROUND(E126*U126,2)</f>
        <v>0</v>
      </c>
      <c r="W126" s="158"/>
      <c r="X126" s="158" t="s">
        <v>362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425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4">
        <v>103</v>
      </c>
      <c r="B127" s="175" t="s">
        <v>2200</v>
      </c>
      <c r="C127" s="184" t="s">
        <v>2201</v>
      </c>
      <c r="D127" s="176" t="s">
        <v>585</v>
      </c>
      <c r="E127" s="177">
        <v>120</v>
      </c>
      <c r="F127" s="178"/>
      <c r="G127" s="179">
        <f t="shared" si="56"/>
        <v>0</v>
      </c>
      <c r="H127" s="178">
        <v>0</v>
      </c>
      <c r="I127" s="179">
        <f t="shared" si="57"/>
        <v>0</v>
      </c>
      <c r="J127" s="178">
        <v>294</v>
      </c>
      <c r="K127" s="179">
        <f t="shared" si="58"/>
        <v>35280</v>
      </c>
      <c r="L127" s="179">
        <v>21</v>
      </c>
      <c r="M127" s="179">
        <f t="shared" si="59"/>
        <v>0</v>
      </c>
      <c r="N127" s="179">
        <v>0</v>
      </c>
      <c r="O127" s="179">
        <f t="shared" si="60"/>
        <v>0</v>
      </c>
      <c r="P127" s="179">
        <v>0</v>
      </c>
      <c r="Q127" s="179">
        <f t="shared" si="61"/>
        <v>0</v>
      </c>
      <c r="R127" s="179"/>
      <c r="S127" s="179" t="s">
        <v>340</v>
      </c>
      <c r="T127" s="180" t="s">
        <v>319</v>
      </c>
      <c r="U127" s="158">
        <v>0</v>
      </c>
      <c r="V127" s="158">
        <f t="shared" si="62"/>
        <v>0</v>
      </c>
      <c r="W127" s="158"/>
      <c r="X127" s="158" t="s">
        <v>362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425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4">
        <v>104</v>
      </c>
      <c r="B128" s="175" t="s">
        <v>2202</v>
      </c>
      <c r="C128" s="184" t="s">
        <v>2203</v>
      </c>
      <c r="D128" s="176" t="s">
        <v>585</v>
      </c>
      <c r="E128" s="177">
        <v>25</v>
      </c>
      <c r="F128" s="178"/>
      <c r="G128" s="179">
        <f t="shared" si="56"/>
        <v>0</v>
      </c>
      <c r="H128" s="178">
        <v>0</v>
      </c>
      <c r="I128" s="179">
        <f t="shared" si="57"/>
        <v>0</v>
      </c>
      <c r="J128" s="178">
        <v>327</v>
      </c>
      <c r="K128" s="179">
        <f t="shared" si="58"/>
        <v>8175</v>
      </c>
      <c r="L128" s="179">
        <v>21</v>
      </c>
      <c r="M128" s="179">
        <f t="shared" si="59"/>
        <v>0</v>
      </c>
      <c r="N128" s="179">
        <v>0</v>
      </c>
      <c r="O128" s="179">
        <f t="shared" si="60"/>
        <v>0</v>
      </c>
      <c r="P128" s="179">
        <v>0</v>
      </c>
      <c r="Q128" s="179">
        <f t="shared" si="61"/>
        <v>0</v>
      </c>
      <c r="R128" s="179"/>
      <c r="S128" s="179" t="s">
        <v>340</v>
      </c>
      <c r="T128" s="180" t="s">
        <v>319</v>
      </c>
      <c r="U128" s="158">
        <v>0</v>
      </c>
      <c r="V128" s="158">
        <f t="shared" si="62"/>
        <v>0</v>
      </c>
      <c r="W128" s="158"/>
      <c r="X128" s="158" t="s">
        <v>362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425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4">
        <v>105</v>
      </c>
      <c r="B129" s="175" t="s">
        <v>2204</v>
      </c>
      <c r="C129" s="184" t="s">
        <v>2205</v>
      </c>
      <c r="D129" s="176" t="s">
        <v>585</v>
      </c>
      <c r="E129" s="177">
        <v>12</v>
      </c>
      <c r="F129" s="178"/>
      <c r="G129" s="179">
        <f t="shared" si="56"/>
        <v>0</v>
      </c>
      <c r="H129" s="178">
        <v>0</v>
      </c>
      <c r="I129" s="179">
        <f t="shared" si="57"/>
        <v>0</v>
      </c>
      <c r="J129" s="178">
        <v>327</v>
      </c>
      <c r="K129" s="179">
        <f t="shared" si="58"/>
        <v>3924</v>
      </c>
      <c r="L129" s="179">
        <v>21</v>
      </c>
      <c r="M129" s="179">
        <f t="shared" si="59"/>
        <v>0</v>
      </c>
      <c r="N129" s="179">
        <v>0</v>
      </c>
      <c r="O129" s="179">
        <f t="shared" si="60"/>
        <v>0</v>
      </c>
      <c r="P129" s="179">
        <v>0</v>
      </c>
      <c r="Q129" s="179">
        <f t="shared" si="61"/>
        <v>0</v>
      </c>
      <c r="R129" s="179"/>
      <c r="S129" s="179" t="s">
        <v>340</v>
      </c>
      <c r="T129" s="180" t="s">
        <v>319</v>
      </c>
      <c r="U129" s="158">
        <v>0</v>
      </c>
      <c r="V129" s="158">
        <f t="shared" si="62"/>
        <v>0</v>
      </c>
      <c r="W129" s="158"/>
      <c r="X129" s="158" t="s">
        <v>362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425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4">
        <v>106</v>
      </c>
      <c r="B130" s="175" t="s">
        <v>2206</v>
      </c>
      <c r="C130" s="184" t="s">
        <v>2207</v>
      </c>
      <c r="D130" s="176" t="s">
        <v>585</v>
      </c>
      <c r="E130" s="177">
        <v>30</v>
      </c>
      <c r="F130" s="178"/>
      <c r="G130" s="179">
        <f t="shared" si="56"/>
        <v>0</v>
      </c>
      <c r="H130" s="178">
        <v>0</v>
      </c>
      <c r="I130" s="179">
        <f t="shared" si="57"/>
        <v>0</v>
      </c>
      <c r="J130" s="178">
        <v>327</v>
      </c>
      <c r="K130" s="179">
        <f t="shared" si="58"/>
        <v>9810</v>
      </c>
      <c r="L130" s="179">
        <v>21</v>
      </c>
      <c r="M130" s="179">
        <f t="shared" si="59"/>
        <v>0</v>
      </c>
      <c r="N130" s="179">
        <v>0</v>
      </c>
      <c r="O130" s="179">
        <f t="shared" si="60"/>
        <v>0</v>
      </c>
      <c r="P130" s="179">
        <v>0</v>
      </c>
      <c r="Q130" s="179">
        <f t="shared" si="61"/>
        <v>0</v>
      </c>
      <c r="R130" s="179"/>
      <c r="S130" s="179" t="s">
        <v>340</v>
      </c>
      <c r="T130" s="180" t="s">
        <v>319</v>
      </c>
      <c r="U130" s="158">
        <v>0</v>
      </c>
      <c r="V130" s="158">
        <f t="shared" si="62"/>
        <v>0</v>
      </c>
      <c r="W130" s="158"/>
      <c r="X130" s="158" t="s">
        <v>362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425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4">
        <v>107</v>
      </c>
      <c r="B131" s="175" t="s">
        <v>2208</v>
      </c>
      <c r="C131" s="184" t="s">
        <v>2209</v>
      </c>
      <c r="D131" s="176" t="s">
        <v>585</v>
      </c>
      <c r="E131" s="177">
        <v>20</v>
      </c>
      <c r="F131" s="178"/>
      <c r="G131" s="179">
        <f t="shared" si="56"/>
        <v>0</v>
      </c>
      <c r="H131" s="178">
        <v>0</v>
      </c>
      <c r="I131" s="179">
        <f t="shared" si="57"/>
        <v>0</v>
      </c>
      <c r="J131" s="178">
        <v>294</v>
      </c>
      <c r="K131" s="179">
        <f t="shared" si="58"/>
        <v>5880</v>
      </c>
      <c r="L131" s="179">
        <v>21</v>
      </c>
      <c r="M131" s="179">
        <f t="shared" si="59"/>
        <v>0</v>
      </c>
      <c r="N131" s="179">
        <v>0</v>
      </c>
      <c r="O131" s="179">
        <f t="shared" si="60"/>
        <v>0</v>
      </c>
      <c r="P131" s="179">
        <v>0</v>
      </c>
      <c r="Q131" s="179">
        <f t="shared" si="61"/>
        <v>0</v>
      </c>
      <c r="R131" s="179"/>
      <c r="S131" s="179" t="s">
        <v>340</v>
      </c>
      <c r="T131" s="180" t="s">
        <v>319</v>
      </c>
      <c r="U131" s="158">
        <v>0</v>
      </c>
      <c r="V131" s="158">
        <f t="shared" si="62"/>
        <v>0</v>
      </c>
      <c r="W131" s="158"/>
      <c r="X131" s="158" t="s">
        <v>362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425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160" t="s">
        <v>313</v>
      </c>
      <c r="B132" s="161" t="s">
        <v>281</v>
      </c>
      <c r="C132" s="182" t="s">
        <v>27</v>
      </c>
      <c r="D132" s="162"/>
      <c r="E132" s="163"/>
      <c r="F132" s="164"/>
      <c r="G132" s="164">
        <f>SUMIF(AG133:AG136,"&lt;&gt;NOR",G133:G136)</f>
        <v>0</v>
      </c>
      <c r="H132" s="164"/>
      <c r="I132" s="164">
        <f>SUM(I133:I136)</f>
        <v>0</v>
      </c>
      <c r="J132" s="164"/>
      <c r="K132" s="164">
        <f>SUM(K133:K136)</f>
        <v>37000</v>
      </c>
      <c r="L132" s="164"/>
      <c r="M132" s="164">
        <f>SUM(M133:M136)</f>
        <v>0</v>
      </c>
      <c r="N132" s="164"/>
      <c r="O132" s="164">
        <f>SUM(O133:O136)</f>
        <v>0</v>
      </c>
      <c r="P132" s="164"/>
      <c r="Q132" s="164">
        <f>SUM(Q133:Q136)</f>
        <v>0</v>
      </c>
      <c r="R132" s="164"/>
      <c r="S132" s="164"/>
      <c r="T132" s="165"/>
      <c r="U132" s="159"/>
      <c r="V132" s="159">
        <f>SUM(V133:V136)</f>
        <v>0</v>
      </c>
      <c r="W132" s="159"/>
      <c r="X132" s="159"/>
      <c r="AG132" t="s">
        <v>314</v>
      </c>
    </row>
    <row r="133" spans="1:60" outlineLevel="1" x14ac:dyDescent="0.2">
      <c r="A133" s="174">
        <v>108</v>
      </c>
      <c r="B133" s="175" t="s">
        <v>2210</v>
      </c>
      <c r="C133" s="184" t="s">
        <v>2211</v>
      </c>
      <c r="D133" s="176" t="s">
        <v>1198</v>
      </c>
      <c r="E133" s="177">
        <v>1</v>
      </c>
      <c r="F133" s="178"/>
      <c r="G133" s="179">
        <f>ROUND(E133*F133,2)</f>
        <v>0</v>
      </c>
      <c r="H133" s="178">
        <v>0</v>
      </c>
      <c r="I133" s="179">
        <f>ROUND(E133*H133,2)</f>
        <v>0</v>
      </c>
      <c r="J133" s="178">
        <v>6000</v>
      </c>
      <c r="K133" s="179">
        <f>ROUND(E133*J133,2)</f>
        <v>6000</v>
      </c>
      <c r="L133" s="179">
        <v>21</v>
      </c>
      <c r="M133" s="179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79"/>
      <c r="S133" s="179" t="s">
        <v>340</v>
      </c>
      <c r="T133" s="180" t="s">
        <v>319</v>
      </c>
      <c r="U133" s="158">
        <v>0</v>
      </c>
      <c r="V133" s="158">
        <f>ROUND(E133*U133,2)</f>
        <v>0</v>
      </c>
      <c r="W133" s="158"/>
      <c r="X133" s="158" t="s">
        <v>362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425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4">
        <v>109</v>
      </c>
      <c r="B134" s="175" t="s">
        <v>2212</v>
      </c>
      <c r="C134" s="184" t="s">
        <v>2213</v>
      </c>
      <c r="D134" s="176" t="s">
        <v>1198</v>
      </c>
      <c r="E134" s="177">
        <v>1</v>
      </c>
      <c r="F134" s="178"/>
      <c r="G134" s="179">
        <f>ROUND(E134*F134,2)</f>
        <v>0</v>
      </c>
      <c r="H134" s="178">
        <v>0</v>
      </c>
      <c r="I134" s="179">
        <f>ROUND(E134*H134,2)</f>
        <v>0</v>
      </c>
      <c r="J134" s="178">
        <v>8000</v>
      </c>
      <c r="K134" s="179">
        <f>ROUND(E134*J134,2)</f>
        <v>8000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79"/>
      <c r="S134" s="179" t="s">
        <v>340</v>
      </c>
      <c r="T134" s="180" t="s">
        <v>319</v>
      </c>
      <c r="U134" s="158">
        <v>0</v>
      </c>
      <c r="V134" s="158">
        <f>ROUND(E134*U134,2)</f>
        <v>0</v>
      </c>
      <c r="W134" s="158"/>
      <c r="X134" s="158" t="s">
        <v>362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425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4">
        <v>110</v>
      </c>
      <c r="B135" s="175" t="s">
        <v>2214</v>
      </c>
      <c r="C135" s="184" t="s">
        <v>2215</v>
      </c>
      <c r="D135" s="176" t="s">
        <v>1198</v>
      </c>
      <c r="E135" s="177">
        <v>1</v>
      </c>
      <c r="F135" s="178"/>
      <c r="G135" s="179">
        <f>ROUND(E135*F135,2)</f>
        <v>0</v>
      </c>
      <c r="H135" s="178">
        <v>0</v>
      </c>
      <c r="I135" s="179">
        <f>ROUND(E135*H135,2)</f>
        <v>0</v>
      </c>
      <c r="J135" s="178">
        <v>8000</v>
      </c>
      <c r="K135" s="179">
        <f>ROUND(E135*J135,2)</f>
        <v>8000</v>
      </c>
      <c r="L135" s="179">
        <v>21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/>
      <c r="S135" s="179" t="s">
        <v>340</v>
      </c>
      <c r="T135" s="180" t="s">
        <v>319</v>
      </c>
      <c r="U135" s="158">
        <v>0</v>
      </c>
      <c r="V135" s="158">
        <f>ROUND(E135*U135,2)</f>
        <v>0</v>
      </c>
      <c r="W135" s="158"/>
      <c r="X135" s="158" t="s">
        <v>362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425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111</v>
      </c>
      <c r="B136" s="175" t="s">
        <v>2216</v>
      </c>
      <c r="C136" s="184" t="s">
        <v>2217</v>
      </c>
      <c r="D136" s="176" t="s">
        <v>2218</v>
      </c>
      <c r="E136" s="177">
        <v>30</v>
      </c>
      <c r="F136" s="178"/>
      <c r="G136" s="179">
        <f>ROUND(E136*F136,2)</f>
        <v>0</v>
      </c>
      <c r="H136" s="178">
        <v>0</v>
      </c>
      <c r="I136" s="179">
        <f>ROUND(E136*H136,2)</f>
        <v>0</v>
      </c>
      <c r="J136" s="178">
        <v>500</v>
      </c>
      <c r="K136" s="179">
        <f>ROUND(E136*J136,2)</f>
        <v>15000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340</v>
      </c>
      <c r="T136" s="180" t="s">
        <v>319</v>
      </c>
      <c r="U136" s="158">
        <v>0</v>
      </c>
      <c r="V136" s="158">
        <f>ROUND(E136*U136,2)</f>
        <v>0</v>
      </c>
      <c r="W136" s="158"/>
      <c r="X136" s="158" t="s">
        <v>362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425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x14ac:dyDescent="0.2">
      <c r="A137" s="160" t="s">
        <v>313</v>
      </c>
      <c r="B137" s="161" t="s">
        <v>284</v>
      </c>
      <c r="C137" s="182" t="s">
        <v>28</v>
      </c>
      <c r="D137" s="162"/>
      <c r="E137" s="163"/>
      <c r="F137" s="164"/>
      <c r="G137" s="164">
        <f>SUMIF(AG138:AG141,"&lt;&gt;NOR",G138:G141)</f>
        <v>0</v>
      </c>
      <c r="H137" s="164"/>
      <c r="I137" s="164">
        <f>SUM(I138:I141)</f>
        <v>0</v>
      </c>
      <c r="J137" s="164"/>
      <c r="K137" s="164">
        <f>SUM(K138:K141)</f>
        <v>13400</v>
      </c>
      <c r="L137" s="164"/>
      <c r="M137" s="164">
        <f>SUM(M138:M141)</f>
        <v>0</v>
      </c>
      <c r="N137" s="164"/>
      <c r="O137" s="164">
        <f>SUM(O138:O141)</f>
        <v>0</v>
      </c>
      <c r="P137" s="164"/>
      <c r="Q137" s="164">
        <f>SUM(Q138:Q141)</f>
        <v>0</v>
      </c>
      <c r="R137" s="164"/>
      <c r="S137" s="164"/>
      <c r="T137" s="165"/>
      <c r="U137" s="159"/>
      <c r="V137" s="159">
        <f>SUM(V138:V141)</f>
        <v>0</v>
      </c>
      <c r="W137" s="159"/>
      <c r="X137" s="159"/>
      <c r="AG137" t="s">
        <v>314</v>
      </c>
    </row>
    <row r="138" spans="1:60" outlineLevel="1" x14ac:dyDescent="0.2">
      <c r="A138" s="174">
        <v>112</v>
      </c>
      <c r="B138" s="175" t="s">
        <v>2219</v>
      </c>
      <c r="C138" s="184" t="s">
        <v>2220</v>
      </c>
      <c r="D138" s="176" t="s">
        <v>1198</v>
      </c>
      <c r="E138" s="177">
        <v>1</v>
      </c>
      <c r="F138" s="178"/>
      <c r="G138" s="179">
        <f>ROUND(E138*F138,2)</f>
        <v>0</v>
      </c>
      <c r="H138" s="178">
        <v>0</v>
      </c>
      <c r="I138" s="179">
        <f>ROUND(E138*H138,2)</f>
        <v>0</v>
      </c>
      <c r="J138" s="178">
        <v>8000</v>
      </c>
      <c r="K138" s="179">
        <f>ROUND(E138*J138,2)</f>
        <v>8000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340</v>
      </c>
      <c r="T138" s="180" t="s">
        <v>319</v>
      </c>
      <c r="U138" s="158">
        <v>0</v>
      </c>
      <c r="V138" s="158">
        <f>ROUND(E138*U138,2)</f>
        <v>0</v>
      </c>
      <c r="W138" s="158"/>
      <c r="X138" s="158" t="s">
        <v>362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425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33.75" outlineLevel="1" x14ac:dyDescent="0.2">
      <c r="A139" s="174">
        <v>113</v>
      </c>
      <c r="B139" s="175" t="s">
        <v>2221</v>
      </c>
      <c r="C139" s="184" t="s">
        <v>2222</v>
      </c>
      <c r="D139" s="176" t="s">
        <v>1198</v>
      </c>
      <c r="E139" s="177">
        <v>8</v>
      </c>
      <c r="F139" s="178"/>
      <c r="G139" s="179">
        <f>ROUND(E139*F139,2)</f>
        <v>0</v>
      </c>
      <c r="H139" s="178">
        <v>0</v>
      </c>
      <c r="I139" s="179">
        <f>ROUND(E139*H139,2)</f>
        <v>0</v>
      </c>
      <c r="J139" s="178">
        <v>300</v>
      </c>
      <c r="K139" s="179">
        <f>ROUND(E139*J139,2)</f>
        <v>2400</v>
      </c>
      <c r="L139" s="179">
        <v>21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 t="s">
        <v>340</v>
      </c>
      <c r="T139" s="180" t="s">
        <v>319</v>
      </c>
      <c r="U139" s="158">
        <v>0</v>
      </c>
      <c r="V139" s="158">
        <f>ROUND(E139*U139,2)</f>
        <v>0</v>
      </c>
      <c r="W139" s="158"/>
      <c r="X139" s="158" t="s">
        <v>362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425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4">
        <v>114</v>
      </c>
      <c r="B140" s="175" t="s">
        <v>2223</v>
      </c>
      <c r="C140" s="184" t="s">
        <v>2224</v>
      </c>
      <c r="D140" s="176" t="s">
        <v>1198</v>
      </c>
      <c r="E140" s="177">
        <v>1</v>
      </c>
      <c r="F140" s="178"/>
      <c r="G140" s="179">
        <f>ROUND(E140*F140,2)</f>
        <v>0</v>
      </c>
      <c r="H140" s="178">
        <v>0</v>
      </c>
      <c r="I140" s="179">
        <f>ROUND(E140*H140,2)</f>
        <v>0</v>
      </c>
      <c r="J140" s="178">
        <v>1500</v>
      </c>
      <c r="K140" s="179">
        <f>ROUND(E140*J140,2)</f>
        <v>1500</v>
      </c>
      <c r="L140" s="179">
        <v>21</v>
      </c>
      <c r="M140" s="179">
        <f>G140*(1+L140/100)</f>
        <v>0</v>
      </c>
      <c r="N140" s="179">
        <v>0</v>
      </c>
      <c r="O140" s="179">
        <f>ROUND(E140*N140,2)</f>
        <v>0</v>
      </c>
      <c r="P140" s="179">
        <v>0</v>
      </c>
      <c r="Q140" s="179">
        <f>ROUND(E140*P140,2)</f>
        <v>0</v>
      </c>
      <c r="R140" s="179"/>
      <c r="S140" s="179" t="s">
        <v>340</v>
      </c>
      <c r="T140" s="180" t="s">
        <v>319</v>
      </c>
      <c r="U140" s="158">
        <v>0</v>
      </c>
      <c r="V140" s="158">
        <f>ROUND(E140*U140,2)</f>
        <v>0</v>
      </c>
      <c r="W140" s="158"/>
      <c r="X140" s="158" t="s">
        <v>362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425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6">
        <v>115</v>
      </c>
      <c r="B141" s="167" t="s">
        <v>2225</v>
      </c>
      <c r="C141" s="183" t="s">
        <v>2226</v>
      </c>
      <c r="D141" s="168" t="s">
        <v>1198</v>
      </c>
      <c r="E141" s="169">
        <v>1</v>
      </c>
      <c r="F141" s="170"/>
      <c r="G141" s="171">
        <f>ROUND(E141*F141,2)</f>
        <v>0</v>
      </c>
      <c r="H141" s="170">
        <v>0</v>
      </c>
      <c r="I141" s="171">
        <f>ROUND(E141*H141,2)</f>
        <v>0</v>
      </c>
      <c r="J141" s="170">
        <v>1500</v>
      </c>
      <c r="K141" s="171">
        <f>ROUND(E141*J141,2)</f>
        <v>1500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340</v>
      </c>
      <c r="T141" s="172" t="s">
        <v>319</v>
      </c>
      <c r="U141" s="158">
        <v>0</v>
      </c>
      <c r="V141" s="158">
        <f>ROUND(E141*U141,2)</f>
        <v>0</v>
      </c>
      <c r="W141" s="158"/>
      <c r="X141" s="158" t="s">
        <v>362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425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x14ac:dyDescent="0.2">
      <c r="A142" s="3"/>
      <c r="B142" s="4"/>
      <c r="C142" s="185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300</v>
      </c>
    </row>
    <row r="143" spans="1:60" x14ac:dyDescent="0.2">
      <c r="A143" s="152"/>
      <c r="B143" s="153" t="s">
        <v>29</v>
      </c>
      <c r="C143" s="186"/>
      <c r="D143" s="154"/>
      <c r="E143" s="155"/>
      <c r="F143" s="155"/>
      <c r="G143" s="181">
        <f>G8+G10+G68+G78+G86+G94+G101+G107+G111+G116+G121+G123+G125+G132+G137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355</v>
      </c>
    </row>
    <row r="144" spans="1:60" x14ac:dyDescent="0.2">
      <c r="C144" s="187"/>
      <c r="D144" s="10"/>
      <c r="AG144" t="s">
        <v>356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ll7G63wJzCgw4fOczFG/TZ5Y0wft0GJERnXUJKQMHQKIwBfDhae/sVS+yB08hZLfk3HKqRaeRr8OtrBDaIcLMA==" saltValue="BYEpNkH4rFoaJfNPCcJdC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4999"/>
  <sheetViews>
    <sheetView workbookViewId="0">
      <pane ySplit="7" topLeftCell="A81" activePane="bottomLeft" state="frozen"/>
      <selection activeCell="C17" sqref="C17:G17"/>
      <selection pane="bottomLeft" activeCell="C90" sqref="C9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80</v>
      </c>
      <c r="C3" s="280" t="s">
        <v>81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76</v>
      </c>
      <c r="C4" s="283" t="s">
        <v>84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205</v>
      </c>
      <c r="C8" s="182" t="s">
        <v>206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8640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2246</v>
      </c>
      <c r="C9" s="184" t="s">
        <v>2247</v>
      </c>
      <c r="D9" s="176" t="s">
        <v>348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8640</v>
      </c>
      <c r="K9" s="179">
        <f>ROUND(E9*J9,2)</f>
        <v>8640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0" t="s">
        <v>313</v>
      </c>
      <c r="B10" s="161" t="s">
        <v>207</v>
      </c>
      <c r="C10" s="182" t="s">
        <v>81</v>
      </c>
      <c r="D10" s="162"/>
      <c r="E10" s="163"/>
      <c r="F10" s="164"/>
      <c r="G10" s="164">
        <f>SUMIF(AG11:AG55,"&lt;&gt;NOR",G11:G55)</f>
        <v>0</v>
      </c>
      <c r="H10" s="164"/>
      <c r="I10" s="164">
        <f>SUM(I11:I55)</f>
        <v>244797.01</v>
      </c>
      <c r="J10" s="164"/>
      <c r="K10" s="164">
        <f>SUM(K11:K55)</f>
        <v>79280.299999999988</v>
      </c>
      <c r="L10" s="164"/>
      <c r="M10" s="164">
        <f>SUM(M11:M55)</f>
        <v>0</v>
      </c>
      <c r="N10" s="164"/>
      <c r="O10" s="164">
        <f>SUM(O11:O55)</f>
        <v>0</v>
      </c>
      <c r="P10" s="164"/>
      <c r="Q10" s="164">
        <f>SUM(Q11:Q55)</f>
        <v>0</v>
      </c>
      <c r="R10" s="164"/>
      <c r="S10" s="164"/>
      <c r="T10" s="165"/>
      <c r="U10" s="159"/>
      <c r="V10" s="159">
        <f>SUM(V11:V55)</f>
        <v>0</v>
      </c>
      <c r="W10" s="159"/>
      <c r="X10" s="159"/>
      <c r="AG10" t="s">
        <v>314</v>
      </c>
    </row>
    <row r="11" spans="1:60" outlineLevel="1" x14ac:dyDescent="0.2">
      <c r="A11" s="174">
        <v>2</v>
      </c>
      <c r="B11" s="175" t="s">
        <v>2082</v>
      </c>
      <c r="C11" s="184" t="s">
        <v>2083</v>
      </c>
      <c r="D11" s="176" t="s">
        <v>473</v>
      </c>
      <c r="E11" s="177">
        <v>16</v>
      </c>
      <c r="F11" s="178"/>
      <c r="G11" s="179">
        <f t="shared" ref="G11:G43" si="0">ROUND(E11*F11,2)</f>
        <v>0</v>
      </c>
      <c r="H11" s="178">
        <v>0</v>
      </c>
      <c r="I11" s="179">
        <f t="shared" ref="I11:I43" si="1">ROUND(E11*H11,2)</f>
        <v>0</v>
      </c>
      <c r="J11" s="178">
        <v>26.6</v>
      </c>
      <c r="K11" s="179">
        <f t="shared" ref="K11:K43" si="2">ROUND(E11*J11,2)</f>
        <v>425.6</v>
      </c>
      <c r="L11" s="179">
        <v>21</v>
      </c>
      <c r="M11" s="179">
        <f t="shared" ref="M11:M43" si="3">G11*(1+L11/100)</f>
        <v>0</v>
      </c>
      <c r="N11" s="179">
        <v>0</v>
      </c>
      <c r="O11" s="179">
        <f t="shared" ref="O11:O43" si="4">ROUND(E11*N11,2)</f>
        <v>0</v>
      </c>
      <c r="P11" s="179">
        <v>0</v>
      </c>
      <c r="Q11" s="179">
        <f t="shared" ref="Q11:Q43" si="5"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ref="V11:V43" si="6"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3</v>
      </c>
      <c r="B12" s="175" t="s">
        <v>2084</v>
      </c>
      <c r="C12" s="184" t="s">
        <v>2620</v>
      </c>
      <c r="D12" s="176" t="s">
        <v>473</v>
      </c>
      <c r="E12" s="177">
        <v>16</v>
      </c>
      <c r="F12" s="178"/>
      <c r="G12" s="179">
        <f t="shared" si="0"/>
        <v>0</v>
      </c>
      <c r="H12" s="178">
        <v>12.67</v>
      </c>
      <c r="I12" s="179">
        <f t="shared" si="1"/>
        <v>202.72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2085</v>
      </c>
      <c r="C13" s="184" t="s">
        <v>2086</v>
      </c>
      <c r="D13" s="176" t="s">
        <v>473</v>
      </c>
      <c r="E13" s="177">
        <v>20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29.8</v>
      </c>
      <c r="K13" s="179">
        <f t="shared" si="2"/>
        <v>596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2087</v>
      </c>
      <c r="C14" s="184" t="s">
        <v>2637</v>
      </c>
      <c r="D14" s="176" t="s">
        <v>473</v>
      </c>
      <c r="E14" s="177">
        <v>20</v>
      </c>
      <c r="F14" s="178"/>
      <c r="G14" s="179">
        <f t="shared" si="0"/>
        <v>0</v>
      </c>
      <c r="H14" s="178">
        <v>14.52</v>
      </c>
      <c r="I14" s="179">
        <f t="shared" si="1"/>
        <v>290.39999999999998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6</v>
      </c>
      <c r="B15" s="175" t="s">
        <v>2088</v>
      </c>
      <c r="C15" s="184" t="s">
        <v>2089</v>
      </c>
      <c r="D15" s="176" t="s">
        <v>348</v>
      </c>
      <c r="E15" s="177">
        <v>65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26.6</v>
      </c>
      <c r="K15" s="179">
        <f t="shared" si="2"/>
        <v>1729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2090</v>
      </c>
      <c r="C16" s="184" t="s">
        <v>2091</v>
      </c>
      <c r="D16" s="176" t="s">
        <v>1835</v>
      </c>
      <c r="E16" s="177">
        <v>65</v>
      </c>
      <c r="F16" s="178"/>
      <c r="G16" s="179">
        <f t="shared" si="0"/>
        <v>0</v>
      </c>
      <c r="H16" s="178">
        <v>4.2</v>
      </c>
      <c r="I16" s="179">
        <f t="shared" si="1"/>
        <v>273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2092</v>
      </c>
      <c r="C17" s="184" t="s">
        <v>2093</v>
      </c>
      <c r="D17" s="176" t="s">
        <v>348</v>
      </c>
      <c r="E17" s="177">
        <v>31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117</v>
      </c>
      <c r="K17" s="179">
        <f t="shared" si="2"/>
        <v>3627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2094</v>
      </c>
      <c r="C18" s="184" t="s">
        <v>2095</v>
      </c>
      <c r="D18" s="176" t="s">
        <v>1835</v>
      </c>
      <c r="E18" s="177">
        <v>31</v>
      </c>
      <c r="F18" s="178"/>
      <c r="G18" s="179">
        <f t="shared" si="0"/>
        <v>0</v>
      </c>
      <c r="H18" s="178">
        <v>30.83</v>
      </c>
      <c r="I18" s="179">
        <f t="shared" si="1"/>
        <v>955.73</v>
      </c>
      <c r="J18" s="178">
        <v>0</v>
      </c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2096</v>
      </c>
      <c r="C19" s="184" t="s">
        <v>2097</v>
      </c>
      <c r="D19" s="176" t="s">
        <v>473</v>
      </c>
      <c r="E19" s="177">
        <v>145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25.4</v>
      </c>
      <c r="K19" s="179">
        <f t="shared" si="2"/>
        <v>3683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2098</v>
      </c>
      <c r="C20" s="184" t="s">
        <v>2099</v>
      </c>
      <c r="D20" s="176" t="s">
        <v>473</v>
      </c>
      <c r="E20" s="177">
        <v>145</v>
      </c>
      <c r="F20" s="178"/>
      <c r="G20" s="179">
        <f t="shared" si="0"/>
        <v>0</v>
      </c>
      <c r="H20" s="178">
        <v>9.6999999999999993</v>
      </c>
      <c r="I20" s="179">
        <f t="shared" si="1"/>
        <v>1406.5</v>
      </c>
      <c r="J20" s="178">
        <v>0</v>
      </c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2096</v>
      </c>
      <c r="C21" s="184" t="s">
        <v>2097</v>
      </c>
      <c r="D21" s="176" t="s">
        <v>473</v>
      </c>
      <c r="E21" s="177">
        <v>95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25.4</v>
      </c>
      <c r="K21" s="179">
        <f t="shared" si="2"/>
        <v>2413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2100</v>
      </c>
      <c r="C22" s="184" t="s">
        <v>2101</v>
      </c>
      <c r="D22" s="176" t="s">
        <v>473</v>
      </c>
      <c r="E22" s="177">
        <v>95</v>
      </c>
      <c r="F22" s="178"/>
      <c r="G22" s="179">
        <f t="shared" si="0"/>
        <v>0</v>
      </c>
      <c r="H22" s="178">
        <v>9.6199999999999992</v>
      </c>
      <c r="I22" s="179">
        <f t="shared" si="1"/>
        <v>913.9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2102</v>
      </c>
      <c r="C23" s="184" t="s">
        <v>2103</v>
      </c>
      <c r="D23" s="176" t="s">
        <v>473</v>
      </c>
      <c r="E23" s="177">
        <v>395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26.7</v>
      </c>
      <c r="K23" s="179">
        <f t="shared" si="2"/>
        <v>10546.5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2104</v>
      </c>
      <c r="C24" s="184" t="s">
        <v>2105</v>
      </c>
      <c r="D24" s="176" t="s">
        <v>473</v>
      </c>
      <c r="E24" s="177">
        <v>395</v>
      </c>
      <c r="F24" s="178"/>
      <c r="G24" s="179">
        <f t="shared" si="0"/>
        <v>0</v>
      </c>
      <c r="H24" s="178">
        <v>15.92</v>
      </c>
      <c r="I24" s="179">
        <f t="shared" si="1"/>
        <v>6288.4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16</v>
      </c>
      <c r="B25" s="175" t="s">
        <v>2106</v>
      </c>
      <c r="C25" s="184" t="s">
        <v>2107</v>
      </c>
      <c r="D25" s="176" t="s">
        <v>473</v>
      </c>
      <c r="E25" s="177">
        <v>40</v>
      </c>
      <c r="F25" s="178"/>
      <c r="G25" s="179">
        <f t="shared" si="0"/>
        <v>0</v>
      </c>
      <c r="H25" s="178">
        <v>0</v>
      </c>
      <c r="I25" s="179">
        <f t="shared" si="1"/>
        <v>0</v>
      </c>
      <c r="J25" s="178">
        <v>34.1</v>
      </c>
      <c r="K25" s="179">
        <f t="shared" si="2"/>
        <v>1364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17</v>
      </c>
      <c r="B26" s="175" t="s">
        <v>2108</v>
      </c>
      <c r="C26" s="184" t="s">
        <v>2109</v>
      </c>
      <c r="D26" s="176" t="s">
        <v>473</v>
      </c>
      <c r="E26" s="177">
        <v>40</v>
      </c>
      <c r="F26" s="178"/>
      <c r="G26" s="179">
        <f t="shared" si="0"/>
        <v>0</v>
      </c>
      <c r="H26" s="178">
        <v>26.19</v>
      </c>
      <c r="I26" s="179">
        <f t="shared" si="1"/>
        <v>1047.5999999999999</v>
      </c>
      <c r="J26" s="178">
        <v>0</v>
      </c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554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1329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18</v>
      </c>
      <c r="B27" s="175" t="s">
        <v>2112</v>
      </c>
      <c r="C27" s="184" t="s">
        <v>2113</v>
      </c>
      <c r="D27" s="176" t="s">
        <v>473</v>
      </c>
      <c r="E27" s="177">
        <v>120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35.4</v>
      </c>
      <c r="K27" s="179">
        <f t="shared" si="2"/>
        <v>4248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19</v>
      </c>
      <c r="B28" s="175" t="s">
        <v>2114</v>
      </c>
      <c r="C28" s="184" t="s">
        <v>2115</v>
      </c>
      <c r="D28" s="176" t="s">
        <v>473</v>
      </c>
      <c r="E28" s="177">
        <v>120</v>
      </c>
      <c r="F28" s="178"/>
      <c r="G28" s="179">
        <f t="shared" si="0"/>
        <v>0</v>
      </c>
      <c r="H28" s="178">
        <v>66.040000000000006</v>
      </c>
      <c r="I28" s="179">
        <f t="shared" si="1"/>
        <v>7924.8</v>
      </c>
      <c r="J28" s="178">
        <v>0</v>
      </c>
      <c r="K28" s="179">
        <f t="shared" si="2"/>
        <v>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20</v>
      </c>
      <c r="B29" s="175" t="s">
        <v>2116</v>
      </c>
      <c r="C29" s="184" t="s">
        <v>2117</v>
      </c>
      <c r="D29" s="176" t="s">
        <v>348</v>
      </c>
      <c r="E29" s="177">
        <v>1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186</v>
      </c>
      <c r="K29" s="179">
        <f t="shared" si="2"/>
        <v>186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6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21</v>
      </c>
      <c r="B30" s="175" t="s">
        <v>2118</v>
      </c>
      <c r="C30" s="184" t="s">
        <v>2119</v>
      </c>
      <c r="D30" s="176" t="s">
        <v>348</v>
      </c>
      <c r="E30" s="177">
        <v>3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426</v>
      </c>
      <c r="K30" s="179">
        <f t="shared" si="2"/>
        <v>1278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6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22</v>
      </c>
      <c r="B31" s="175" t="s">
        <v>2120</v>
      </c>
      <c r="C31" s="184" t="s">
        <v>2121</v>
      </c>
      <c r="D31" s="176" t="s">
        <v>348</v>
      </c>
      <c r="E31" s="177">
        <v>6</v>
      </c>
      <c r="F31" s="178"/>
      <c r="G31" s="179">
        <f t="shared" si="0"/>
        <v>0</v>
      </c>
      <c r="H31" s="178">
        <v>0</v>
      </c>
      <c r="I31" s="179">
        <f t="shared" si="1"/>
        <v>0</v>
      </c>
      <c r="J31" s="178">
        <v>39.200000000000003</v>
      </c>
      <c r="K31" s="179">
        <f t="shared" si="2"/>
        <v>235.2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6"/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23</v>
      </c>
      <c r="B32" s="175" t="s">
        <v>2122</v>
      </c>
      <c r="C32" s="184" t="s">
        <v>2638</v>
      </c>
      <c r="D32" s="176" t="s">
        <v>348</v>
      </c>
      <c r="E32" s="177">
        <v>6</v>
      </c>
      <c r="F32" s="178"/>
      <c r="G32" s="179">
        <f t="shared" si="0"/>
        <v>0</v>
      </c>
      <c r="H32" s="178">
        <v>111.32</v>
      </c>
      <c r="I32" s="179">
        <f t="shared" si="1"/>
        <v>667.92</v>
      </c>
      <c r="J32" s="178">
        <v>0</v>
      </c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6"/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24</v>
      </c>
      <c r="B33" s="175" t="s">
        <v>2123</v>
      </c>
      <c r="C33" s="184" t="s">
        <v>2124</v>
      </c>
      <c r="D33" s="176" t="s">
        <v>348</v>
      </c>
      <c r="E33" s="177">
        <v>2</v>
      </c>
      <c r="F33" s="178"/>
      <c r="G33" s="179">
        <f t="shared" si="0"/>
        <v>0</v>
      </c>
      <c r="H33" s="178">
        <v>0</v>
      </c>
      <c r="I33" s="179">
        <f t="shared" si="1"/>
        <v>0</v>
      </c>
      <c r="J33" s="178">
        <v>45</v>
      </c>
      <c r="K33" s="179">
        <f t="shared" si="2"/>
        <v>90</v>
      </c>
      <c r="L33" s="179">
        <v>21</v>
      </c>
      <c r="M33" s="179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6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25</v>
      </c>
      <c r="B34" s="175" t="s">
        <v>2125</v>
      </c>
      <c r="C34" s="184" t="s">
        <v>2639</v>
      </c>
      <c r="D34" s="176" t="s">
        <v>348</v>
      </c>
      <c r="E34" s="177">
        <v>2</v>
      </c>
      <c r="F34" s="178"/>
      <c r="G34" s="179">
        <f t="shared" si="0"/>
        <v>0</v>
      </c>
      <c r="H34" s="178">
        <v>114.62</v>
      </c>
      <c r="I34" s="179">
        <f t="shared" si="1"/>
        <v>229.24</v>
      </c>
      <c r="J34" s="178">
        <v>0</v>
      </c>
      <c r="K34" s="179">
        <f t="shared" si="2"/>
        <v>0</v>
      </c>
      <c r="L34" s="179">
        <v>21</v>
      </c>
      <c r="M34" s="179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6"/>
        <v>0</v>
      </c>
      <c r="W34" s="158"/>
      <c r="X34" s="158" t="s">
        <v>554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26</v>
      </c>
      <c r="B35" s="175" t="s">
        <v>2126</v>
      </c>
      <c r="C35" s="184" t="s">
        <v>2127</v>
      </c>
      <c r="D35" s="176" t="s">
        <v>348</v>
      </c>
      <c r="E35" s="177">
        <v>2</v>
      </c>
      <c r="F35" s="178"/>
      <c r="G35" s="179">
        <f t="shared" si="0"/>
        <v>0</v>
      </c>
      <c r="H35" s="178">
        <v>0</v>
      </c>
      <c r="I35" s="179">
        <f t="shared" si="1"/>
        <v>0</v>
      </c>
      <c r="J35" s="178">
        <v>45</v>
      </c>
      <c r="K35" s="179">
        <f t="shared" si="2"/>
        <v>90</v>
      </c>
      <c r="L35" s="179">
        <v>21</v>
      </c>
      <c r="M35" s="179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6"/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27</v>
      </c>
      <c r="B36" s="175" t="s">
        <v>2128</v>
      </c>
      <c r="C36" s="184" t="s">
        <v>2640</v>
      </c>
      <c r="D36" s="176" t="s">
        <v>348</v>
      </c>
      <c r="E36" s="177">
        <v>2</v>
      </c>
      <c r="F36" s="178"/>
      <c r="G36" s="179">
        <f t="shared" si="0"/>
        <v>0</v>
      </c>
      <c r="H36" s="178">
        <v>116.16</v>
      </c>
      <c r="I36" s="179">
        <f t="shared" si="1"/>
        <v>232.32</v>
      </c>
      <c r="J36" s="178">
        <v>0</v>
      </c>
      <c r="K36" s="179">
        <f t="shared" si="2"/>
        <v>0</v>
      </c>
      <c r="L36" s="179">
        <v>21</v>
      </c>
      <c r="M36" s="179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6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28</v>
      </c>
      <c r="B37" s="175" t="s">
        <v>2144</v>
      </c>
      <c r="C37" s="184" t="s">
        <v>2145</v>
      </c>
      <c r="D37" s="176" t="s">
        <v>348</v>
      </c>
      <c r="E37" s="177">
        <v>18</v>
      </c>
      <c r="F37" s="178"/>
      <c r="G37" s="179">
        <f t="shared" si="0"/>
        <v>0</v>
      </c>
      <c r="H37" s="178">
        <v>0</v>
      </c>
      <c r="I37" s="179">
        <f t="shared" si="1"/>
        <v>0</v>
      </c>
      <c r="J37" s="178">
        <v>86.8</v>
      </c>
      <c r="K37" s="179">
        <f t="shared" si="2"/>
        <v>1562.4</v>
      </c>
      <c r="L37" s="179">
        <v>21</v>
      </c>
      <c r="M37" s="179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6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29</v>
      </c>
      <c r="B38" s="175" t="s">
        <v>2146</v>
      </c>
      <c r="C38" s="184" t="s">
        <v>2635</v>
      </c>
      <c r="D38" s="176" t="s">
        <v>348</v>
      </c>
      <c r="E38" s="177">
        <v>18</v>
      </c>
      <c r="F38" s="178"/>
      <c r="G38" s="179">
        <f t="shared" si="0"/>
        <v>0</v>
      </c>
      <c r="H38" s="178">
        <v>103.56</v>
      </c>
      <c r="I38" s="179">
        <f t="shared" si="1"/>
        <v>1864.08</v>
      </c>
      <c r="J38" s="178">
        <v>0</v>
      </c>
      <c r="K38" s="179">
        <f t="shared" si="2"/>
        <v>0</v>
      </c>
      <c r="L38" s="179">
        <v>21</v>
      </c>
      <c r="M38" s="179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6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30</v>
      </c>
      <c r="B39" s="175" t="s">
        <v>2147</v>
      </c>
      <c r="C39" s="184" t="s">
        <v>2148</v>
      </c>
      <c r="D39" s="176" t="s">
        <v>348</v>
      </c>
      <c r="E39" s="177">
        <v>26</v>
      </c>
      <c r="F39" s="178"/>
      <c r="G39" s="179">
        <f t="shared" si="0"/>
        <v>0</v>
      </c>
      <c r="H39" s="178">
        <v>0</v>
      </c>
      <c r="I39" s="179">
        <f t="shared" si="1"/>
        <v>0</v>
      </c>
      <c r="J39" s="178">
        <v>76</v>
      </c>
      <c r="K39" s="179">
        <f t="shared" si="2"/>
        <v>1976</v>
      </c>
      <c r="L39" s="179">
        <v>21</v>
      </c>
      <c r="M39" s="179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6"/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31</v>
      </c>
      <c r="B40" s="175" t="s">
        <v>2149</v>
      </c>
      <c r="C40" s="184" t="s">
        <v>2641</v>
      </c>
      <c r="D40" s="176" t="s">
        <v>1835</v>
      </c>
      <c r="E40" s="177">
        <v>26</v>
      </c>
      <c r="F40" s="178"/>
      <c r="G40" s="179">
        <f t="shared" si="0"/>
        <v>0</v>
      </c>
      <c r="H40" s="178">
        <v>121.4</v>
      </c>
      <c r="I40" s="179">
        <f t="shared" si="1"/>
        <v>3156.4</v>
      </c>
      <c r="J40" s="178">
        <v>0</v>
      </c>
      <c r="K40" s="179">
        <f t="shared" si="2"/>
        <v>0</v>
      </c>
      <c r="L40" s="179">
        <v>21</v>
      </c>
      <c r="M40" s="179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6"/>
        <v>0</v>
      </c>
      <c r="W40" s="158"/>
      <c r="X40" s="158" t="s">
        <v>554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32</v>
      </c>
      <c r="B41" s="175" t="s">
        <v>2248</v>
      </c>
      <c r="C41" s="184" t="s">
        <v>2249</v>
      </c>
      <c r="D41" s="176" t="s">
        <v>348</v>
      </c>
      <c r="E41" s="177">
        <v>3</v>
      </c>
      <c r="F41" s="178"/>
      <c r="G41" s="179">
        <f t="shared" si="0"/>
        <v>0</v>
      </c>
      <c r="H41" s="178">
        <v>0</v>
      </c>
      <c r="I41" s="179">
        <f t="shared" si="1"/>
        <v>0</v>
      </c>
      <c r="J41" s="178">
        <v>113</v>
      </c>
      <c r="K41" s="179">
        <f t="shared" si="2"/>
        <v>339</v>
      </c>
      <c r="L41" s="179">
        <v>21</v>
      </c>
      <c r="M41" s="179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6"/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33</v>
      </c>
      <c r="B42" s="175" t="s">
        <v>2250</v>
      </c>
      <c r="C42" s="184" t="s">
        <v>2251</v>
      </c>
      <c r="D42" s="176" t="s">
        <v>348</v>
      </c>
      <c r="E42" s="177">
        <v>3</v>
      </c>
      <c r="F42" s="178"/>
      <c r="G42" s="179">
        <f t="shared" si="0"/>
        <v>0</v>
      </c>
      <c r="H42" s="178">
        <v>158</v>
      </c>
      <c r="I42" s="179">
        <f t="shared" si="1"/>
        <v>474</v>
      </c>
      <c r="J42" s="178">
        <v>0</v>
      </c>
      <c r="K42" s="179">
        <f t="shared" si="2"/>
        <v>0</v>
      </c>
      <c r="L42" s="179">
        <v>21</v>
      </c>
      <c r="M42" s="179">
        <f t="shared" si="3"/>
        <v>0</v>
      </c>
      <c r="N42" s="179">
        <v>0</v>
      </c>
      <c r="O42" s="179">
        <f t="shared" si="4"/>
        <v>0</v>
      </c>
      <c r="P42" s="179">
        <v>0</v>
      </c>
      <c r="Q42" s="179">
        <f t="shared" si="5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6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6">
        <v>34</v>
      </c>
      <c r="B43" s="167" t="s">
        <v>2150</v>
      </c>
      <c r="C43" s="183" t="s">
        <v>2151</v>
      </c>
      <c r="D43" s="168" t="s">
        <v>348</v>
      </c>
      <c r="E43" s="169">
        <v>65</v>
      </c>
      <c r="F43" s="170"/>
      <c r="G43" s="171">
        <f t="shared" si="0"/>
        <v>0</v>
      </c>
      <c r="H43" s="170">
        <v>0</v>
      </c>
      <c r="I43" s="171">
        <f t="shared" si="1"/>
        <v>0</v>
      </c>
      <c r="J43" s="170">
        <v>328</v>
      </c>
      <c r="K43" s="171">
        <f t="shared" si="2"/>
        <v>21320</v>
      </c>
      <c r="L43" s="171">
        <v>21</v>
      </c>
      <c r="M43" s="171">
        <f t="shared" si="3"/>
        <v>0</v>
      </c>
      <c r="N43" s="171">
        <v>0</v>
      </c>
      <c r="O43" s="171">
        <f t="shared" si="4"/>
        <v>0</v>
      </c>
      <c r="P43" s="171">
        <v>0</v>
      </c>
      <c r="Q43" s="171">
        <f t="shared" si="5"/>
        <v>0</v>
      </c>
      <c r="R43" s="171"/>
      <c r="S43" s="171" t="s">
        <v>340</v>
      </c>
      <c r="T43" s="172" t="s">
        <v>319</v>
      </c>
      <c r="U43" s="158">
        <v>0</v>
      </c>
      <c r="V43" s="158">
        <f t="shared" si="6"/>
        <v>0</v>
      </c>
      <c r="W43" s="158"/>
      <c r="X43" s="158" t="s">
        <v>362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2252</v>
      </c>
      <c r="D44" s="188"/>
      <c r="E44" s="189">
        <v>65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367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35</v>
      </c>
      <c r="B45" s="175" t="s">
        <v>2153</v>
      </c>
      <c r="C45" s="184" t="s">
        <v>2154</v>
      </c>
      <c r="D45" s="176" t="s">
        <v>1835</v>
      </c>
      <c r="E45" s="177">
        <v>16</v>
      </c>
      <c r="F45" s="178"/>
      <c r="G45" s="179">
        <f t="shared" ref="G45:G55" si="7">ROUND(E45*F45,2)</f>
        <v>0</v>
      </c>
      <c r="H45" s="178">
        <v>1100</v>
      </c>
      <c r="I45" s="179">
        <f t="shared" ref="I45:I55" si="8">ROUND(E45*H45,2)</f>
        <v>17600</v>
      </c>
      <c r="J45" s="178">
        <v>0</v>
      </c>
      <c r="K45" s="179">
        <f t="shared" ref="K45:K55" si="9">ROUND(E45*J45,2)</f>
        <v>0</v>
      </c>
      <c r="L45" s="179">
        <v>21</v>
      </c>
      <c r="M45" s="179">
        <f t="shared" ref="M45:M55" si="10">G45*(1+L45/100)</f>
        <v>0</v>
      </c>
      <c r="N45" s="179">
        <v>0</v>
      </c>
      <c r="O45" s="179">
        <f t="shared" ref="O45:O55" si="11">ROUND(E45*N45,2)</f>
        <v>0</v>
      </c>
      <c r="P45" s="179">
        <v>0</v>
      </c>
      <c r="Q45" s="179">
        <f t="shared" ref="Q45:Q55" si="12">ROUND(E45*P45,2)</f>
        <v>0</v>
      </c>
      <c r="R45" s="179"/>
      <c r="S45" s="179" t="s">
        <v>340</v>
      </c>
      <c r="T45" s="180" t="s">
        <v>319</v>
      </c>
      <c r="U45" s="158">
        <v>0</v>
      </c>
      <c r="V45" s="158">
        <f t="shared" ref="V45:V55" si="13">ROUND(E45*U45,2)</f>
        <v>0</v>
      </c>
      <c r="W45" s="158"/>
      <c r="X45" s="158" t="s">
        <v>554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36</v>
      </c>
      <c r="B46" s="175" t="s">
        <v>2155</v>
      </c>
      <c r="C46" s="184" t="s">
        <v>2156</v>
      </c>
      <c r="D46" s="176" t="s">
        <v>1835</v>
      </c>
      <c r="E46" s="177">
        <v>4</v>
      </c>
      <c r="F46" s="178"/>
      <c r="G46" s="179">
        <f t="shared" si="7"/>
        <v>0</v>
      </c>
      <c r="H46" s="178">
        <v>905</v>
      </c>
      <c r="I46" s="179">
        <f t="shared" si="8"/>
        <v>3620</v>
      </c>
      <c r="J46" s="178">
        <v>0</v>
      </c>
      <c r="K46" s="179">
        <f t="shared" si="9"/>
        <v>0</v>
      </c>
      <c r="L46" s="179">
        <v>21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/>
      <c r="S46" s="179" t="s">
        <v>340</v>
      </c>
      <c r="T46" s="180" t="s">
        <v>319</v>
      </c>
      <c r="U46" s="158">
        <v>0</v>
      </c>
      <c r="V46" s="158">
        <f t="shared" si="13"/>
        <v>0</v>
      </c>
      <c r="W46" s="158"/>
      <c r="X46" s="158" t="s">
        <v>554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1329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37</v>
      </c>
      <c r="B47" s="175" t="s">
        <v>2253</v>
      </c>
      <c r="C47" s="184" t="s">
        <v>2254</v>
      </c>
      <c r="D47" s="176" t="s">
        <v>1835</v>
      </c>
      <c r="E47" s="177">
        <v>8</v>
      </c>
      <c r="F47" s="178"/>
      <c r="G47" s="179">
        <f t="shared" si="7"/>
        <v>0</v>
      </c>
      <c r="H47" s="178">
        <v>965</v>
      </c>
      <c r="I47" s="179">
        <f t="shared" si="8"/>
        <v>7720</v>
      </c>
      <c r="J47" s="178">
        <v>0</v>
      </c>
      <c r="K47" s="179">
        <f t="shared" si="9"/>
        <v>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si="13"/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38</v>
      </c>
      <c r="B48" s="175" t="s">
        <v>2159</v>
      </c>
      <c r="C48" s="184" t="s">
        <v>2160</v>
      </c>
      <c r="D48" s="176" t="s">
        <v>1835</v>
      </c>
      <c r="E48" s="177">
        <v>37</v>
      </c>
      <c r="F48" s="178"/>
      <c r="G48" s="179">
        <f t="shared" si="7"/>
        <v>0</v>
      </c>
      <c r="H48" s="178">
        <v>5130</v>
      </c>
      <c r="I48" s="179">
        <f t="shared" si="8"/>
        <v>189810</v>
      </c>
      <c r="J48" s="178">
        <v>0</v>
      </c>
      <c r="K48" s="179">
        <f t="shared" si="9"/>
        <v>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13"/>
        <v>0</v>
      </c>
      <c r="W48" s="158"/>
      <c r="X48" s="158" t="s">
        <v>554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39</v>
      </c>
      <c r="B49" s="175" t="s">
        <v>2161</v>
      </c>
      <c r="C49" s="184" t="s">
        <v>2162</v>
      </c>
      <c r="D49" s="176" t="s">
        <v>473</v>
      </c>
      <c r="E49" s="177">
        <v>25</v>
      </c>
      <c r="F49" s="178"/>
      <c r="G49" s="179">
        <f t="shared" si="7"/>
        <v>0</v>
      </c>
      <c r="H49" s="178">
        <v>0</v>
      </c>
      <c r="I49" s="179">
        <f t="shared" si="8"/>
        <v>0</v>
      </c>
      <c r="J49" s="178">
        <v>16.7</v>
      </c>
      <c r="K49" s="179">
        <f t="shared" si="9"/>
        <v>417.5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13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40</v>
      </c>
      <c r="B50" s="175" t="s">
        <v>2255</v>
      </c>
      <c r="C50" s="184" t="s">
        <v>2256</v>
      </c>
      <c r="D50" s="176" t="s">
        <v>473</v>
      </c>
      <c r="E50" s="177">
        <v>25</v>
      </c>
      <c r="F50" s="178"/>
      <c r="G50" s="179">
        <f t="shared" si="7"/>
        <v>0</v>
      </c>
      <c r="H50" s="178">
        <v>4.8</v>
      </c>
      <c r="I50" s="179">
        <f t="shared" si="8"/>
        <v>120</v>
      </c>
      <c r="J50" s="178">
        <v>0</v>
      </c>
      <c r="K50" s="179">
        <f t="shared" si="9"/>
        <v>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13"/>
        <v>0</v>
      </c>
      <c r="W50" s="158"/>
      <c r="X50" s="158" t="s">
        <v>554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4">
        <v>41</v>
      </c>
      <c r="B51" s="175" t="s">
        <v>2165</v>
      </c>
      <c r="C51" s="184" t="s">
        <v>2166</v>
      </c>
      <c r="D51" s="176" t="s">
        <v>348</v>
      </c>
      <c r="E51" s="177">
        <v>5</v>
      </c>
      <c r="F51" s="178"/>
      <c r="G51" s="179">
        <f t="shared" si="7"/>
        <v>0</v>
      </c>
      <c r="H51" s="178">
        <v>0</v>
      </c>
      <c r="I51" s="179">
        <f t="shared" si="8"/>
        <v>0</v>
      </c>
      <c r="J51" s="178">
        <v>4530</v>
      </c>
      <c r="K51" s="179">
        <f t="shared" si="9"/>
        <v>22650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13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42</v>
      </c>
      <c r="B52" s="175" t="s">
        <v>2168</v>
      </c>
      <c r="C52" s="184" t="s">
        <v>2169</v>
      </c>
      <c r="D52" s="176" t="s">
        <v>348</v>
      </c>
      <c r="E52" s="177">
        <v>1</v>
      </c>
      <c r="F52" s="178"/>
      <c r="G52" s="179">
        <f t="shared" si="7"/>
        <v>0</v>
      </c>
      <c r="H52" s="178">
        <v>0</v>
      </c>
      <c r="I52" s="179">
        <f t="shared" si="8"/>
        <v>0</v>
      </c>
      <c r="J52" s="178">
        <v>500</v>
      </c>
      <c r="K52" s="179">
        <f t="shared" si="9"/>
        <v>500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13"/>
        <v>0</v>
      </c>
      <c r="W52" s="158"/>
      <c r="X52" s="158" t="s">
        <v>362</v>
      </c>
      <c r="Y52" s="149"/>
      <c r="Z52" s="191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43</v>
      </c>
      <c r="B53" s="175" t="s">
        <v>2951</v>
      </c>
      <c r="C53" s="184" t="s">
        <v>2953</v>
      </c>
      <c r="D53" s="176" t="s">
        <v>791</v>
      </c>
      <c r="E53" s="177">
        <v>1</v>
      </c>
      <c r="F53" s="178"/>
      <c r="G53" s="179">
        <f t="shared" si="7"/>
        <v>0</v>
      </c>
      <c r="H53" s="178">
        <v>0</v>
      </c>
      <c r="I53" s="179">
        <f t="shared" si="8"/>
        <v>0</v>
      </c>
      <c r="J53" s="178">
        <v>0.73</v>
      </c>
      <c r="K53" s="179">
        <f t="shared" si="9"/>
        <v>0.73</v>
      </c>
      <c r="L53" s="179">
        <v>21</v>
      </c>
      <c r="M53" s="179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13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44</v>
      </c>
      <c r="B54" s="175" t="s">
        <v>2952</v>
      </c>
      <c r="C54" s="184" t="s">
        <v>2954</v>
      </c>
      <c r="D54" s="176" t="s">
        <v>791</v>
      </c>
      <c r="E54" s="177">
        <v>1</v>
      </c>
      <c r="F54" s="178"/>
      <c r="G54" s="179">
        <f t="shared" si="7"/>
        <v>0</v>
      </c>
      <c r="H54" s="178">
        <v>0</v>
      </c>
      <c r="I54" s="179">
        <f t="shared" si="8"/>
        <v>0</v>
      </c>
      <c r="J54" s="178">
        <v>0.37</v>
      </c>
      <c r="K54" s="179">
        <f t="shared" si="9"/>
        <v>0.37</v>
      </c>
      <c r="L54" s="179">
        <v>21</v>
      </c>
      <c r="M54" s="179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13"/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45</v>
      </c>
      <c r="B55" s="175" t="s">
        <v>2170</v>
      </c>
      <c r="C55" s="184" t="s">
        <v>2171</v>
      </c>
      <c r="D55" s="176" t="s">
        <v>791</v>
      </c>
      <c r="E55" s="177">
        <v>1</v>
      </c>
      <c r="F55" s="178"/>
      <c r="G55" s="179">
        <f t="shared" si="7"/>
        <v>0</v>
      </c>
      <c r="H55" s="178">
        <v>0</v>
      </c>
      <c r="I55" s="179">
        <f t="shared" si="8"/>
        <v>0</v>
      </c>
      <c r="J55" s="178">
        <v>3</v>
      </c>
      <c r="K55" s="179">
        <f t="shared" si="9"/>
        <v>3</v>
      </c>
      <c r="L55" s="179">
        <v>21</v>
      </c>
      <c r="M55" s="179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79"/>
      <c r="S55" s="179" t="s">
        <v>340</v>
      </c>
      <c r="T55" s="180" t="s">
        <v>319</v>
      </c>
      <c r="U55" s="158">
        <v>0</v>
      </c>
      <c r="V55" s="158">
        <f t="shared" si="13"/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0" t="s">
        <v>313</v>
      </c>
      <c r="B56" s="161" t="s">
        <v>238</v>
      </c>
      <c r="C56" s="182" t="s">
        <v>239</v>
      </c>
      <c r="D56" s="162"/>
      <c r="E56" s="163"/>
      <c r="F56" s="164"/>
      <c r="G56" s="164">
        <f>SUMIF(AG57:AG62,"&lt;&gt;NOR",G57:G62)</f>
        <v>0</v>
      </c>
      <c r="H56" s="164"/>
      <c r="I56" s="164">
        <f>SUM(I57:I62)</f>
        <v>13166.759999999998</v>
      </c>
      <c r="J56" s="164"/>
      <c r="K56" s="164">
        <f>SUM(K57:K62)</f>
        <v>0</v>
      </c>
      <c r="L56" s="164"/>
      <c r="M56" s="164">
        <f>SUM(M57:M62)</f>
        <v>0</v>
      </c>
      <c r="N56" s="164"/>
      <c r="O56" s="164">
        <f>SUM(O57:O62)</f>
        <v>0</v>
      </c>
      <c r="P56" s="164"/>
      <c r="Q56" s="164">
        <f>SUM(Q57:Q62)</f>
        <v>0</v>
      </c>
      <c r="R56" s="164"/>
      <c r="S56" s="164"/>
      <c r="T56" s="165"/>
      <c r="U56" s="159"/>
      <c r="V56" s="159">
        <f>SUM(V57:V62)</f>
        <v>0</v>
      </c>
      <c r="W56" s="159"/>
      <c r="X56" s="159"/>
      <c r="AG56" t="s">
        <v>314</v>
      </c>
    </row>
    <row r="57" spans="1:60" outlineLevel="1" x14ac:dyDescent="0.2">
      <c r="A57" s="174">
        <v>46</v>
      </c>
      <c r="B57" s="175" t="s">
        <v>2172</v>
      </c>
      <c r="C57" s="184" t="s">
        <v>2173</v>
      </c>
      <c r="D57" s="176" t="s">
        <v>1835</v>
      </c>
      <c r="E57" s="177">
        <v>1</v>
      </c>
      <c r="F57" s="178"/>
      <c r="G57" s="179">
        <f t="shared" ref="G57:G62" si="14">ROUND(E57*F57,2)</f>
        <v>0</v>
      </c>
      <c r="H57" s="178">
        <v>4150</v>
      </c>
      <c r="I57" s="179">
        <f t="shared" ref="I57:I62" si="15">ROUND(E57*H57,2)</f>
        <v>4150</v>
      </c>
      <c r="J57" s="178">
        <v>0</v>
      </c>
      <c r="K57" s="179">
        <f t="shared" ref="K57:K62" si="16">ROUND(E57*J57,2)</f>
        <v>0</v>
      </c>
      <c r="L57" s="179">
        <v>21</v>
      </c>
      <c r="M57" s="179">
        <f t="shared" ref="M57:M62" si="17">G57*(1+L57/100)</f>
        <v>0</v>
      </c>
      <c r="N57" s="179">
        <v>0</v>
      </c>
      <c r="O57" s="179">
        <f t="shared" ref="O57:O62" si="18">ROUND(E57*N57,2)</f>
        <v>0</v>
      </c>
      <c r="P57" s="179">
        <v>0</v>
      </c>
      <c r="Q57" s="179">
        <f t="shared" ref="Q57:Q62" si="19">ROUND(E57*P57,2)</f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ref="V57:V62" si="20">ROUND(E57*U57,2)</f>
        <v>0</v>
      </c>
      <c r="W57" s="158"/>
      <c r="X57" s="158" t="s">
        <v>554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1329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47</v>
      </c>
      <c r="B58" s="175" t="s">
        <v>2174</v>
      </c>
      <c r="C58" s="184" t="s">
        <v>2175</v>
      </c>
      <c r="D58" s="176" t="s">
        <v>1835</v>
      </c>
      <c r="E58" s="177">
        <v>1</v>
      </c>
      <c r="F58" s="178"/>
      <c r="G58" s="179">
        <f t="shared" si="14"/>
        <v>0</v>
      </c>
      <c r="H58" s="178">
        <v>536.38</v>
      </c>
      <c r="I58" s="179">
        <f t="shared" si="15"/>
        <v>536.38</v>
      </c>
      <c r="J58" s="178">
        <v>0</v>
      </c>
      <c r="K58" s="179">
        <f t="shared" si="16"/>
        <v>0</v>
      </c>
      <c r="L58" s="179">
        <v>21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0"/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48</v>
      </c>
      <c r="B59" s="175" t="s">
        <v>2176</v>
      </c>
      <c r="C59" s="184" t="s">
        <v>2177</v>
      </c>
      <c r="D59" s="176" t="s">
        <v>1835</v>
      </c>
      <c r="E59" s="177">
        <v>1</v>
      </c>
      <c r="F59" s="178"/>
      <c r="G59" s="179">
        <f t="shared" si="14"/>
        <v>0</v>
      </c>
      <c r="H59" s="178">
        <v>6879.86</v>
      </c>
      <c r="I59" s="179">
        <f t="shared" si="15"/>
        <v>6879.86</v>
      </c>
      <c r="J59" s="178">
        <v>0</v>
      </c>
      <c r="K59" s="179">
        <f t="shared" si="16"/>
        <v>0</v>
      </c>
      <c r="L59" s="179">
        <v>21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0"/>
        <v>0</v>
      </c>
      <c r="W59" s="158"/>
      <c r="X59" s="158" t="s">
        <v>554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1329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4">
        <v>49</v>
      </c>
      <c r="B60" s="175" t="s">
        <v>2178</v>
      </c>
      <c r="C60" s="184" t="s">
        <v>2179</v>
      </c>
      <c r="D60" s="176" t="s">
        <v>1835</v>
      </c>
      <c r="E60" s="177">
        <v>7</v>
      </c>
      <c r="F60" s="178"/>
      <c r="G60" s="179">
        <f t="shared" si="14"/>
        <v>0</v>
      </c>
      <c r="H60" s="178">
        <v>77.400000000000006</v>
      </c>
      <c r="I60" s="179">
        <f t="shared" si="15"/>
        <v>541.79999999999995</v>
      </c>
      <c r="J60" s="178">
        <v>0</v>
      </c>
      <c r="K60" s="179">
        <f t="shared" si="16"/>
        <v>0</v>
      </c>
      <c r="L60" s="179">
        <v>21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0"/>
        <v>0</v>
      </c>
      <c r="W60" s="158"/>
      <c r="X60" s="158" t="s">
        <v>554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50</v>
      </c>
      <c r="B61" s="175" t="s">
        <v>2180</v>
      </c>
      <c r="C61" s="184" t="s">
        <v>2181</v>
      </c>
      <c r="D61" s="176" t="s">
        <v>1835</v>
      </c>
      <c r="E61" s="177">
        <v>1</v>
      </c>
      <c r="F61" s="178"/>
      <c r="G61" s="179">
        <f t="shared" si="14"/>
        <v>0</v>
      </c>
      <c r="H61" s="178">
        <v>89.39</v>
      </c>
      <c r="I61" s="179">
        <f t="shared" si="15"/>
        <v>89.39</v>
      </c>
      <c r="J61" s="178">
        <v>0</v>
      </c>
      <c r="K61" s="179">
        <f t="shared" si="16"/>
        <v>0</v>
      </c>
      <c r="L61" s="179">
        <v>21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/>
      <c r="S61" s="179" t="s">
        <v>340</v>
      </c>
      <c r="T61" s="180" t="s">
        <v>319</v>
      </c>
      <c r="U61" s="158">
        <v>0</v>
      </c>
      <c r="V61" s="158">
        <f t="shared" si="20"/>
        <v>0</v>
      </c>
      <c r="W61" s="158"/>
      <c r="X61" s="158" t="s">
        <v>554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1329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51</v>
      </c>
      <c r="B62" s="175" t="s">
        <v>2184</v>
      </c>
      <c r="C62" s="184" t="s">
        <v>2185</v>
      </c>
      <c r="D62" s="176" t="s">
        <v>1835</v>
      </c>
      <c r="E62" s="177">
        <v>1</v>
      </c>
      <c r="F62" s="178"/>
      <c r="G62" s="179">
        <f t="shared" si="14"/>
        <v>0</v>
      </c>
      <c r="H62" s="178">
        <v>969.33</v>
      </c>
      <c r="I62" s="179">
        <f t="shared" si="15"/>
        <v>969.33</v>
      </c>
      <c r="J62" s="178">
        <v>0</v>
      </c>
      <c r="K62" s="179">
        <f t="shared" si="16"/>
        <v>0</v>
      </c>
      <c r="L62" s="179">
        <v>21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/>
      <c r="S62" s="179" t="s">
        <v>340</v>
      </c>
      <c r="T62" s="180" t="s">
        <v>319</v>
      </c>
      <c r="U62" s="158">
        <v>0</v>
      </c>
      <c r="V62" s="158">
        <f t="shared" si="20"/>
        <v>0</v>
      </c>
      <c r="W62" s="158"/>
      <c r="X62" s="158" t="s">
        <v>554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0" t="s">
        <v>313</v>
      </c>
      <c r="B63" s="161" t="s">
        <v>240</v>
      </c>
      <c r="C63" s="182" t="s">
        <v>241</v>
      </c>
      <c r="D63" s="162"/>
      <c r="E63" s="163"/>
      <c r="F63" s="164"/>
      <c r="G63" s="164">
        <f>SUMIF(AG64:AG70,"&lt;&gt;NOR",G64:G70)</f>
        <v>0</v>
      </c>
      <c r="H63" s="164"/>
      <c r="I63" s="164">
        <f>SUM(I64:I70)</f>
        <v>14974.89</v>
      </c>
      <c r="J63" s="164"/>
      <c r="K63" s="164">
        <f>SUM(K64:K70)</f>
        <v>0</v>
      </c>
      <c r="L63" s="164"/>
      <c r="M63" s="164">
        <f>SUM(M64:M70)</f>
        <v>0</v>
      </c>
      <c r="N63" s="164"/>
      <c r="O63" s="164">
        <f>SUM(O64:O70)</f>
        <v>0</v>
      </c>
      <c r="P63" s="164"/>
      <c r="Q63" s="164">
        <f>SUM(Q64:Q70)</f>
        <v>0</v>
      </c>
      <c r="R63" s="164"/>
      <c r="S63" s="164"/>
      <c r="T63" s="165"/>
      <c r="U63" s="159"/>
      <c r="V63" s="159">
        <f>SUM(V64:V70)</f>
        <v>0</v>
      </c>
      <c r="W63" s="159"/>
      <c r="X63" s="159"/>
      <c r="AG63" t="s">
        <v>314</v>
      </c>
    </row>
    <row r="64" spans="1:60" outlineLevel="1" x14ac:dyDescent="0.2">
      <c r="A64" s="174">
        <v>52</v>
      </c>
      <c r="B64" s="175" t="s">
        <v>2172</v>
      </c>
      <c r="C64" s="184" t="s">
        <v>2173</v>
      </c>
      <c r="D64" s="176" t="s">
        <v>1835</v>
      </c>
      <c r="E64" s="177">
        <v>1</v>
      </c>
      <c r="F64" s="178"/>
      <c r="G64" s="179">
        <f t="shared" ref="G64:G70" si="21">ROUND(E64*F64,2)</f>
        <v>0</v>
      </c>
      <c r="H64" s="178">
        <v>4150</v>
      </c>
      <c r="I64" s="179">
        <f t="shared" ref="I64:I70" si="22">ROUND(E64*H64,2)</f>
        <v>4150</v>
      </c>
      <c r="J64" s="178">
        <v>0</v>
      </c>
      <c r="K64" s="179">
        <f t="shared" ref="K64:K70" si="23">ROUND(E64*J64,2)</f>
        <v>0</v>
      </c>
      <c r="L64" s="179">
        <v>21</v>
      </c>
      <c r="M64" s="179">
        <f t="shared" ref="M64:M70" si="24">G64*(1+L64/100)</f>
        <v>0</v>
      </c>
      <c r="N64" s="179">
        <v>0</v>
      </c>
      <c r="O64" s="179">
        <f t="shared" ref="O64:O70" si="25">ROUND(E64*N64,2)</f>
        <v>0</v>
      </c>
      <c r="P64" s="179">
        <v>0</v>
      </c>
      <c r="Q64" s="179">
        <f t="shared" ref="Q64:Q70" si="26">ROUND(E64*P64,2)</f>
        <v>0</v>
      </c>
      <c r="R64" s="179"/>
      <c r="S64" s="179" t="s">
        <v>340</v>
      </c>
      <c r="T64" s="180" t="s">
        <v>319</v>
      </c>
      <c r="U64" s="158">
        <v>0</v>
      </c>
      <c r="V64" s="158">
        <f t="shared" ref="V64:V70" si="27">ROUND(E64*U64,2)</f>
        <v>0</v>
      </c>
      <c r="W64" s="158"/>
      <c r="X64" s="158" t="s">
        <v>554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1329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53</v>
      </c>
      <c r="B65" s="175" t="s">
        <v>2174</v>
      </c>
      <c r="C65" s="184" t="s">
        <v>2175</v>
      </c>
      <c r="D65" s="176" t="s">
        <v>1835</v>
      </c>
      <c r="E65" s="177">
        <v>1</v>
      </c>
      <c r="F65" s="178"/>
      <c r="G65" s="179">
        <f t="shared" si="21"/>
        <v>0</v>
      </c>
      <c r="H65" s="178">
        <v>536.38</v>
      </c>
      <c r="I65" s="179">
        <f t="shared" si="22"/>
        <v>536.38</v>
      </c>
      <c r="J65" s="178">
        <v>0</v>
      </c>
      <c r="K65" s="179">
        <f t="shared" si="23"/>
        <v>0</v>
      </c>
      <c r="L65" s="179">
        <v>21</v>
      </c>
      <c r="M65" s="179">
        <f t="shared" si="24"/>
        <v>0</v>
      </c>
      <c r="N65" s="179">
        <v>0</v>
      </c>
      <c r="O65" s="179">
        <f t="shared" si="25"/>
        <v>0</v>
      </c>
      <c r="P65" s="179">
        <v>0</v>
      </c>
      <c r="Q65" s="179">
        <f t="shared" si="26"/>
        <v>0</v>
      </c>
      <c r="R65" s="179"/>
      <c r="S65" s="179" t="s">
        <v>340</v>
      </c>
      <c r="T65" s="180" t="s">
        <v>319</v>
      </c>
      <c r="U65" s="158">
        <v>0</v>
      </c>
      <c r="V65" s="158">
        <f t="shared" si="27"/>
        <v>0</v>
      </c>
      <c r="W65" s="158"/>
      <c r="X65" s="158" t="s">
        <v>554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1329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54</v>
      </c>
      <c r="B66" s="175" t="s">
        <v>2176</v>
      </c>
      <c r="C66" s="184" t="s">
        <v>2177</v>
      </c>
      <c r="D66" s="176" t="s">
        <v>1835</v>
      </c>
      <c r="E66" s="177">
        <v>1</v>
      </c>
      <c r="F66" s="178"/>
      <c r="G66" s="179">
        <f t="shared" si="21"/>
        <v>0</v>
      </c>
      <c r="H66" s="178">
        <v>6879.86</v>
      </c>
      <c r="I66" s="179">
        <f t="shared" si="22"/>
        <v>6879.86</v>
      </c>
      <c r="J66" s="178">
        <v>0</v>
      </c>
      <c r="K66" s="179">
        <f t="shared" si="23"/>
        <v>0</v>
      </c>
      <c r="L66" s="179">
        <v>21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340</v>
      </c>
      <c r="T66" s="180" t="s">
        <v>319</v>
      </c>
      <c r="U66" s="158">
        <v>0</v>
      </c>
      <c r="V66" s="158">
        <f t="shared" si="27"/>
        <v>0</v>
      </c>
      <c r="W66" s="158"/>
      <c r="X66" s="158" t="s">
        <v>554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1329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55</v>
      </c>
      <c r="B67" s="175" t="s">
        <v>2178</v>
      </c>
      <c r="C67" s="184" t="s">
        <v>2179</v>
      </c>
      <c r="D67" s="176" t="s">
        <v>1835</v>
      </c>
      <c r="E67" s="177">
        <v>5</v>
      </c>
      <c r="F67" s="178"/>
      <c r="G67" s="179">
        <f t="shared" si="21"/>
        <v>0</v>
      </c>
      <c r="H67" s="178">
        <v>77.400000000000006</v>
      </c>
      <c r="I67" s="179">
        <f t="shared" si="22"/>
        <v>387</v>
      </c>
      <c r="J67" s="178">
        <v>0</v>
      </c>
      <c r="K67" s="179">
        <f t="shared" si="23"/>
        <v>0</v>
      </c>
      <c r="L67" s="179">
        <v>21</v>
      </c>
      <c r="M67" s="179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340</v>
      </c>
      <c r="T67" s="180" t="s">
        <v>319</v>
      </c>
      <c r="U67" s="158">
        <v>0</v>
      </c>
      <c r="V67" s="158">
        <f t="shared" si="27"/>
        <v>0</v>
      </c>
      <c r="W67" s="158"/>
      <c r="X67" s="158" t="s">
        <v>554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1329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56</v>
      </c>
      <c r="B68" s="175" t="s">
        <v>2180</v>
      </c>
      <c r="C68" s="184" t="s">
        <v>2181</v>
      </c>
      <c r="D68" s="176" t="s">
        <v>1835</v>
      </c>
      <c r="E68" s="177">
        <v>1</v>
      </c>
      <c r="F68" s="178"/>
      <c r="G68" s="179">
        <f t="shared" si="21"/>
        <v>0</v>
      </c>
      <c r="H68" s="178">
        <v>89.39</v>
      </c>
      <c r="I68" s="179">
        <f t="shared" si="22"/>
        <v>89.39</v>
      </c>
      <c r="J68" s="178">
        <v>0</v>
      </c>
      <c r="K68" s="179">
        <f t="shared" si="23"/>
        <v>0</v>
      </c>
      <c r="L68" s="179">
        <v>21</v>
      </c>
      <c r="M68" s="179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79"/>
      <c r="S68" s="179" t="s">
        <v>340</v>
      </c>
      <c r="T68" s="180" t="s">
        <v>319</v>
      </c>
      <c r="U68" s="158">
        <v>0</v>
      </c>
      <c r="V68" s="158">
        <f t="shared" si="27"/>
        <v>0</v>
      </c>
      <c r="W68" s="158"/>
      <c r="X68" s="158" t="s">
        <v>554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1329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57</v>
      </c>
      <c r="B69" s="175" t="s">
        <v>2190</v>
      </c>
      <c r="C69" s="184" t="s">
        <v>2191</v>
      </c>
      <c r="D69" s="176" t="s">
        <v>1835</v>
      </c>
      <c r="E69" s="177">
        <v>3</v>
      </c>
      <c r="F69" s="178"/>
      <c r="G69" s="179">
        <f t="shared" si="21"/>
        <v>0</v>
      </c>
      <c r="H69" s="178">
        <v>331.2</v>
      </c>
      <c r="I69" s="179">
        <f t="shared" si="22"/>
        <v>993.6</v>
      </c>
      <c r="J69" s="178">
        <v>0</v>
      </c>
      <c r="K69" s="179">
        <f t="shared" si="23"/>
        <v>0</v>
      </c>
      <c r="L69" s="179">
        <v>21</v>
      </c>
      <c r="M69" s="179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79"/>
      <c r="S69" s="179" t="s">
        <v>340</v>
      </c>
      <c r="T69" s="180" t="s">
        <v>319</v>
      </c>
      <c r="U69" s="158">
        <v>0</v>
      </c>
      <c r="V69" s="158">
        <f t="shared" si="27"/>
        <v>0</v>
      </c>
      <c r="W69" s="158"/>
      <c r="X69" s="158" t="s">
        <v>554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1329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58</v>
      </c>
      <c r="B70" s="175" t="s">
        <v>2184</v>
      </c>
      <c r="C70" s="184" t="s">
        <v>2185</v>
      </c>
      <c r="D70" s="176" t="s">
        <v>1835</v>
      </c>
      <c r="E70" s="177">
        <v>2</v>
      </c>
      <c r="F70" s="178"/>
      <c r="G70" s="179">
        <f t="shared" si="21"/>
        <v>0</v>
      </c>
      <c r="H70" s="178">
        <v>969.33</v>
      </c>
      <c r="I70" s="179">
        <f t="shared" si="22"/>
        <v>1938.66</v>
      </c>
      <c r="J70" s="178">
        <v>0</v>
      </c>
      <c r="K70" s="179">
        <f t="shared" si="23"/>
        <v>0</v>
      </c>
      <c r="L70" s="179">
        <v>21</v>
      </c>
      <c r="M70" s="179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79"/>
      <c r="S70" s="179" t="s">
        <v>340</v>
      </c>
      <c r="T70" s="180" t="s">
        <v>319</v>
      </c>
      <c r="U70" s="158">
        <v>0</v>
      </c>
      <c r="V70" s="158">
        <f t="shared" si="27"/>
        <v>0</v>
      </c>
      <c r="W70" s="158"/>
      <c r="X70" s="158" t="s">
        <v>554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1329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0" t="s">
        <v>313</v>
      </c>
      <c r="B71" s="161" t="s">
        <v>242</v>
      </c>
      <c r="C71" s="182" t="s">
        <v>243</v>
      </c>
      <c r="D71" s="162"/>
      <c r="E71" s="163"/>
      <c r="F71" s="164"/>
      <c r="G71" s="164">
        <f>SUMIF(AG72:AG77,"&lt;&gt;NOR",G72:G77)</f>
        <v>0</v>
      </c>
      <c r="H71" s="164"/>
      <c r="I71" s="164">
        <f>SUM(I72:I77)</f>
        <v>13011.96</v>
      </c>
      <c r="J71" s="164"/>
      <c r="K71" s="164">
        <f>SUM(K72:K77)</f>
        <v>0</v>
      </c>
      <c r="L71" s="164"/>
      <c r="M71" s="164">
        <f>SUM(M72:M77)</f>
        <v>0</v>
      </c>
      <c r="N71" s="164"/>
      <c r="O71" s="164">
        <f>SUM(O72:O77)</f>
        <v>0</v>
      </c>
      <c r="P71" s="164"/>
      <c r="Q71" s="164">
        <f>SUM(Q72:Q77)</f>
        <v>0</v>
      </c>
      <c r="R71" s="164"/>
      <c r="S71" s="164"/>
      <c r="T71" s="165"/>
      <c r="U71" s="159"/>
      <c r="V71" s="159">
        <f>SUM(V72:V77)</f>
        <v>0</v>
      </c>
      <c r="W71" s="159"/>
      <c r="X71" s="159"/>
      <c r="AG71" t="s">
        <v>314</v>
      </c>
    </row>
    <row r="72" spans="1:60" outlineLevel="1" x14ac:dyDescent="0.2">
      <c r="A72" s="174">
        <v>59</v>
      </c>
      <c r="B72" s="175" t="s">
        <v>2172</v>
      </c>
      <c r="C72" s="184" t="s">
        <v>2173</v>
      </c>
      <c r="D72" s="176" t="s">
        <v>1835</v>
      </c>
      <c r="E72" s="177">
        <v>1</v>
      </c>
      <c r="F72" s="178"/>
      <c r="G72" s="179">
        <f t="shared" ref="G72:G77" si="28">ROUND(E72*F72,2)</f>
        <v>0</v>
      </c>
      <c r="H72" s="178">
        <v>4150</v>
      </c>
      <c r="I72" s="179">
        <f t="shared" ref="I72:I77" si="29">ROUND(E72*H72,2)</f>
        <v>4150</v>
      </c>
      <c r="J72" s="178">
        <v>0</v>
      </c>
      <c r="K72" s="179">
        <f t="shared" ref="K72:K77" si="30">ROUND(E72*J72,2)</f>
        <v>0</v>
      </c>
      <c r="L72" s="179">
        <v>21</v>
      </c>
      <c r="M72" s="179">
        <f t="shared" ref="M72:M77" si="31">G72*(1+L72/100)</f>
        <v>0</v>
      </c>
      <c r="N72" s="179">
        <v>0</v>
      </c>
      <c r="O72" s="179">
        <f t="shared" ref="O72:O77" si="32">ROUND(E72*N72,2)</f>
        <v>0</v>
      </c>
      <c r="P72" s="179">
        <v>0</v>
      </c>
      <c r="Q72" s="179">
        <f t="shared" ref="Q72:Q77" si="33">ROUND(E72*P72,2)</f>
        <v>0</v>
      </c>
      <c r="R72" s="179"/>
      <c r="S72" s="179" t="s">
        <v>340</v>
      </c>
      <c r="T72" s="180" t="s">
        <v>319</v>
      </c>
      <c r="U72" s="158">
        <v>0</v>
      </c>
      <c r="V72" s="158">
        <f t="shared" ref="V72:V77" si="34">ROUND(E72*U72,2)</f>
        <v>0</v>
      </c>
      <c r="W72" s="158"/>
      <c r="X72" s="158" t="s">
        <v>554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1329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4">
        <v>60</v>
      </c>
      <c r="B73" s="175" t="s">
        <v>2174</v>
      </c>
      <c r="C73" s="184" t="s">
        <v>2175</v>
      </c>
      <c r="D73" s="176" t="s">
        <v>1835</v>
      </c>
      <c r="E73" s="177">
        <v>1</v>
      </c>
      <c r="F73" s="178"/>
      <c r="G73" s="179">
        <f t="shared" si="28"/>
        <v>0</v>
      </c>
      <c r="H73" s="178">
        <v>536.38</v>
      </c>
      <c r="I73" s="179">
        <f t="shared" si="29"/>
        <v>536.38</v>
      </c>
      <c r="J73" s="178">
        <v>0</v>
      </c>
      <c r="K73" s="179">
        <f t="shared" si="30"/>
        <v>0</v>
      </c>
      <c r="L73" s="179">
        <v>21</v>
      </c>
      <c r="M73" s="179">
        <f t="shared" si="31"/>
        <v>0</v>
      </c>
      <c r="N73" s="179">
        <v>0</v>
      </c>
      <c r="O73" s="179">
        <f t="shared" si="32"/>
        <v>0</v>
      </c>
      <c r="P73" s="179">
        <v>0</v>
      </c>
      <c r="Q73" s="179">
        <f t="shared" si="33"/>
        <v>0</v>
      </c>
      <c r="R73" s="179"/>
      <c r="S73" s="179" t="s">
        <v>340</v>
      </c>
      <c r="T73" s="180" t="s">
        <v>319</v>
      </c>
      <c r="U73" s="158">
        <v>0</v>
      </c>
      <c r="V73" s="158">
        <f t="shared" si="34"/>
        <v>0</v>
      </c>
      <c r="W73" s="158"/>
      <c r="X73" s="158" t="s">
        <v>554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1329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61</v>
      </c>
      <c r="B74" s="175" t="s">
        <v>2176</v>
      </c>
      <c r="C74" s="184" t="s">
        <v>2177</v>
      </c>
      <c r="D74" s="176" t="s">
        <v>1835</v>
      </c>
      <c r="E74" s="177">
        <v>1</v>
      </c>
      <c r="F74" s="178"/>
      <c r="G74" s="179">
        <f t="shared" si="28"/>
        <v>0</v>
      </c>
      <c r="H74" s="178">
        <v>6879.86</v>
      </c>
      <c r="I74" s="179">
        <f t="shared" si="29"/>
        <v>6879.86</v>
      </c>
      <c r="J74" s="178">
        <v>0</v>
      </c>
      <c r="K74" s="179">
        <f t="shared" si="30"/>
        <v>0</v>
      </c>
      <c r="L74" s="179">
        <v>21</v>
      </c>
      <c r="M74" s="179">
        <f t="shared" si="31"/>
        <v>0</v>
      </c>
      <c r="N74" s="179">
        <v>0</v>
      </c>
      <c r="O74" s="179">
        <f t="shared" si="32"/>
        <v>0</v>
      </c>
      <c r="P74" s="179">
        <v>0</v>
      </c>
      <c r="Q74" s="179">
        <f t="shared" si="33"/>
        <v>0</v>
      </c>
      <c r="R74" s="179"/>
      <c r="S74" s="179" t="s">
        <v>340</v>
      </c>
      <c r="T74" s="180" t="s">
        <v>319</v>
      </c>
      <c r="U74" s="158">
        <v>0</v>
      </c>
      <c r="V74" s="158">
        <f t="shared" si="34"/>
        <v>0</v>
      </c>
      <c r="W74" s="158"/>
      <c r="X74" s="158" t="s">
        <v>554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1329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4">
        <v>62</v>
      </c>
      <c r="B75" s="175" t="s">
        <v>2178</v>
      </c>
      <c r="C75" s="184" t="s">
        <v>2179</v>
      </c>
      <c r="D75" s="176" t="s">
        <v>1835</v>
      </c>
      <c r="E75" s="177">
        <v>5</v>
      </c>
      <c r="F75" s="178"/>
      <c r="G75" s="179">
        <f t="shared" si="28"/>
        <v>0</v>
      </c>
      <c r="H75" s="178">
        <v>77.400000000000006</v>
      </c>
      <c r="I75" s="179">
        <f t="shared" si="29"/>
        <v>387</v>
      </c>
      <c r="J75" s="178">
        <v>0</v>
      </c>
      <c r="K75" s="179">
        <f t="shared" si="30"/>
        <v>0</v>
      </c>
      <c r="L75" s="179">
        <v>21</v>
      </c>
      <c r="M75" s="179">
        <f t="shared" si="31"/>
        <v>0</v>
      </c>
      <c r="N75" s="179">
        <v>0</v>
      </c>
      <c r="O75" s="179">
        <f t="shared" si="32"/>
        <v>0</v>
      </c>
      <c r="P75" s="179">
        <v>0</v>
      </c>
      <c r="Q75" s="179">
        <f t="shared" si="33"/>
        <v>0</v>
      </c>
      <c r="R75" s="179"/>
      <c r="S75" s="179" t="s">
        <v>340</v>
      </c>
      <c r="T75" s="180" t="s">
        <v>319</v>
      </c>
      <c r="U75" s="158">
        <v>0</v>
      </c>
      <c r="V75" s="158">
        <f t="shared" si="34"/>
        <v>0</v>
      </c>
      <c r="W75" s="158"/>
      <c r="X75" s="158" t="s">
        <v>554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1329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4">
        <v>63</v>
      </c>
      <c r="B76" s="175" t="s">
        <v>2180</v>
      </c>
      <c r="C76" s="184" t="s">
        <v>2181</v>
      </c>
      <c r="D76" s="176" t="s">
        <v>1835</v>
      </c>
      <c r="E76" s="177">
        <v>1</v>
      </c>
      <c r="F76" s="178"/>
      <c r="G76" s="179">
        <f t="shared" si="28"/>
        <v>0</v>
      </c>
      <c r="H76" s="178">
        <v>89.39</v>
      </c>
      <c r="I76" s="179">
        <f t="shared" si="29"/>
        <v>89.39</v>
      </c>
      <c r="J76" s="178">
        <v>0</v>
      </c>
      <c r="K76" s="179">
        <f t="shared" si="30"/>
        <v>0</v>
      </c>
      <c r="L76" s="179">
        <v>21</v>
      </c>
      <c r="M76" s="179">
        <f t="shared" si="31"/>
        <v>0</v>
      </c>
      <c r="N76" s="179">
        <v>0</v>
      </c>
      <c r="O76" s="179">
        <f t="shared" si="32"/>
        <v>0</v>
      </c>
      <c r="P76" s="179">
        <v>0</v>
      </c>
      <c r="Q76" s="179">
        <f t="shared" si="33"/>
        <v>0</v>
      </c>
      <c r="R76" s="179"/>
      <c r="S76" s="179" t="s">
        <v>340</v>
      </c>
      <c r="T76" s="180" t="s">
        <v>319</v>
      </c>
      <c r="U76" s="158">
        <v>0</v>
      </c>
      <c r="V76" s="158">
        <f t="shared" si="34"/>
        <v>0</v>
      </c>
      <c r="W76" s="158"/>
      <c r="X76" s="158" t="s">
        <v>554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1329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64</v>
      </c>
      <c r="B77" s="175" t="s">
        <v>2184</v>
      </c>
      <c r="C77" s="184" t="s">
        <v>2185</v>
      </c>
      <c r="D77" s="176" t="s">
        <v>1835</v>
      </c>
      <c r="E77" s="177">
        <v>1</v>
      </c>
      <c r="F77" s="178"/>
      <c r="G77" s="179">
        <f t="shared" si="28"/>
        <v>0</v>
      </c>
      <c r="H77" s="178">
        <v>969.33</v>
      </c>
      <c r="I77" s="179">
        <f t="shared" si="29"/>
        <v>969.33</v>
      </c>
      <c r="J77" s="178">
        <v>0</v>
      </c>
      <c r="K77" s="179">
        <f t="shared" si="30"/>
        <v>0</v>
      </c>
      <c r="L77" s="179">
        <v>21</v>
      </c>
      <c r="M77" s="179">
        <f t="shared" si="31"/>
        <v>0</v>
      </c>
      <c r="N77" s="179">
        <v>0</v>
      </c>
      <c r="O77" s="179">
        <f t="shared" si="32"/>
        <v>0</v>
      </c>
      <c r="P77" s="179">
        <v>0</v>
      </c>
      <c r="Q77" s="179">
        <f t="shared" si="33"/>
        <v>0</v>
      </c>
      <c r="R77" s="179"/>
      <c r="S77" s="179" t="s">
        <v>340</v>
      </c>
      <c r="T77" s="180" t="s">
        <v>319</v>
      </c>
      <c r="U77" s="158">
        <v>0</v>
      </c>
      <c r="V77" s="158">
        <f t="shared" si="34"/>
        <v>0</v>
      </c>
      <c r="W77" s="158"/>
      <c r="X77" s="158" t="s">
        <v>554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1329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0" t="s">
        <v>313</v>
      </c>
      <c r="B78" s="161" t="s">
        <v>244</v>
      </c>
      <c r="C78" s="182" t="s">
        <v>245</v>
      </c>
      <c r="D78" s="162"/>
      <c r="E78" s="163"/>
      <c r="F78" s="164"/>
      <c r="G78" s="164">
        <f>SUMIF(AG79:AG82,"&lt;&gt;NOR",G79:G82)</f>
        <v>0</v>
      </c>
      <c r="H78" s="164"/>
      <c r="I78" s="164">
        <f>SUM(I79:I82)</f>
        <v>1719.3000000000002</v>
      </c>
      <c r="J78" s="164"/>
      <c r="K78" s="164">
        <f>SUM(K79:K82)</f>
        <v>0</v>
      </c>
      <c r="L78" s="164"/>
      <c r="M78" s="164">
        <f>SUM(M79:M82)</f>
        <v>0</v>
      </c>
      <c r="N78" s="164"/>
      <c r="O78" s="164">
        <f>SUM(O79:O82)</f>
        <v>0</v>
      </c>
      <c r="P78" s="164"/>
      <c r="Q78" s="164">
        <f>SUM(Q79:Q82)</f>
        <v>0</v>
      </c>
      <c r="R78" s="164"/>
      <c r="S78" s="164"/>
      <c r="T78" s="165"/>
      <c r="U78" s="159"/>
      <c r="V78" s="159">
        <f>SUM(V79:V82)</f>
        <v>0</v>
      </c>
      <c r="W78" s="159"/>
      <c r="X78" s="159"/>
      <c r="AG78" t="s">
        <v>314</v>
      </c>
    </row>
    <row r="79" spans="1:60" ht="22.5" outlineLevel="1" x14ac:dyDescent="0.2">
      <c r="A79" s="174">
        <v>65</v>
      </c>
      <c r="B79" s="175" t="s">
        <v>2178</v>
      </c>
      <c r="C79" s="184" t="s">
        <v>2179</v>
      </c>
      <c r="D79" s="176" t="s">
        <v>1835</v>
      </c>
      <c r="E79" s="177">
        <v>1</v>
      </c>
      <c r="F79" s="178"/>
      <c r="G79" s="179">
        <f>ROUND(E79*F79,2)</f>
        <v>0</v>
      </c>
      <c r="H79" s="178">
        <v>77.400000000000006</v>
      </c>
      <c r="I79" s="179">
        <f>ROUND(E79*H79,2)</f>
        <v>77.400000000000006</v>
      </c>
      <c r="J79" s="178">
        <v>0</v>
      </c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340</v>
      </c>
      <c r="T79" s="180" t="s">
        <v>319</v>
      </c>
      <c r="U79" s="158">
        <v>0</v>
      </c>
      <c r="V79" s="158">
        <f>ROUND(E79*U79,2)</f>
        <v>0</v>
      </c>
      <c r="W79" s="158"/>
      <c r="X79" s="158" t="s">
        <v>554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1329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4">
        <v>66</v>
      </c>
      <c r="B80" s="175" t="s">
        <v>2180</v>
      </c>
      <c r="C80" s="184" t="s">
        <v>2181</v>
      </c>
      <c r="D80" s="176" t="s">
        <v>1835</v>
      </c>
      <c r="E80" s="177">
        <v>2</v>
      </c>
      <c r="F80" s="178"/>
      <c r="G80" s="179">
        <f>ROUND(E80*F80,2)</f>
        <v>0</v>
      </c>
      <c r="H80" s="178">
        <v>89.39</v>
      </c>
      <c r="I80" s="179">
        <f>ROUND(E80*H80,2)</f>
        <v>178.78</v>
      </c>
      <c r="J80" s="178">
        <v>0</v>
      </c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79"/>
      <c r="S80" s="179" t="s">
        <v>340</v>
      </c>
      <c r="T80" s="180" t="s">
        <v>319</v>
      </c>
      <c r="U80" s="158">
        <v>0</v>
      </c>
      <c r="V80" s="158">
        <f>ROUND(E80*U80,2)</f>
        <v>0</v>
      </c>
      <c r="W80" s="158"/>
      <c r="X80" s="158" t="s">
        <v>554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1329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67</v>
      </c>
      <c r="B81" s="175" t="s">
        <v>2257</v>
      </c>
      <c r="C81" s="184" t="s">
        <v>2258</v>
      </c>
      <c r="D81" s="176" t="s">
        <v>1835</v>
      </c>
      <c r="E81" s="177">
        <v>1</v>
      </c>
      <c r="F81" s="178"/>
      <c r="G81" s="179">
        <f>ROUND(E81*F81,2)</f>
        <v>0</v>
      </c>
      <c r="H81" s="178">
        <v>493.79</v>
      </c>
      <c r="I81" s="179">
        <f>ROUND(E81*H81,2)</f>
        <v>493.79</v>
      </c>
      <c r="J81" s="178">
        <v>0</v>
      </c>
      <c r="K81" s="179">
        <f>ROUND(E81*J81,2)</f>
        <v>0</v>
      </c>
      <c r="L81" s="179">
        <v>21</v>
      </c>
      <c r="M81" s="179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340</v>
      </c>
      <c r="T81" s="180" t="s">
        <v>319</v>
      </c>
      <c r="U81" s="158">
        <v>0</v>
      </c>
      <c r="V81" s="158">
        <f>ROUND(E81*U81,2)</f>
        <v>0</v>
      </c>
      <c r="W81" s="158"/>
      <c r="X81" s="158" t="s">
        <v>554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1329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68</v>
      </c>
      <c r="B82" s="175" t="s">
        <v>2184</v>
      </c>
      <c r="C82" s="184" t="s">
        <v>2185</v>
      </c>
      <c r="D82" s="176" t="s">
        <v>1835</v>
      </c>
      <c r="E82" s="177">
        <v>1</v>
      </c>
      <c r="F82" s="178"/>
      <c r="G82" s="179">
        <f>ROUND(E82*F82,2)</f>
        <v>0</v>
      </c>
      <c r="H82" s="178">
        <v>969.33</v>
      </c>
      <c r="I82" s="179">
        <f>ROUND(E82*H82,2)</f>
        <v>969.33</v>
      </c>
      <c r="J82" s="178">
        <v>0</v>
      </c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340</v>
      </c>
      <c r="T82" s="180" t="s">
        <v>319</v>
      </c>
      <c r="U82" s="158">
        <v>0</v>
      </c>
      <c r="V82" s="158">
        <f>ROUND(E82*U82,2)</f>
        <v>0</v>
      </c>
      <c r="W82" s="158"/>
      <c r="X82" s="158" t="s">
        <v>554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1329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0" t="s">
        <v>313</v>
      </c>
      <c r="B83" s="161" t="s">
        <v>246</v>
      </c>
      <c r="C83" s="182" t="s">
        <v>247</v>
      </c>
      <c r="D83" s="162"/>
      <c r="E83" s="163"/>
      <c r="F83" s="164"/>
      <c r="G83" s="164">
        <f>SUMIF(AG84:AG85,"&lt;&gt;NOR",G84:G85)</f>
        <v>0</v>
      </c>
      <c r="H83" s="164"/>
      <c r="I83" s="164">
        <f>SUM(I84:I85)</f>
        <v>1033.8</v>
      </c>
      <c r="J83" s="164"/>
      <c r="K83" s="164">
        <f>SUM(K84:K85)</f>
        <v>0</v>
      </c>
      <c r="L83" s="164"/>
      <c r="M83" s="164">
        <f>SUM(M84:M85)</f>
        <v>0</v>
      </c>
      <c r="N83" s="164"/>
      <c r="O83" s="164">
        <f>SUM(O84:O85)</f>
        <v>0</v>
      </c>
      <c r="P83" s="164"/>
      <c r="Q83" s="164">
        <f>SUM(Q84:Q85)</f>
        <v>0</v>
      </c>
      <c r="R83" s="164"/>
      <c r="S83" s="164"/>
      <c r="T83" s="165"/>
      <c r="U83" s="159"/>
      <c r="V83" s="159">
        <f>SUM(V84:V85)</f>
        <v>0</v>
      </c>
      <c r="W83" s="159"/>
      <c r="X83" s="159"/>
      <c r="AG83" t="s">
        <v>314</v>
      </c>
    </row>
    <row r="84" spans="1:60" ht="22.5" outlineLevel="1" x14ac:dyDescent="0.2">
      <c r="A84" s="174">
        <v>69</v>
      </c>
      <c r="B84" s="175" t="s">
        <v>2190</v>
      </c>
      <c r="C84" s="184" t="s">
        <v>2191</v>
      </c>
      <c r="D84" s="176" t="s">
        <v>1835</v>
      </c>
      <c r="E84" s="177">
        <v>2</v>
      </c>
      <c r="F84" s="178"/>
      <c r="G84" s="179">
        <f>ROUND(E84*F84,2)</f>
        <v>0</v>
      </c>
      <c r="H84" s="178">
        <v>331.2</v>
      </c>
      <c r="I84" s="179">
        <f>ROUND(E84*H84,2)</f>
        <v>662.4</v>
      </c>
      <c r="J84" s="178">
        <v>0</v>
      </c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 t="s">
        <v>340</v>
      </c>
      <c r="T84" s="180" t="s">
        <v>319</v>
      </c>
      <c r="U84" s="158">
        <v>0</v>
      </c>
      <c r="V84" s="158">
        <f>ROUND(E84*U84,2)</f>
        <v>0</v>
      </c>
      <c r="W84" s="158"/>
      <c r="X84" s="158" t="s">
        <v>554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1329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74">
        <v>70</v>
      </c>
      <c r="B85" s="175" t="s">
        <v>2194</v>
      </c>
      <c r="C85" s="184" t="s">
        <v>2195</v>
      </c>
      <c r="D85" s="176" t="s">
        <v>1835</v>
      </c>
      <c r="E85" s="177">
        <v>1</v>
      </c>
      <c r="F85" s="178"/>
      <c r="G85" s="179">
        <f>ROUND(E85*F85,2)</f>
        <v>0</v>
      </c>
      <c r="H85" s="178">
        <v>371.4</v>
      </c>
      <c r="I85" s="179">
        <f>ROUND(E85*H85,2)</f>
        <v>371.4</v>
      </c>
      <c r="J85" s="178">
        <v>0</v>
      </c>
      <c r="K85" s="179">
        <f>ROUND(E85*J85,2)</f>
        <v>0</v>
      </c>
      <c r="L85" s="179">
        <v>21</v>
      </c>
      <c r="M85" s="179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79"/>
      <c r="S85" s="179" t="s">
        <v>340</v>
      </c>
      <c r="T85" s="180" t="s">
        <v>319</v>
      </c>
      <c r="U85" s="158">
        <v>0</v>
      </c>
      <c r="V85" s="158">
        <f>ROUND(E85*U85,2)</f>
        <v>0</v>
      </c>
      <c r="W85" s="158"/>
      <c r="X85" s="158" t="s">
        <v>554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1329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0" t="s">
        <v>313</v>
      </c>
      <c r="B86" s="161" t="s">
        <v>248</v>
      </c>
      <c r="C86" s="182" t="s">
        <v>237</v>
      </c>
      <c r="D86" s="162"/>
      <c r="E86" s="163"/>
      <c r="F86" s="164"/>
      <c r="G86" s="164">
        <f>SUMIF(AG87:AG87,"&lt;&gt;NOR",G87:G87)</f>
        <v>0</v>
      </c>
      <c r="H86" s="164"/>
      <c r="I86" s="164">
        <f>SUM(I87:I87)</f>
        <v>2000</v>
      </c>
      <c r="J86" s="164"/>
      <c r="K86" s="164">
        <f>SUM(K87:K87)</f>
        <v>0</v>
      </c>
      <c r="L86" s="164"/>
      <c r="M86" s="164">
        <f>SUM(M87:M87)</f>
        <v>0</v>
      </c>
      <c r="N86" s="164"/>
      <c r="O86" s="164">
        <f>SUM(O87:O87)</f>
        <v>0</v>
      </c>
      <c r="P86" s="164"/>
      <c r="Q86" s="164">
        <f>SUM(Q87:Q87)</f>
        <v>0</v>
      </c>
      <c r="R86" s="164"/>
      <c r="S86" s="164"/>
      <c r="T86" s="165"/>
      <c r="U86" s="159"/>
      <c r="V86" s="159">
        <f>SUM(V87:V87)</f>
        <v>0</v>
      </c>
      <c r="W86" s="159"/>
      <c r="X86" s="159"/>
      <c r="AG86" t="s">
        <v>314</v>
      </c>
    </row>
    <row r="87" spans="1:60" outlineLevel="1" x14ac:dyDescent="0.2">
      <c r="A87" s="174">
        <v>71</v>
      </c>
      <c r="B87" s="175" t="s">
        <v>2196</v>
      </c>
      <c r="C87" s="184" t="s">
        <v>2197</v>
      </c>
      <c r="D87" s="176" t="s">
        <v>348</v>
      </c>
      <c r="E87" s="177">
        <v>1</v>
      </c>
      <c r="F87" s="178"/>
      <c r="G87" s="179">
        <f>ROUND(E87*F87,2)</f>
        <v>0</v>
      </c>
      <c r="H87" s="178">
        <v>2000</v>
      </c>
      <c r="I87" s="179">
        <f>ROUND(E87*H87,2)</f>
        <v>2000</v>
      </c>
      <c r="J87" s="178">
        <v>0</v>
      </c>
      <c r="K87" s="179">
        <f>ROUND(E87*J87,2)</f>
        <v>0</v>
      </c>
      <c r="L87" s="179">
        <v>21</v>
      </c>
      <c r="M87" s="179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79"/>
      <c r="S87" s="179" t="s">
        <v>340</v>
      </c>
      <c r="T87" s="180" t="s">
        <v>319</v>
      </c>
      <c r="U87" s="158">
        <v>0</v>
      </c>
      <c r="V87" s="158">
        <f>ROUND(E87*U87,2)</f>
        <v>0</v>
      </c>
      <c r="W87" s="158"/>
      <c r="X87" s="158" t="s">
        <v>554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1329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0" t="s">
        <v>313</v>
      </c>
      <c r="B88" s="161" t="s">
        <v>282</v>
      </c>
      <c r="C88" s="182" t="s">
        <v>283</v>
      </c>
      <c r="D88" s="162"/>
      <c r="E88" s="163"/>
      <c r="F88" s="164"/>
      <c r="G88" s="164">
        <f>SUMIF(AG89:AG94,"&lt;&gt;NOR",G89:G94)</f>
        <v>0</v>
      </c>
      <c r="H88" s="164"/>
      <c r="I88" s="164">
        <f>SUM(I89:I94)</f>
        <v>0</v>
      </c>
      <c r="J88" s="164"/>
      <c r="K88" s="164">
        <f>SUM(K89:K94)</f>
        <v>71889</v>
      </c>
      <c r="L88" s="164"/>
      <c r="M88" s="164">
        <f>SUM(M89:M94)</f>
        <v>0</v>
      </c>
      <c r="N88" s="164"/>
      <c r="O88" s="164">
        <f>SUM(O89:O94)</f>
        <v>0</v>
      </c>
      <c r="P88" s="164"/>
      <c r="Q88" s="164">
        <f>SUM(Q89:Q94)</f>
        <v>0</v>
      </c>
      <c r="R88" s="164"/>
      <c r="S88" s="164"/>
      <c r="T88" s="165"/>
      <c r="U88" s="159"/>
      <c r="V88" s="159">
        <f>SUM(V89:V94)</f>
        <v>0</v>
      </c>
      <c r="W88" s="159"/>
      <c r="X88" s="159"/>
      <c r="AG88" t="s">
        <v>314</v>
      </c>
    </row>
    <row r="89" spans="1:60" outlineLevel="1" x14ac:dyDescent="0.2">
      <c r="A89" s="174">
        <v>72</v>
      </c>
      <c r="B89" s="175" t="s">
        <v>2198</v>
      </c>
      <c r="C89" s="184" t="s">
        <v>2199</v>
      </c>
      <c r="D89" s="176" t="s">
        <v>585</v>
      </c>
      <c r="E89" s="177">
        <v>30</v>
      </c>
      <c r="F89" s="178"/>
      <c r="G89" s="179">
        <f t="shared" ref="G89:G94" si="35">ROUND(E89*F89,2)</f>
        <v>0</v>
      </c>
      <c r="H89" s="178">
        <v>0</v>
      </c>
      <c r="I89" s="179">
        <f t="shared" ref="I89:I94" si="36">ROUND(E89*H89,2)</f>
        <v>0</v>
      </c>
      <c r="J89" s="178">
        <v>294</v>
      </c>
      <c r="K89" s="179">
        <f t="shared" ref="K89:K94" si="37">ROUND(E89*J89,2)</f>
        <v>8820</v>
      </c>
      <c r="L89" s="179">
        <v>21</v>
      </c>
      <c r="M89" s="179">
        <f t="shared" ref="M89:M94" si="38">G89*(1+L89/100)</f>
        <v>0</v>
      </c>
      <c r="N89" s="179">
        <v>0</v>
      </c>
      <c r="O89" s="179">
        <f t="shared" ref="O89:O94" si="39">ROUND(E89*N89,2)</f>
        <v>0</v>
      </c>
      <c r="P89" s="179">
        <v>0</v>
      </c>
      <c r="Q89" s="179">
        <f t="shared" ref="Q89:Q94" si="40">ROUND(E89*P89,2)</f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ref="V89:V94" si="41">ROUND(E89*U89,2)</f>
        <v>0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425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4">
        <v>73</v>
      </c>
      <c r="B90" s="175" t="s">
        <v>2200</v>
      </c>
      <c r="C90" s="184" t="s">
        <v>2201</v>
      </c>
      <c r="D90" s="176" t="s">
        <v>585</v>
      </c>
      <c r="E90" s="177">
        <v>120</v>
      </c>
      <c r="F90" s="178"/>
      <c r="G90" s="179">
        <f t="shared" si="35"/>
        <v>0</v>
      </c>
      <c r="H90" s="178">
        <v>0</v>
      </c>
      <c r="I90" s="179">
        <f t="shared" si="36"/>
        <v>0</v>
      </c>
      <c r="J90" s="178">
        <v>294</v>
      </c>
      <c r="K90" s="179">
        <f t="shared" si="37"/>
        <v>35280</v>
      </c>
      <c r="L90" s="179">
        <v>21</v>
      </c>
      <c r="M90" s="179">
        <f t="shared" si="38"/>
        <v>0</v>
      </c>
      <c r="N90" s="179">
        <v>0</v>
      </c>
      <c r="O90" s="179">
        <f t="shared" si="39"/>
        <v>0</v>
      </c>
      <c r="P90" s="179">
        <v>0</v>
      </c>
      <c r="Q90" s="179">
        <f t="shared" si="40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41"/>
        <v>0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425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4">
        <v>74</v>
      </c>
      <c r="B91" s="175" t="s">
        <v>2202</v>
      </c>
      <c r="C91" s="184" t="s">
        <v>2203</v>
      </c>
      <c r="D91" s="176" t="s">
        <v>585</v>
      </c>
      <c r="E91" s="177">
        <v>25</v>
      </c>
      <c r="F91" s="178"/>
      <c r="G91" s="179">
        <f t="shared" si="35"/>
        <v>0</v>
      </c>
      <c r="H91" s="178">
        <v>0</v>
      </c>
      <c r="I91" s="179">
        <f t="shared" si="36"/>
        <v>0</v>
      </c>
      <c r="J91" s="178">
        <v>327</v>
      </c>
      <c r="K91" s="179">
        <f t="shared" si="37"/>
        <v>8175</v>
      </c>
      <c r="L91" s="179">
        <v>21</v>
      </c>
      <c r="M91" s="179">
        <f t="shared" si="38"/>
        <v>0</v>
      </c>
      <c r="N91" s="179">
        <v>0</v>
      </c>
      <c r="O91" s="179">
        <f t="shared" si="39"/>
        <v>0</v>
      </c>
      <c r="P91" s="179">
        <v>0</v>
      </c>
      <c r="Q91" s="179">
        <f t="shared" si="40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41"/>
        <v>0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425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75</v>
      </c>
      <c r="B92" s="175" t="s">
        <v>2204</v>
      </c>
      <c r="C92" s="184" t="s">
        <v>2205</v>
      </c>
      <c r="D92" s="176" t="s">
        <v>585</v>
      </c>
      <c r="E92" s="177">
        <v>12</v>
      </c>
      <c r="F92" s="178"/>
      <c r="G92" s="179">
        <f t="shared" si="35"/>
        <v>0</v>
      </c>
      <c r="H92" s="178">
        <v>0</v>
      </c>
      <c r="I92" s="179">
        <f t="shared" si="36"/>
        <v>0</v>
      </c>
      <c r="J92" s="178">
        <v>327</v>
      </c>
      <c r="K92" s="179">
        <f t="shared" si="37"/>
        <v>3924</v>
      </c>
      <c r="L92" s="179">
        <v>21</v>
      </c>
      <c r="M92" s="179">
        <f t="shared" si="38"/>
        <v>0</v>
      </c>
      <c r="N92" s="179">
        <v>0</v>
      </c>
      <c r="O92" s="179">
        <f t="shared" si="39"/>
        <v>0</v>
      </c>
      <c r="P92" s="179">
        <v>0</v>
      </c>
      <c r="Q92" s="179">
        <f t="shared" si="40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41"/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425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76</v>
      </c>
      <c r="B93" s="175" t="s">
        <v>2206</v>
      </c>
      <c r="C93" s="184" t="s">
        <v>2207</v>
      </c>
      <c r="D93" s="176" t="s">
        <v>585</v>
      </c>
      <c r="E93" s="177">
        <v>30</v>
      </c>
      <c r="F93" s="178"/>
      <c r="G93" s="179">
        <f t="shared" si="35"/>
        <v>0</v>
      </c>
      <c r="H93" s="178">
        <v>0</v>
      </c>
      <c r="I93" s="179">
        <f t="shared" si="36"/>
        <v>0</v>
      </c>
      <c r="J93" s="178">
        <v>327</v>
      </c>
      <c r="K93" s="179">
        <f t="shared" si="37"/>
        <v>9810</v>
      </c>
      <c r="L93" s="179">
        <v>21</v>
      </c>
      <c r="M93" s="179">
        <f t="shared" si="38"/>
        <v>0</v>
      </c>
      <c r="N93" s="179">
        <v>0</v>
      </c>
      <c r="O93" s="179">
        <f t="shared" si="39"/>
        <v>0</v>
      </c>
      <c r="P93" s="179">
        <v>0</v>
      </c>
      <c r="Q93" s="179">
        <f t="shared" si="40"/>
        <v>0</v>
      </c>
      <c r="R93" s="179"/>
      <c r="S93" s="179" t="s">
        <v>340</v>
      </c>
      <c r="T93" s="180" t="s">
        <v>319</v>
      </c>
      <c r="U93" s="158">
        <v>0</v>
      </c>
      <c r="V93" s="158">
        <f t="shared" si="41"/>
        <v>0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425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77</v>
      </c>
      <c r="B94" s="175" t="s">
        <v>2208</v>
      </c>
      <c r="C94" s="184" t="s">
        <v>2209</v>
      </c>
      <c r="D94" s="176" t="s">
        <v>585</v>
      </c>
      <c r="E94" s="177">
        <v>20</v>
      </c>
      <c r="F94" s="178"/>
      <c r="G94" s="179">
        <f t="shared" si="35"/>
        <v>0</v>
      </c>
      <c r="H94" s="178">
        <v>0</v>
      </c>
      <c r="I94" s="179">
        <f t="shared" si="36"/>
        <v>0</v>
      </c>
      <c r="J94" s="178">
        <v>294</v>
      </c>
      <c r="K94" s="179">
        <f t="shared" si="37"/>
        <v>5880</v>
      </c>
      <c r="L94" s="179">
        <v>21</v>
      </c>
      <c r="M94" s="179">
        <f t="shared" si="38"/>
        <v>0</v>
      </c>
      <c r="N94" s="179">
        <v>0</v>
      </c>
      <c r="O94" s="179">
        <f t="shared" si="39"/>
        <v>0</v>
      </c>
      <c r="P94" s="179">
        <v>0</v>
      </c>
      <c r="Q94" s="179">
        <f t="shared" si="40"/>
        <v>0</v>
      </c>
      <c r="R94" s="179"/>
      <c r="S94" s="179" t="s">
        <v>340</v>
      </c>
      <c r="T94" s="180" t="s">
        <v>319</v>
      </c>
      <c r="U94" s="158">
        <v>0</v>
      </c>
      <c r="V94" s="158">
        <f t="shared" si="41"/>
        <v>0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425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0" t="s">
        <v>313</v>
      </c>
      <c r="B95" s="161" t="s">
        <v>281</v>
      </c>
      <c r="C95" s="182" t="s">
        <v>27</v>
      </c>
      <c r="D95" s="162"/>
      <c r="E95" s="163"/>
      <c r="F95" s="164"/>
      <c r="G95" s="164">
        <f>SUMIF(AG96:AG99,"&lt;&gt;NOR",G96:G99)</f>
        <v>0</v>
      </c>
      <c r="H95" s="164"/>
      <c r="I95" s="164">
        <f>SUM(I96:I99)</f>
        <v>0</v>
      </c>
      <c r="J95" s="164"/>
      <c r="K95" s="164">
        <f>SUM(K96:K99)</f>
        <v>37000</v>
      </c>
      <c r="L95" s="164"/>
      <c r="M95" s="164">
        <f>SUM(M96:M99)</f>
        <v>0</v>
      </c>
      <c r="N95" s="164"/>
      <c r="O95" s="164">
        <f>SUM(O96:O99)</f>
        <v>0</v>
      </c>
      <c r="P95" s="164"/>
      <c r="Q95" s="164">
        <f>SUM(Q96:Q99)</f>
        <v>0</v>
      </c>
      <c r="R95" s="164"/>
      <c r="S95" s="164"/>
      <c r="T95" s="165"/>
      <c r="U95" s="159"/>
      <c r="V95" s="159">
        <f>SUM(V96:V99)</f>
        <v>0</v>
      </c>
      <c r="W95" s="159"/>
      <c r="X95" s="159"/>
      <c r="AG95" t="s">
        <v>314</v>
      </c>
    </row>
    <row r="96" spans="1:60" outlineLevel="1" x14ac:dyDescent="0.2">
      <c r="A96" s="174">
        <v>78</v>
      </c>
      <c r="B96" s="175" t="s">
        <v>2210</v>
      </c>
      <c r="C96" s="184" t="s">
        <v>2211</v>
      </c>
      <c r="D96" s="176" t="s">
        <v>1198</v>
      </c>
      <c r="E96" s="177">
        <v>1</v>
      </c>
      <c r="F96" s="178"/>
      <c r="G96" s="179">
        <f>ROUND(E96*F96,2)</f>
        <v>0</v>
      </c>
      <c r="H96" s="178">
        <v>0</v>
      </c>
      <c r="I96" s="179">
        <f>ROUND(E96*H96,2)</f>
        <v>0</v>
      </c>
      <c r="J96" s="178">
        <v>6000</v>
      </c>
      <c r="K96" s="179">
        <f>ROUND(E96*J96,2)</f>
        <v>6000</v>
      </c>
      <c r="L96" s="179">
        <v>21</v>
      </c>
      <c r="M96" s="179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340</v>
      </c>
      <c r="T96" s="180" t="s">
        <v>319</v>
      </c>
      <c r="U96" s="158">
        <v>0</v>
      </c>
      <c r="V96" s="158">
        <f>ROUND(E96*U96,2)</f>
        <v>0</v>
      </c>
      <c r="W96" s="158"/>
      <c r="X96" s="158" t="s">
        <v>362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425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79</v>
      </c>
      <c r="B97" s="175" t="s">
        <v>2212</v>
      </c>
      <c r="C97" s="184" t="s">
        <v>2213</v>
      </c>
      <c r="D97" s="176" t="s">
        <v>1198</v>
      </c>
      <c r="E97" s="177">
        <v>1</v>
      </c>
      <c r="F97" s="178"/>
      <c r="G97" s="179">
        <f>ROUND(E97*F97,2)</f>
        <v>0</v>
      </c>
      <c r="H97" s="178">
        <v>0</v>
      </c>
      <c r="I97" s="179">
        <f>ROUND(E97*H97,2)</f>
        <v>0</v>
      </c>
      <c r="J97" s="178">
        <v>8000</v>
      </c>
      <c r="K97" s="179">
        <f>ROUND(E97*J97,2)</f>
        <v>8000</v>
      </c>
      <c r="L97" s="179">
        <v>21</v>
      </c>
      <c r="M97" s="179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79"/>
      <c r="S97" s="179" t="s">
        <v>340</v>
      </c>
      <c r="T97" s="180" t="s">
        <v>319</v>
      </c>
      <c r="U97" s="158">
        <v>0</v>
      </c>
      <c r="V97" s="158">
        <f>ROUND(E97*U97,2)</f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425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80</v>
      </c>
      <c r="B98" s="175" t="s">
        <v>2214</v>
      </c>
      <c r="C98" s="184" t="s">
        <v>2215</v>
      </c>
      <c r="D98" s="176" t="s">
        <v>1198</v>
      </c>
      <c r="E98" s="177">
        <v>1</v>
      </c>
      <c r="F98" s="178"/>
      <c r="G98" s="179">
        <f>ROUND(E98*F98,2)</f>
        <v>0</v>
      </c>
      <c r="H98" s="178">
        <v>0</v>
      </c>
      <c r="I98" s="179">
        <f>ROUND(E98*H98,2)</f>
        <v>0</v>
      </c>
      <c r="J98" s="178">
        <v>8000</v>
      </c>
      <c r="K98" s="179">
        <f>ROUND(E98*J98,2)</f>
        <v>8000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340</v>
      </c>
      <c r="T98" s="180" t="s">
        <v>319</v>
      </c>
      <c r="U98" s="158">
        <v>0</v>
      </c>
      <c r="V98" s="158">
        <f>ROUND(E98*U98,2)</f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425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81</v>
      </c>
      <c r="B99" s="175" t="s">
        <v>2216</v>
      </c>
      <c r="C99" s="184" t="s">
        <v>2217</v>
      </c>
      <c r="D99" s="176" t="s">
        <v>2218</v>
      </c>
      <c r="E99" s="177">
        <v>30</v>
      </c>
      <c r="F99" s="178"/>
      <c r="G99" s="179">
        <f>ROUND(E99*F99,2)</f>
        <v>0</v>
      </c>
      <c r="H99" s="178">
        <v>0</v>
      </c>
      <c r="I99" s="179">
        <f>ROUND(E99*H99,2)</f>
        <v>0</v>
      </c>
      <c r="J99" s="178">
        <v>500</v>
      </c>
      <c r="K99" s="179">
        <f>ROUND(E99*J99,2)</f>
        <v>15000</v>
      </c>
      <c r="L99" s="179">
        <v>21</v>
      </c>
      <c r="M99" s="179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340</v>
      </c>
      <c r="T99" s="180" t="s">
        <v>319</v>
      </c>
      <c r="U99" s="158">
        <v>0</v>
      </c>
      <c r="V99" s="158">
        <f>ROUND(E99*U99,2)</f>
        <v>0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425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0" t="s">
        <v>313</v>
      </c>
      <c r="B100" s="161" t="s">
        <v>284</v>
      </c>
      <c r="C100" s="182" t="s">
        <v>28</v>
      </c>
      <c r="D100" s="162"/>
      <c r="E100" s="163"/>
      <c r="F100" s="164"/>
      <c r="G100" s="164">
        <f>SUMIF(AG101:AG104,"&lt;&gt;NOR",G101:G104)</f>
        <v>0</v>
      </c>
      <c r="H100" s="164"/>
      <c r="I100" s="164">
        <f>SUM(I101:I104)</f>
        <v>0</v>
      </c>
      <c r="J100" s="164"/>
      <c r="K100" s="164">
        <f>SUM(K101:K104)</f>
        <v>12500</v>
      </c>
      <c r="L100" s="164"/>
      <c r="M100" s="164">
        <f>SUM(M101:M104)</f>
        <v>0</v>
      </c>
      <c r="N100" s="164"/>
      <c r="O100" s="164">
        <f>SUM(O101:O104)</f>
        <v>0</v>
      </c>
      <c r="P100" s="164"/>
      <c r="Q100" s="164">
        <f>SUM(Q101:Q104)</f>
        <v>0</v>
      </c>
      <c r="R100" s="164"/>
      <c r="S100" s="164"/>
      <c r="T100" s="165"/>
      <c r="U100" s="159"/>
      <c r="V100" s="159">
        <f>SUM(V101:V104)</f>
        <v>0</v>
      </c>
      <c r="W100" s="159"/>
      <c r="X100" s="159"/>
      <c r="AG100" t="s">
        <v>314</v>
      </c>
    </row>
    <row r="101" spans="1:60" outlineLevel="1" x14ac:dyDescent="0.2">
      <c r="A101" s="174">
        <v>82</v>
      </c>
      <c r="B101" s="175" t="s">
        <v>2219</v>
      </c>
      <c r="C101" s="184" t="s">
        <v>2220</v>
      </c>
      <c r="D101" s="176" t="s">
        <v>1198</v>
      </c>
      <c r="E101" s="177">
        <v>1</v>
      </c>
      <c r="F101" s="178"/>
      <c r="G101" s="179">
        <f>ROUND(E101*F101,2)</f>
        <v>0</v>
      </c>
      <c r="H101" s="178">
        <v>0</v>
      </c>
      <c r="I101" s="179">
        <f>ROUND(E101*H101,2)</f>
        <v>0</v>
      </c>
      <c r="J101" s="178">
        <v>8000</v>
      </c>
      <c r="K101" s="179">
        <f>ROUND(E101*J101,2)</f>
        <v>8000</v>
      </c>
      <c r="L101" s="179">
        <v>21</v>
      </c>
      <c r="M101" s="179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79"/>
      <c r="S101" s="179" t="s">
        <v>340</v>
      </c>
      <c r="T101" s="180" t="s">
        <v>319</v>
      </c>
      <c r="U101" s="158">
        <v>0</v>
      </c>
      <c r="V101" s="158">
        <f>ROUND(E101*U101,2)</f>
        <v>0</v>
      </c>
      <c r="W101" s="158"/>
      <c r="X101" s="158" t="s">
        <v>362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425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33.75" outlineLevel="1" x14ac:dyDescent="0.2">
      <c r="A102" s="174">
        <v>83</v>
      </c>
      <c r="B102" s="175" t="s">
        <v>2221</v>
      </c>
      <c r="C102" s="184" t="s">
        <v>2222</v>
      </c>
      <c r="D102" s="176" t="s">
        <v>1198</v>
      </c>
      <c r="E102" s="177">
        <v>5</v>
      </c>
      <c r="F102" s="178"/>
      <c r="G102" s="179">
        <f>ROUND(E102*F102,2)</f>
        <v>0</v>
      </c>
      <c r="H102" s="178">
        <v>0</v>
      </c>
      <c r="I102" s="179">
        <f>ROUND(E102*H102,2)</f>
        <v>0</v>
      </c>
      <c r="J102" s="178">
        <v>300</v>
      </c>
      <c r="K102" s="179">
        <f>ROUND(E102*J102,2)</f>
        <v>1500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425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84</v>
      </c>
      <c r="B103" s="175" t="s">
        <v>2223</v>
      </c>
      <c r="C103" s="184" t="s">
        <v>2224</v>
      </c>
      <c r="D103" s="176" t="s">
        <v>1198</v>
      </c>
      <c r="E103" s="177">
        <v>1</v>
      </c>
      <c r="F103" s="178"/>
      <c r="G103" s="179">
        <f>ROUND(E103*F103,2)</f>
        <v>0</v>
      </c>
      <c r="H103" s="178">
        <v>0</v>
      </c>
      <c r="I103" s="179">
        <f>ROUND(E103*H103,2)</f>
        <v>0</v>
      </c>
      <c r="J103" s="178">
        <v>1500</v>
      </c>
      <c r="K103" s="179">
        <f>ROUND(E103*J103,2)</f>
        <v>1500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340</v>
      </c>
      <c r="T103" s="180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425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6">
        <v>85</v>
      </c>
      <c r="B104" s="167" t="s">
        <v>2225</v>
      </c>
      <c r="C104" s="183" t="s">
        <v>2226</v>
      </c>
      <c r="D104" s="168" t="s">
        <v>1198</v>
      </c>
      <c r="E104" s="169">
        <v>1</v>
      </c>
      <c r="F104" s="170"/>
      <c r="G104" s="171">
        <f>ROUND(E104*F104,2)</f>
        <v>0</v>
      </c>
      <c r="H104" s="170">
        <v>0</v>
      </c>
      <c r="I104" s="171">
        <f>ROUND(E104*H104,2)</f>
        <v>0</v>
      </c>
      <c r="J104" s="170">
        <v>1500</v>
      </c>
      <c r="K104" s="171">
        <f>ROUND(E104*J104,2)</f>
        <v>1500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340</v>
      </c>
      <c r="T104" s="172" t="s">
        <v>319</v>
      </c>
      <c r="U104" s="158">
        <v>0</v>
      </c>
      <c r="V104" s="158">
        <f>ROUND(E104*U104,2)</f>
        <v>0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425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3"/>
      <c r="B105" s="4"/>
      <c r="C105" s="185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300</v>
      </c>
    </row>
    <row r="106" spans="1:60" x14ac:dyDescent="0.2">
      <c r="A106" s="152"/>
      <c r="B106" s="153" t="s">
        <v>29</v>
      </c>
      <c r="C106" s="186"/>
      <c r="D106" s="154"/>
      <c r="E106" s="155"/>
      <c r="F106" s="155"/>
      <c r="G106" s="181">
        <f>G8+G10+G56+G63+G71+G78+G83+G86+G88+G95+G100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355</v>
      </c>
    </row>
    <row r="107" spans="1:60" x14ac:dyDescent="0.2">
      <c r="C107" s="187"/>
      <c r="D107" s="10"/>
      <c r="AG107" t="s">
        <v>356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1pItGal6nYkhTVhnbdAcQ6739Zn6cNDBTLre4EjnYYDzsGWVooVtRqKVgfvnixLy27AXXoisvGwdkSj61/ME6A==" saltValue="LbcO5As8yGAOcHpqbmUWp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4999"/>
  <sheetViews>
    <sheetView workbookViewId="0">
      <pane ySplit="7" topLeftCell="A36" activePane="bottomLeft" state="frozen"/>
      <selection activeCell="C17" sqref="C17:G17"/>
      <selection pane="bottomLeft" activeCell="C42" sqref="C4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87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207</v>
      </c>
      <c r="C8" s="182" t="s">
        <v>81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498.8</v>
      </c>
      <c r="J8" s="164"/>
      <c r="K8" s="164">
        <f>SUM(K9:K15)</f>
        <v>1757.1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2259</v>
      </c>
      <c r="C9" s="184" t="s">
        <v>2260</v>
      </c>
      <c r="D9" s="176" t="s">
        <v>473</v>
      </c>
      <c r="E9" s="177">
        <v>40</v>
      </c>
      <c r="F9" s="178"/>
      <c r="G9" s="179">
        <f t="shared" ref="G9:G15" si="0">ROUND(E9*F9,2)</f>
        <v>0</v>
      </c>
      <c r="H9" s="178">
        <v>0</v>
      </c>
      <c r="I9" s="179">
        <f t="shared" ref="I9:I15" si="1">ROUND(E9*H9,2)</f>
        <v>0</v>
      </c>
      <c r="J9" s="178">
        <v>16</v>
      </c>
      <c r="K9" s="179">
        <f t="shared" ref="K9:K15" si="2">ROUND(E9*J9,2)</f>
        <v>640</v>
      </c>
      <c r="L9" s="179">
        <v>21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15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2261</v>
      </c>
      <c r="C10" s="184" t="s">
        <v>2262</v>
      </c>
      <c r="D10" s="176" t="s">
        <v>473</v>
      </c>
      <c r="E10" s="177">
        <v>40</v>
      </c>
      <c r="F10" s="178"/>
      <c r="G10" s="179">
        <f t="shared" si="0"/>
        <v>0</v>
      </c>
      <c r="H10" s="178">
        <v>8.8699999999999992</v>
      </c>
      <c r="I10" s="179">
        <f t="shared" si="1"/>
        <v>354.8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1E-4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2263</v>
      </c>
      <c r="C11" s="184" t="s">
        <v>2264</v>
      </c>
      <c r="D11" s="176" t="s">
        <v>473</v>
      </c>
      <c r="E11" s="177">
        <v>30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37.1</v>
      </c>
      <c r="K11" s="179">
        <f t="shared" si="2"/>
        <v>1113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2255</v>
      </c>
      <c r="C12" s="184" t="s">
        <v>2256</v>
      </c>
      <c r="D12" s="176" t="s">
        <v>473</v>
      </c>
      <c r="E12" s="177">
        <v>30</v>
      </c>
      <c r="F12" s="178"/>
      <c r="G12" s="179">
        <f t="shared" si="0"/>
        <v>0</v>
      </c>
      <c r="H12" s="178">
        <v>4.8</v>
      </c>
      <c r="I12" s="179">
        <f t="shared" si="1"/>
        <v>144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2951</v>
      </c>
      <c r="C13" s="184" t="s">
        <v>2953</v>
      </c>
      <c r="D13" s="176" t="s">
        <v>791</v>
      </c>
      <c r="E13" s="177">
        <v>1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0.73</v>
      </c>
      <c r="K13" s="179">
        <f t="shared" si="2"/>
        <v>0.73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91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2952</v>
      </c>
      <c r="C14" s="184" t="s">
        <v>2954</v>
      </c>
      <c r="D14" s="176" t="s">
        <v>791</v>
      </c>
      <c r="E14" s="177">
        <v>1</v>
      </c>
      <c r="F14" s="178"/>
      <c r="G14" s="179">
        <f t="shared" si="0"/>
        <v>0</v>
      </c>
      <c r="H14" s="178">
        <v>0</v>
      </c>
      <c r="I14" s="179">
        <f t="shared" si="1"/>
        <v>0</v>
      </c>
      <c r="J14" s="178">
        <v>0.37</v>
      </c>
      <c r="K14" s="179">
        <f t="shared" si="2"/>
        <v>0.37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2170</v>
      </c>
      <c r="C15" s="184" t="s">
        <v>2171</v>
      </c>
      <c r="D15" s="176" t="s">
        <v>791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3</v>
      </c>
      <c r="K15" s="179">
        <f t="shared" si="2"/>
        <v>3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0" t="s">
        <v>313</v>
      </c>
      <c r="B16" s="161" t="s">
        <v>208</v>
      </c>
      <c r="C16" s="182" t="s">
        <v>86</v>
      </c>
      <c r="D16" s="162"/>
      <c r="E16" s="163"/>
      <c r="F16" s="164"/>
      <c r="G16" s="164">
        <f>SUMIF(AG17:AG45,"&lt;&gt;NOR",G17:G45)</f>
        <v>0</v>
      </c>
      <c r="H16" s="164"/>
      <c r="I16" s="164">
        <f>SUM(I17:I45)</f>
        <v>45380.130000000005</v>
      </c>
      <c r="J16" s="164"/>
      <c r="K16" s="164">
        <f>SUM(K17:K45)</f>
        <v>16977.66</v>
      </c>
      <c r="L16" s="164"/>
      <c r="M16" s="164">
        <f>SUM(M17:M45)</f>
        <v>0</v>
      </c>
      <c r="N16" s="164"/>
      <c r="O16" s="164">
        <f>SUM(O17:O45)</f>
        <v>0</v>
      </c>
      <c r="P16" s="164"/>
      <c r="Q16" s="164">
        <f>SUM(Q17:Q45)</f>
        <v>0</v>
      </c>
      <c r="R16" s="164"/>
      <c r="S16" s="164"/>
      <c r="T16" s="165"/>
      <c r="U16" s="159"/>
      <c r="V16" s="159">
        <f>SUM(V17:V45)</f>
        <v>0</v>
      </c>
      <c r="W16" s="159"/>
      <c r="X16" s="159"/>
      <c r="AG16" t="s">
        <v>314</v>
      </c>
    </row>
    <row r="17" spans="1:60" ht="22.5" outlineLevel="1" x14ac:dyDescent="0.2">
      <c r="A17" s="174">
        <v>8</v>
      </c>
      <c r="B17" s="175" t="s">
        <v>2265</v>
      </c>
      <c r="C17" s="184" t="s">
        <v>2266</v>
      </c>
      <c r="D17" s="176" t="s">
        <v>473</v>
      </c>
      <c r="E17" s="177">
        <v>185</v>
      </c>
      <c r="F17" s="178"/>
      <c r="G17" s="179">
        <f t="shared" ref="G17:G25" si="7">ROUND(E17*F17,2)</f>
        <v>0</v>
      </c>
      <c r="H17" s="178">
        <v>0</v>
      </c>
      <c r="I17" s="179">
        <f t="shared" ref="I17:I25" si="8">ROUND(E17*H17,2)</f>
        <v>0</v>
      </c>
      <c r="J17" s="178">
        <v>36.700000000000003</v>
      </c>
      <c r="K17" s="179">
        <f t="shared" ref="K17:K25" si="9">ROUND(E17*J17,2)</f>
        <v>6789.5</v>
      </c>
      <c r="L17" s="179">
        <v>21</v>
      </c>
      <c r="M17" s="179">
        <f t="shared" ref="M17:M25" si="10">G17*(1+L17/100)</f>
        <v>0</v>
      </c>
      <c r="N17" s="179">
        <v>0</v>
      </c>
      <c r="O17" s="179">
        <f t="shared" ref="O17:O25" si="11">ROUND(E17*N17,2)</f>
        <v>0</v>
      </c>
      <c r="P17" s="179">
        <v>0</v>
      </c>
      <c r="Q17" s="179">
        <f t="shared" ref="Q17:Q25" si="12">ROUND(E17*P17,2)</f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ref="V17:V25" si="13">ROUND(E17*U17,2)</f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9</v>
      </c>
      <c r="B18" s="175" t="s">
        <v>2267</v>
      </c>
      <c r="C18" s="184" t="s">
        <v>2268</v>
      </c>
      <c r="D18" s="176" t="s">
        <v>473</v>
      </c>
      <c r="E18" s="177">
        <v>185</v>
      </c>
      <c r="F18" s="178"/>
      <c r="G18" s="179">
        <f t="shared" si="7"/>
        <v>0</v>
      </c>
      <c r="H18" s="178">
        <v>6</v>
      </c>
      <c r="I18" s="179">
        <f t="shared" si="8"/>
        <v>1110</v>
      </c>
      <c r="J18" s="178">
        <v>0</v>
      </c>
      <c r="K18" s="179">
        <f t="shared" si="9"/>
        <v>0</v>
      </c>
      <c r="L18" s="179">
        <v>21</v>
      </c>
      <c r="M18" s="179">
        <f t="shared" si="10"/>
        <v>0</v>
      </c>
      <c r="N18" s="179">
        <v>0</v>
      </c>
      <c r="O18" s="179">
        <f t="shared" si="11"/>
        <v>0</v>
      </c>
      <c r="P18" s="179">
        <v>0</v>
      </c>
      <c r="Q18" s="179">
        <f t="shared" si="12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13"/>
        <v>0</v>
      </c>
      <c r="W18" s="158"/>
      <c r="X18" s="158" t="s">
        <v>554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1329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2269</v>
      </c>
      <c r="C19" s="184" t="s">
        <v>2270</v>
      </c>
      <c r="D19" s="176" t="s">
        <v>473</v>
      </c>
      <c r="E19" s="177">
        <v>33</v>
      </c>
      <c r="F19" s="178"/>
      <c r="G19" s="179">
        <f t="shared" si="7"/>
        <v>0</v>
      </c>
      <c r="H19" s="178">
        <v>0</v>
      </c>
      <c r="I19" s="179">
        <f t="shared" si="8"/>
        <v>0</v>
      </c>
      <c r="J19" s="178">
        <v>47.8</v>
      </c>
      <c r="K19" s="179">
        <f t="shared" si="9"/>
        <v>1577.4</v>
      </c>
      <c r="L19" s="179">
        <v>21</v>
      </c>
      <c r="M19" s="179">
        <f t="shared" si="10"/>
        <v>0</v>
      </c>
      <c r="N19" s="179">
        <v>0</v>
      </c>
      <c r="O19" s="179">
        <f t="shared" si="11"/>
        <v>0</v>
      </c>
      <c r="P19" s="179">
        <v>0</v>
      </c>
      <c r="Q19" s="179">
        <f t="shared" si="12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13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2271</v>
      </c>
      <c r="C20" s="184" t="s">
        <v>2643</v>
      </c>
      <c r="D20" s="176" t="s">
        <v>473</v>
      </c>
      <c r="E20" s="177">
        <v>33</v>
      </c>
      <c r="F20" s="178"/>
      <c r="G20" s="179">
        <f t="shared" si="7"/>
        <v>0</v>
      </c>
      <c r="H20" s="178">
        <v>14.61</v>
      </c>
      <c r="I20" s="179">
        <f t="shared" si="8"/>
        <v>482.13</v>
      </c>
      <c r="J20" s="178">
        <v>0</v>
      </c>
      <c r="K20" s="179">
        <f t="shared" si="9"/>
        <v>0</v>
      </c>
      <c r="L20" s="179">
        <v>21</v>
      </c>
      <c r="M20" s="179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13"/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4">
        <v>12</v>
      </c>
      <c r="B21" s="175" t="s">
        <v>2272</v>
      </c>
      <c r="C21" s="184" t="s">
        <v>2273</v>
      </c>
      <c r="D21" s="176" t="s">
        <v>348</v>
      </c>
      <c r="E21" s="177">
        <v>3</v>
      </c>
      <c r="F21" s="178"/>
      <c r="G21" s="179">
        <f t="shared" si="7"/>
        <v>0</v>
      </c>
      <c r="H21" s="178">
        <v>0</v>
      </c>
      <c r="I21" s="179">
        <f t="shared" si="8"/>
        <v>0</v>
      </c>
      <c r="J21" s="178">
        <v>44.1</v>
      </c>
      <c r="K21" s="179">
        <f t="shared" si="9"/>
        <v>132.30000000000001</v>
      </c>
      <c r="L21" s="179">
        <v>21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13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2274</v>
      </c>
      <c r="C22" s="184" t="s">
        <v>2275</v>
      </c>
      <c r="D22" s="176" t="s">
        <v>1835</v>
      </c>
      <c r="E22" s="177">
        <v>3</v>
      </c>
      <c r="F22" s="178"/>
      <c r="G22" s="179">
        <f t="shared" si="7"/>
        <v>0</v>
      </c>
      <c r="H22" s="178">
        <v>7</v>
      </c>
      <c r="I22" s="179">
        <f t="shared" si="8"/>
        <v>21</v>
      </c>
      <c r="J22" s="178">
        <v>0</v>
      </c>
      <c r="K22" s="179">
        <f t="shared" si="9"/>
        <v>0</v>
      </c>
      <c r="L22" s="179">
        <v>21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13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14</v>
      </c>
      <c r="B23" s="175" t="s">
        <v>2276</v>
      </c>
      <c r="C23" s="184" t="s">
        <v>2277</v>
      </c>
      <c r="D23" s="176" t="s">
        <v>348</v>
      </c>
      <c r="E23" s="177">
        <v>1</v>
      </c>
      <c r="F23" s="178"/>
      <c r="G23" s="179">
        <f t="shared" si="7"/>
        <v>0</v>
      </c>
      <c r="H23" s="178">
        <v>0</v>
      </c>
      <c r="I23" s="179">
        <f t="shared" si="8"/>
        <v>0</v>
      </c>
      <c r="J23" s="178">
        <v>82.3</v>
      </c>
      <c r="K23" s="179">
        <f t="shared" si="9"/>
        <v>82.3</v>
      </c>
      <c r="L23" s="179">
        <v>21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13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2278</v>
      </c>
      <c r="C24" s="184" t="s">
        <v>2279</v>
      </c>
      <c r="D24" s="176" t="s">
        <v>1835</v>
      </c>
      <c r="E24" s="177">
        <v>1</v>
      </c>
      <c r="F24" s="178"/>
      <c r="G24" s="179">
        <f t="shared" si="7"/>
        <v>0</v>
      </c>
      <c r="H24" s="178">
        <v>72</v>
      </c>
      <c r="I24" s="179">
        <f t="shared" si="8"/>
        <v>72</v>
      </c>
      <c r="J24" s="178">
        <v>0</v>
      </c>
      <c r="K24" s="179">
        <f t="shared" si="9"/>
        <v>0</v>
      </c>
      <c r="L24" s="179">
        <v>21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13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6">
        <v>16</v>
      </c>
      <c r="B25" s="167" t="s">
        <v>2280</v>
      </c>
      <c r="C25" s="183" t="s">
        <v>2281</v>
      </c>
      <c r="D25" s="168" t="s">
        <v>473</v>
      </c>
      <c r="E25" s="169">
        <v>200</v>
      </c>
      <c r="F25" s="170"/>
      <c r="G25" s="171">
        <f t="shared" si="7"/>
        <v>0</v>
      </c>
      <c r="H25" s="170">
        <v>0</v>
      </c>
      <c r="I25" s="171">
        <f t="shared" si="8"/>
        <v>0</v>
      </c>
      <c r="J25" s="170">
        <v>14.7</v>
      </c>
      <c r="K25" s="171">
        <f t="shared" si="9"/>
        <v>2940</v>
      </c>
      <c r="L25" s="171">
        <v>21</v>
      </c>
      <c r="M25" s="171">
        <f t="shared" si="10"/>
        <v>0</v>
      </c>
      <c r="N25" s="171">
        <v>0</v>
      </c>
      <c r="O25" s="171">
        <f t="shared" si="11"/>
        <v>0</v>
      </c>
      <c r="P25" s="171">
        <v>0</v>
      </c>
      <c r="Q25" s="171">
        <f t="shared" si="12"/>
        <v>0</v>
      </c>
      <c r="R25" s="171"/>
      <c r="S25" s="171" t="s">
        <v>340</v>
      </c>
      <c r="T25" s="172" t="s">
        <v>319</v>
      </c>
      <c r="U25" s="158">
        <v>0</v>
      </c>
      <c r="V25" s="158">
        <f t="shared" si="13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2553</v>
      </c>
      <c r="D26" s="188"/>
      <c r="E26" s="189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367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0">
        <f>SUM(AB17)</f>
        <v>0</v>
      </c>
      <c r="D27" s="188"/>
      <c r="E27" s="189">
        <v>200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367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17</v>
      </c>
      <c r="B28" s="175" t="s">
        <v>2282</v>
      </c>
      <c r="C28" s="184" t="s">
        <v>2283</v>
      </c>
      <c r="D28" s="176" t="s">
        <v>473</v>
      </c>
      <c r="E28" s="177">
        <v>185</v>
      </c>
      <c r="F28" s="178"/>
      <c r="G28" s="179">
        <f t="shared" ref="G28:G45" si="14">ROUND(E28*F28,2)</f>
        <v>0</v>
      </c>
      <c r="H28" s="178">
        <v>13</v>
      </c>
      <c r="I28" s="179">
        <f t="shared" ref="I28:I45" si="15">ROUND(E28*H28,2)</f>
        <v>2405</v>
      </c>
      <c r="J28" s="178">
        <v>0</v>
      </c>
      <c r="K28" s="179">
        <f t="shared" ref="K28:K45" si="16">ROUND(E28*J28,2)</f>
        <v>0</v>
      </c>
      <c r="L28" s="179">
        <v>21</v>
      </c>
      <c r="M28" s="179">
        <f t="shared" ref="M28:M45" si="17">G28*(1+L28/100)</f>
        <v>0</v>
      </c>
      <c r="N28" s="179">
        <v>0</v>
      </c>
      <c r="O28" s="179">
        <f t="shared" ref="O28:O45" si="18">ROUND(E28*N28,2)</f>
        <v>0</v>
      </c>
      <c r="P28" s="179">
        <v>0</v>
      </c>
      <c r="Q28" s="179">
        <f t="shared" ref="Q28:Q45" si="19">ROUND(E28*P28,2)</f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ref="V28:V45" si="20">ROUND(E28*U28,2)</f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18</v>
      </c>
      <c r="B29" s="175" t="s">
        <v>2284</v>
      </c>
      <c r="C29" s="184" t="s">
        <v>2285</v>
      </c>
      <c r="D29" s="176" t="s">
        <v>473</v>
      </c>
      <c r="E29" s="177">
        <v>15</v>
      </c>
      <c r="F29" s="178"/>
      <c r="G29" s="179">
        <f t="shared" si="14"/>
        <v>0</v>
      </c>
      <c r="H29" s="178">
        <v>8</v>
      </c>
      <c r="I29" s="179">
        <f t="shared" si="15"/>
        <v>120</v>
      </c>
      <c r="J29" s="178">
        <v>0</v>
      </c>
      <c r="K29" s="179">
        <f t="shared" si="16"/>
        <v>0</v>
      </c>
      <c r="L29" s="179">
        <v>21</v>
      </c>
      <c r="M29" s="179">
        <f t="shared" si="17"/>
        <v>0</v>
      </c>
      <c r="N29" s="179">
        <v>0</v>
      </c>
      <c r="O29" s="179">
        <f t="shared" si="18"/>
        <v>0</v>
      </c>
      <c r="P29" s="179">
        <v>0</v>
      </c>
      <c r="Q29" s="179">
        <f t="shared" si="19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20"/>
        <v>0</v>
      </c>
      <c r="W29" s="158"/>
      <c r="X29" s="158" t="s">
        <v>554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1329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19</v>
      </c>
      <c r="B30" s="175" t="s">
        <v>2286</v>
      </c>
      <c r="C30" s="184" t="s">
        <v>2287</v>
      </c>
      <c r="D30" s="176" t="s">
        <v>348</v>
      </c>
      <c r="E30" s="177">
        <v>2</v>
      </c>
      <c r="F30" s="178"/>
      <c r="G30" s="179">
        <f t="shared" si="14"/>
        <v>0</v>
      </c>
      <c r="H30" s="178">
        <v>0</v>
      </c>
      <c r="I30" s="179">
        <f t="shared" si="15"/>
        <v>0</v>
      </c>
      <c r="J30" s="178">
        <v>326</v>
      </c>
      <c r="K30" s="179">
        <f t="shared" si="16"/>
        <v>652</v>
      </c>
      <c r="L30" s="179">
        <v>21</v>
      </c>
      <c r="M30" s="179">
        <f t="shared" si="17"/>
        <v>0</v>
      </c>
      <c r="N30" s="179">
        <v>0</v>
      </c>
      <c r="O30" s="179">
        <f t="shared" si="18"/>
        <v>0</v>
      </c>
      <c r="P30" s="179">
        <v>0</v>
      </c>
      <c r="Q30" s="179">
        <f t="shared" si="19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20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20</v>
      </c>
      <c r="B31" s="175" t="s">
        <v>2288</v>
      </c>
      <c r="C31" s="184" t="s">
        <v>2289</v>
      </c>
      <c r="D31" s="176" t="s">
        <v>1835</v>
      </c>
      <c r="E31" s="177">
        <v>1</v>
      </c>
      <c r="F31" s="178"/>
      <c r="G31" s="179">
        <f t="shared" si="14"/>
        <v>0</v>
      </c>
      <c r="H31" s="178">
        <v>4698</v>
      </c>
      <c r="I31" s="179">
        <f t="shared" si="15"/>
        <v>4698</v>
      </c>
      <c r="J31" s="178">
        <v>0</v>
      </c>
      <c r="K31" s="179">
        <f t="shared" si="16"/>
        <v>0</v>
      </c>
      <c r="L31" s="179">
        <v>21</v>
      </c>
      <c r="M31" s="179">
        <f t="shared" si="17"/>
        <v>0</v>
      </c>
      <c r="N31" s="179">
        <v>0</v>
      </c>
      <c r="O31" s="179">
        <f t="shared" si="18"/>
        <v>0</v>
      </c>
      <c r="P31" s="179">
        <v>0</v>
      </c>
      <c r="Q31" s="179">
        <f t="shared" si="19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20"/>
        <v>0</v>
      </c>
      <c r="W31" s="158"/>
      <c r="X31" s="158" t="s">
        <v>554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21</v>
      </c>
      <c r="B32" s="175" t="s">
        <v>2290</v>
      </c>
      <c r="C32" s="184" t="s">
        <v>2291</v>
      </c>
      <c r="D32" s="176" t="s">
        <v>1835</v>
      </c>
      <c r="E32" s="177">
        <v>1</v>
      </c>
      <c r="F32" s="178"/>
      <c r="G32" s="179">
        <f t="shared" si="14"/>
        <v>0</v>
      </c>
      <c r="H32" s="178">
        <v>1450</v>
      </c>
      <c r="I32" s="179">
        <f t="shared" si="15"/>
        <v>1450</v>
      </c>
      <c r="J32" s="178">
        <v>0</v>
      </c>
      <c r="K32" s="179">
        <f t="shared" si="16"/>
        <v>0</v>
      </c>
      <c r="L32" s="179">
        <v>21</v>
      </c>
      <c r="M32" s="179">
        <f t="shared" si="17"/>
        <v>0</v>
      </c>
      <c r="N32" s="179">
        <v>0</v>
      </c>
      <c r="O32" s="179">
        <f t="shared" si="18"/>
        <v>0</v>
      </c>
      <c r="P32" s="179">
        <v>0</v>
      </c>
      <c r="Q32" s="179">
        <f t="shared" si="19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20"/>
        <v>0</v>
      </c>
      <c r="W32" s="158"/>
      <c r="X32" s="158" t="s">
        <v>554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22</v>
      </c>
      <c r="B33" s="175" t="s">
        <v>2292</v>
      </c>
      <c r="C33" s="184" t="s">
        <v>2293</v>
      </c>
      <c r="D33" s="176" t="s">
        <v>348</v>
      </c>
      <c r="E33" s="177">
        <v>1</v>
      </c>
      <c r="F33" s="178"/>
      <c r="G33" s="179">
        <f t="shared" si="14"/>
        <v>0</v>
      </c>
      <c r="H33" s="178">
        <v>0</v>
      </c>
      <c r="I33" s="179">
        <f t="shared" si="15"/>
        <v>0</v>
      </c>
      <c r="J33" s="178">
        <v>969</v>
      </c>
      <c r="K33" s="179">
        <f t="shared" si="16"/>
        <v>969</v>
      </c>
      <c r="L33" s="179">
        <v>21</v>
      </c>
      <c r="M33" s="179">
        <f t="shared" si="17"/>
        <v>0</v>
      </c>
      <c r="N33" s="179">
        <v>0</v>
      </c>
      <c r="O33" s="179">
        <f t="shared" si="18"/>
        <v>0</v>
      </c>
      <c r="P33" s="179">
        <v>0</v>
      </c>
      <c r="Q33" s="179">
        <f t="shared" si="19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20"/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23</v>
      </c>
      <c r="B34" s="175" t="s">
        <v>2294</v>
      </c>
      <c r="C34" s="184" t="s">
        <v>2295</v>
      </c>
      <c r="D34" s="176" t="s">
        <v>348</v>
      </c>
      <c r="E34" s="177">
        <v>2</v>
      </c>
      <c r="F34" s="178"/>
      <c r="G34" s="179">
        <f t="shared" si="14"/>
        <v>0</v>
      </c>
      <c r="H34" s="178">
        <v>0</v>
      </c>
      <c r="I34" s="179">
        <f t="shared" si="15"/>
        <v>0</v>
      </c>
      <c r="J34" s="178">
        <v>1300</v>
      </c>
      <c r="K34" s="179">
        <f t="shared" si="16"/>
        <v>2600</v>
      </c>
      <c r="L34" s="179">
        <v>21</v>
      </c>
      <c r="M34" s="179">
        <f t="shared" si="17"/>
        <v>0</v>
      </c>
      <c r="N34" s="179">
        <v>0</v>
      </c>
      <c r="O34" s="179">
        <f t="shared" si="18"/>
        <v>0</v>
      </c>
      <c r="P34" s="179">
        <v>0</v>
      </c>
      <c r="Q34" s="179">
        <f t="shared" si="19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20"/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24</v>
      </c>
      <c r="B35" s="175" t="s">
        <v>2296</v>
      </c>
      <c r="C35" s="184" t="s">
        <v>2297</v>
      </c>
      <c r="D35" s="176" t="s">
        <v>1835</v>
      </c>
      <c r="E35" s="177">
        <v>4</v>
      </c>
      <c r="F35" s="178"/>
      <c r="G35" s="179">
        <f t="shared" si="14"/>
        <v>0</v>
      </c>
      <c r="H35" s="178">
        <v>3168</v>
      </c>
      <c r="I35" s="179">
        <f t="shared" si="15"/>
        <v>12672</v>
      </c>
      <c r="J35" s="178">
        <v>0</v>
      </c>
      <c r="K35" s="179">
        <f t="shared" si="16"/>
        <v>0</v>
      </c>
      <c r="L35" s="179">
        <v>21</v>
      </c>
      <c r="M35" s="179">
        <f t="shared" si="17"/>
        <v>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20"/>
        <v>0</v>
      </c>
      <c r="W35" s="158"/>
      <c r="X35" s="158" t="s">
        <v>554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1329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25</v>
      </c>
      <c r="B36" s="175" t="s">
        <v>2298</v>
      </c>
      <c r="C36" s="184" t="s">
        <v>2299</v>
      </c>
      <c r="D36" s="176" t="s">
        <v>1835</v>
      </c>
      <c r="E36" s="177">
        <v>2</v>
      </c>
      <c r="F36" s="178"/>
      <c r="G36" s="179">
        <f t="shared" si="14"/>
        <v>0</v>
      </c>
      <c r="H36" s="178">
        <v>1935</v>
      </c>
      <c r="I36" s="179">
        <f t="shared" si="15"/>
        <v>3870</v>
      </c>
      <c r="J36" s="178">
        <v>0</v>
      </c>
      <c r="K36" s="179">
        <f t="shared" si="16"/>
        <v>0</v>
      </c>
      <c r="L36" s="179">
        <v>21</v>
      </c>
      <c r="M36" s="179">
        <f t="shared" si="17"/>
        <v>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20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26</v>
      </c>
      <c r="B37" s="175" t="s">
        <v>2300</v>
      </c>
      <c r="C37" s="184" t="s">
        <v>2301</v>
      </c>
      <c r="D37" s="176" t="s">
        <v>348</v>
      </c>
      <c r="E37" s="177">
        <v>1</v>
      </c>
      <c r="F37" s="178"/>
      <c r="G37" s="179">
        <f t="shared" si="14"/>
        <v>0</v>
      </c>
      <c r="H37" s="178">
        <v>0</v>
      </c>
      <c r="I37" s="179">
        <f t="shared" si="15"/>
        <v>0</v>
      </c>
      <c r="J37" s="178">
        <v>879</v>
      </c>
      <c r="K37" s="179">
        <f t="shared" si="16"/>
        <v>879</v>
      </c>
      <c r="L37" s="179">
        <v>21</v>
      </c>
      <c r="M37" s="179">
        <f t="shared" si="17"/>
        <v>0</v>
      </c>
      <c r="N37" s="179">
        <v>0</v>
      </c>
      <c r="O37" s="179">
        <f t="shared" si="18"/>
        <v>0</v>
      </c>
      <c r="P37" s="179">
        <v>0</v>
      </c>
      <c r="Q37" s="179">
        <f t="shared" si="19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20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27</v>
      </c>
      <c r="B38" s="175" t="s">
        <v>2302</v>
      </c>
      <c r="C38" s="184" t="s">
        <v>2303</v>
      </c>
      <c r="D38" s="176" t="s">
        <v>1835</v>
      </c>
      <c r="E38" s="177">
        <v>1</v>
      </c>
      <c r="F38" s="178"/>
      <c r="G38" s="179">
        <f t="shared" si="14"/>
        <v>0</v>
      </c>
      <c r="H38" s="178">
        <v>6750</v>
      </c>
      <c r="I38" s="179">
        <f t="shared" si="15"/>
        <v>6750</v>
      </c>
      <c r="J38" s="178">
        <v>0</v>
      </c>
      <c r="K38" s="179">
        <f t="shared" si="16"/>
        <v>0</v>
      </c>
      <c r="L38" s="179">
        <v>21</v>
      </c>
      <c r="M38" s="179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20"/>
        <v>0</v>
      </c>
      <c r="W38" s="158"/>
      <c r="X38" s="158" t="s">
        <v>554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28</v>
      </c>
      <c r="B39" s="175" t="s">
        <v>2304</v>
      </c>
      <c r="C39" s="184" t="s">
        <v>2305</v>
      </c>
      <c r="D39" s="176" t="s">
        <v>1835</v>
      </c>
      <c r="E39" s="177">
        <v>1</v>
      </c>
      <c r="F39" s="178"/>
      <c r="G39" s="179">
        <f t="shared" si="14"/>
        <v>0</v>
      </c>
      <c r="H39" s="178">
        <v>800</v>
      </c>
      <c r="I39" s="179">
        <f t="shared" si="15"/>
        <v>800</v>
      </c>
      <c r="J39" s="178">
        <v>0</v>
      </c>
      <c r="K39" s="179">
        <f t="shared" si="16"/>
        <v>0</v>
      </c>
      <c r="L39" s="179">
        <v>21</v>
      </c>
      <c r="M39" s="179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20"/>
        <v>0</v>
      </c>
      <c r="W39" s="158"/>
      <c r="X39" s="158" t="s">
        <v>554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29</v>
      </c>
      <c r="B40" s="175" t="s">
        <v>2306</v>
      </c>
      <c r="C40" s="184" t="s">
        <v>2307</v>
      </c>
      <c r="D40" s="176" t="s">
        <v>348</v>
      </c>
      <c r="E40" s="177">
        <v>1</v>
      </c>
      <c r="F40" s="178"/>
      <c r="G40" s="179">
        <f t="shared" si="14"/>
        <v>0</v>
      </c>
      <c r="H40" s="178">
        <v>0</v>
      </c>
      <c r="I40" s="179">
        <f t="shared" si="15"/>
        <v>0</v>
      </c>
      <c r="J40" s="178">
        <v>352</v>
      </c>
      <c r="K40" s="179">
        <f t="shared" si="16"/>
        <v>352</v>
      </c>
      <c r="L40" s="179">
        <v>21</v>
      </c>
      <c r="M40" s="179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20"/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30</v>
      </c>
      <c r="B41" s="175" t="s">
        <v>2308</v>
      </c>
      <c r="C41" s="184" t="s">
        <v>2309</v>
      </c>
      <c r="D41" s="176" t="s">
        <v>1835</v>
      </c>
      <c r="E41" s="177">
        <v>1</v>
      </c>
      <c r="F41" s="178"/>
      <c r="G41" s="179">
        <f t="shared" si="14"/>
        <v>0</v>
      </c>
      <c r="H41" s="178">
        <v>10800</v>
      </c>
      <c r="I41" s="179">
        <f t="shared" si="15"/>
        <v>10800</v>
      </c>
      <c r="J41" s="178">
        <v>0</v>
      </c>
      <c r="K41" s="179">
        <f t="shared" si="16"/>
        <v>0</v>
      </c>
      <c r="L41" s="179">
        <v>21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20"/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31</v>
      </c>
      <c r="B42" s="175" t="s">
        <v>2310</v>
      </c>
      <c r="C42" s="184" t="s">
        <v>2311</v>
      </c>
      <c r="D42" s="176" t="s">
        <v>1835</v>
      </c>
      <c r="E42" s="177">
        <v>1</v>
      </c>
      <c r="F42" s="178"/>
      <c r="G42" s="179">
        <f t="shared" si="14"/>
        <v>0</v>
      </c>
      <c r="H42" s="178">
        <v>130</v>
      </c>
      <c r="I42" s="179">
        <f t="shared" si="15"/>
        <v>130</v>
      </c>
      <c r="J42" s="178">
        <v>0</v>
      </c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20"/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32</v>
      </c>
      <c r="B43" s="175" t="s">
        <v>2955</v>
      </c>
      <c r="C43" s="184" t="s">
        <v>2957</v>
      </c>
      <c r="D43" s="176" t="s">
        <v>791</v>
      </c>
      <c r="E43" s="177">
        <v>1</v>
      </c>
      <c r="F43" s="178"/>
      <c r="G43" s="179">
        <f t="shared" si="14"/>
        <v>0</v>
      </c>
      <c r="H43" s="178">
        <v>0</v>
      </c>
      <c r="I43" s="179">
        <f t="shared" si="15"/>
        <v>0</v>
      </c>
      <c r="J43" s="178">
        <v>0.77</v>
      </c>
      <c r="K43" s="179">
        <f t="shared" si="16"/>
        <v>0.77</v>
      </c>
      <c r="L43" s="179">
        <v>21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20"/>
        <v>0</v>
      </c>
      <c r="W43" s="158"/>
      <c r="X43" s="158" t="s">
        <v>362</v>
      </c>
      <c r="Y43" s="149"/>
      <c r="Z43" s="191"/>
      <c r="AA43" s="149"/>
      <c r="AB43" s="149"/>
      <c r="AC43" s="149"/>
      <c r="AD43" s="149"/>
      <c r="AE43" s="149"/>
      <c r="AF43" s="149"/>
      <c r="AG43" s="149" t="s">
        <v>425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33</v>
      </c>
      <c r="B44" s="175" t="s">
        <v>2956</v>
      </c>
      <c r="C44" s="184" t="s">
        <v>2958</v>
      </c>
      <c r="D44" s="176" t="s">
        <v>791</v>
      </c>
      <c r="E44" s="177">
        <v>1</v>
      </c>
      <c r="F44" s="178"/>
      <c r="G44" s="179">
        <f t="shared" si="14"/>
        <v>0</v>
      </c>
      <c r="H44" s="178">
        <v>0</v>
      </c>
      <c r="I44" s="179">
        <f t="shared" si="15"/>
        <v>0</v>
      </c>
      <c r="J44" s="178">
        <v>0.39</v>
      </c>
      <c r="K44" s="179">
        <f t="shared" si="16"/>
        <v>0.39</v>
      </c>
      <c r="L44" s="179">
        <v>21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20"/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34</v>
      </c>
      <c r="B45" s="175" t="s">
        <v>2242</v>
      </c>
      <c r="C45" s="184" t="s">
        <v>2243</v>
      </c>
      <c r="D45" s="176" t="s">
        <v>791</v>
      </c>
      <c r="E45" s="177">
        <v>1</v>
      </c>
      <c r="F45" s="178"/>
      <c r="G45" s="179">
        <f t="shared" si="14"/>
        <v>0</v>
      </c>
      <c r="H45" s="178">
        <v>0</v>
      </c>
      <c r="I45" s="179">
        <f t="shared" si="15"/>
        <v>0</v>
      </c>
      <c r="J45" s="178">
        <v>3</v>
      </c>
      <c r="K45" s="179">
        <f t="shared" si="16"/>
        <v>3</v>
      </c>
      <c r="L45" s="179">
        <v>21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340</v>
      </c>
      <c r="T45" s="180" t="s">
        <v>319</v>
      </c>
      <c r="U45" s="158">
        <v>0</v>
      </c>
      <c r="V45" s="158">
        <f t="shared" si="20"/>
        <v>0</v>
      </c>
      <c r="W45" s="158"/>
      <c r="X45" s="158" t="s">
        <v>362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0" t="s">
        <v>313</v>
      </c>
      <c r="B46" s="161" t="s">
        <v>276</v>
      </c>
      <c r="C46" s="182" t="s">
        <v>277</v>
      </c>
      <c r="D46" s="162"/>
      <c r="E46" s="163"/>
      <c r="F46" s="164"/>
      <c r="G46" s="164">
        <f>SUMIF(AG47:AG52,"&lt;&gt;NOR",G47:G52)</f>
        <v>0</v>
      </c>
      <c r="H46" s="164"/>
      <c r="I46" s="164">
        <f>SUM(I47:I52)</f>
        <v>0</v>
      </c>
      <c r="J46" s="164"/>
      <c r="K46" s="164">
        <f>SUM(K47:K52)</f>
        <v>14096.4</v>
      </c>
      <c r="L46" s="164"/>
      <c r="M46" s="164">
        <f>SUM(M47:M52)</f>
        <v>0</v>
      </c>
      <c r="N46" s="164"/>
      <c r="O46" s="164">
        <f>SUM(O47:O52)</f>
        <v>0</v>
      </c>
      <c r="P46" s="164"/>
      <c r="Q46" s="164">
        <f>SUM(Q47:Q52)</f>
        <v>0</v>
      </c>
      <c r="R46" s="164"/>
      <c r="S46" s="164"/>
      <c r="T46" s="165"/>
      <c r="U46" s="159"/>
      <c r="V46" s="159">
        <f>SUM(V47:V52)</f>
        <v>0</v>
      </c>
      <c r="W46" s="159"/>
      <c r="X46" s="159"/>
      <c r="AG46" t="s">
        <v>314</v>
      </c>
    </row>
    <row r="47" spans="1:60" outlineLevel="1" x14ac:dyDescent="0.2">
      <c r="A47" s="174">
        <v>35</v>
      </c>
      <c r="B47" s="175" t="s">
        <v>2312</v>
      </c>
      <c r="C47" s="184" t="s">
        <v>2313</v>
      </c>
      <c r="D47" s="176" t="s">
        <v>791</v>
      </c>
      <c r="E47" s="177">
        <v>1</v>
      </c>
      <c r="F47" s="178"/>
      <c r="G47" s="179">
        <f t="shared" ref="G47:G52" si="21">ROUND(E47*F47,2)</f>
        <v>0</v>
      </c>
      <c r="H47" s="178">
        <v>0</v>
      </c>
      <c r="I47" s="179">
        <f t="shared" ref="I47:I52" si="22">ROUND(E47*H47,2)</f>
        <v>0</v>
      </c>
      <c r="J47" s="178">
        <v>500</v>
      </c>
      <c r="K47" s="179">
        <f t="shared" ref="K47:K52" si="23">ROUND(E47*J47,2)</f>
        <v>500</v>
      </c>
      <c r="L47" s="179">
        <v>21</v>
      </c>
      <c r="M47" s="179">
        <f t="shared" ref="M47:M52" si="24">G47*(1+L47/100)</f>
        <v>0</v>
      </c>
      <c r="N47" s="179">
        <v>0</v>
      </c>
      <c r="O47" s="179">
        <f t="shared" ref="O47:O52" si="25">ROUND(E47*N47,2)</f>
        <v>0</v>
      </c>
      <c r="P47" s="179">
        <v>0</v>
      </c>
      <c r="Q47" s="179">
        <f t="shared" ref="Q47:Q52" si="26">ROUND(E47*P47,2)</f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ref="V47:V52" si="27">ROUND(E47*U47,2)</f>
        <v>0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36</v>
      </c>
      <c r="B48" s="175" t="s">
        <v>2314</v>
      </c>
      <c r="C48" s="184" t="s">
        <v>2315</v>
      </c>
      <c r="D48" s="176" t="s">
        <v>348</v>
      </c>
      <c r="E48" s="177">
        <v>3</v>
      </c>
      <c r="F48" s="178"/>
      <c r="G48" s="179">
        <f t="shared" si="21"/>
        <v>0</v>
      </c>
      <c r="H48" s="178">
        <v>0</v>
      </c>
      <c r="I48" s="179">
        <f t="shared" si="22"/>
        <v>0</v>
      </c>
      <c r="J48" s="178">
        <v>37.9</v>
      </c>
      <c r="K48" s="179">
        <f t="shared" si="23"/>
        <v>113.7</v>
      </c>
      <c r="L48" s="179">
        <v>21</v>
      </c>
      <c r="M48" s="179">
        <f t="shared" si="24"/>
        <v>0</v>
      </c>
      <c r="N48" s="179">
        <v>0</v>
      </c>
      <c r="O48" s="179">
        <f t="shared" si="25"/>
        <v>0</v>
      </c>
      <c r="P48" s="179">
        <v>0</v>
      </c>
      <c r="Q48" s="179">
        <f t="shared" si="26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27"/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37</v>
      </c>
      <c r="B49" s="175" t="s">
        <v>2316</v>
      </c>
      <c r="C49" s="184" t="s">
        <v>2317</v>
      </c>
      <c r="D49" s="176" t="s">
        <v>348</v>
      </c>
      <c r="E49" s="177">
        <v>1</v>
      </c>
      <c r="F49" s="178"/>
      <c r="G49" s="179">
        <f t="shared" si="21"/>
        <v>0</v>
      </c>
      <c r="H49" s="178">
        <v>0</v>
      </c>
      <c r="I49" s="179">
        <f t="shared" si="22"/>
        <v>0</v>
      </c>
      <c r="J49" s="178">
        <v>80.7</v>
      </c>
      <c r="K49" s="179">
        <f t="shared" si="23"/>
        <v>80.7</v>
      </c>
      <c r="L49" s="179">
        <v>21</v>
      </c>
      <c r="M49" s="179">
        <f t="shared" si="24"/>
        <v>0</v>
      </c>
      <c r="N49" s="179">
        <v>0</v>
      </c>
      <c r="O49" s="179">
        <f t="shared" si="25"/>
        <v>0</v>
      </c>
      <c r="P49" s="179">
        <v>0</v>
      </c>
      <c r="Q49" s="179">
        <f t="shared" si="26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27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4">
        <v>38</v>
      </c>
      <c r="B50" s="175" t="s">
        <v>2318</v>
      </c>
      <c r="C50" s="184" t="s">
        <v>2319</v>
      </c>
      <c r="D50" s="176" t="s">
        <v>473</v>
      </c>
      <c r="E50" s="177">
        <v>250</v>
      </c>
      <c r="F50" s="178"/>
      <c r="G50" s="179">
        <f t="shared" si="21"/>
        <v>0</v>
      </c>
      <c r="H50" s="178">
        <v>0</v>
      </c>
      <c r="I50" s="179">
        <f t="shared" si="22"/>
        <v>0</v>
      </c>
      <c r="J50" s="178">
        <v>53.6</v>
      </c>
      <c r="K50" s="179">
        <f t="shared" si="23"/>
        <v>13400</v>
      </c>
      <c r="L50" s="179">
        <v>21</v>
      </c>
      <c r="M50" s="179">
        <f t="shared" si="24"/>
        <v>0</v>
      </c>
      <c r="N50" s="179">
        <v>0</v>
      </c>
      <c r="O50" s="179">
        <f t="shared" si="25"/>
        <v>0</v>
      </c>
      <c r="P50" s="179">
        <v>0</v>
      </c>
      <c r="Q50" s="179">
        <f t="shared" si="26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27"/>
        <v>0</v>
      </c>
      <c r="W50" s="158"/>
      <c r="X50" s="158" t="s">
        <v>362</v>
      </c>
      <c r="Y50" s="149"/>
      <c r="Z50" s="191"/>
      <c r="AA50" s="149"/>
      <c r="AB50" s="149"/>
      <c r="AC50" s="149"/>
      <c r="AD50" s="149"/>
      <c r="AE50" s="149"/>
      <c r="AF50" s="149"/>
      <c r="AG50" s="149" t="s">
        <v>425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39</v>
      </c>
      <c r="B51" s="175" t="s">
        <v>2320</v>
      </c>
      <c r="C51" s="184" t="s">
        <v>2321</v>
      </c>
      <c r="D51" s="176" t="s">
        <v>791</v>
      </c>
      <c r="E51" s="177">
        <v>1</v>
      </c>
      <c r="F51" s="178"/>
      <c r="G51" s="179">
        <f t="shared" si="21"/>
        <v>0</v>
      </c>
      <c r="H51" s="178">
        <v>0</v>
      </c>
      <c r="I51" s="179">
        <f t="shared" si="22"/>
        <v>0</v>
      </c>
      <c r="J51" s="178">
        <v>1</v>
      </c>
      <c r="K51" s="179">
        <f t="shared" si="23"/>
        <v>1</v>
      </c>
      <c r="L51" s="179">
        <v>21</v>
      </c>
      <c r="M51" s="179">
        <f t="shared" si="24"/>
        <v>0</v>
      </c>
      <c r="N51" s="179">
        <v>0</v>
      </c>
      <c r="O51" s="179">
        <f t="shared" si="25"/>
        <v>0</v>
      </c>
      <c r="P51" s="179">
        <v>0</v>
      </c>
      <c r="Q51" s="179">
        <f t="shared" si="26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27"/>
        <v>0</v>
      </c>
      <c r="W51" s="158"/>
      <c r="X51" s="158" t="s">
        <v>362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40</v>
      </c>
      <c r="B52" s="175" t="s">
        <v>2322</v>
      </c>
      <c r="C52" s="184" t="s">
        <v>2323</v>
      </c>
      <c r="D52" s="176" t="s">
        <v>791</v>
      </c>
      <c r="E52" s="177">
        <v>1</v>
      </c>
      <c r="F52" s="178"/>
      <c r="G52" s="179">
        <f t="shared" si="21"/>
        <v>0</v>
      </c>
      <c r="H52" s="178">
        <v>0</v>
      </c>
      <c r="I52" s="179">
        <f t="shared" si="22"/>
        <v>0</v>
      </c>
      <c r="J52" s="178">
        <v>1</v>
      </c>
      <c r="K52" s="179">
        <f t="shared" si="23"/>
        <v>1</v>
      </c>
      <c r="L52" s="179">
        <v>21</v>
      </c>
      <c r="M52" s="179">
        <f t="shared" si="24"/>
        <v>0</v>
      </c>
      <c r="N52" s="179">
        <v>0</v>
      </c>
      <c r="O52" s="179">
        <f t="shared" si="25"/>
        <v>0</v>
      </c>
      <c r="P52" s="179">
        <v>0</v>
      </c>
      <c r="Q52" s="179">
        <f t="shared" si="26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27"/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0" t="s">
        <v>313</v>
      </c>
      <c r="B53" s="161" t="s">
        <v>282</v>
      </c>
      <c r="C53" s="182" t="s">
        <v>283</v>
      </c>
      <c r="D53" s="162"/>
      <c r="E53" s="163"/>
      <c r="F53" s="164"/>
      <c r="G53" s="164">
        <f>SUMIF(AG54:AG56,"&lt;&gt;NOR",G54:G56)</f>
        <v>0</v>
      </c>
      <c r="H53" s="164"/>
      <c r="I53" s="164">
        <f>SUM(I54:I56)</f>
        <v>0</v>
      </c>
      <c r="J53" s="164"/>
      <c r="K53" s="164">
        <f>SUM(K54:K56)</f>
        <v>14220</v>
      </c>
      <c r="L53" s="164"/>
      <c r="M53" s="164">
        <f>SUM(M54:M56)</f>
        <v>0</v>
      </c>
      <c r="N53" s="164"/>
      <c r="O53" s="164">
        <f>SUM(O54:O56)</f>
        <v>0</v>
      </c>
      <c r="P53" s="164"/>
      <c r="Q53" s="164">
        <f>SUM(Q54:Q56)</f>
        <v>0</v>
      </c>
      <c r="R53" s="164"/>
      <c r="S53" s="164"/>
      <c r="T53" s="165"/>
      <c r="U53" s="159"/>
      <c r="V53" s="159">
        <f>SUM(V54:V56)</f>
        <v>0</v>
      </c>
      <c r="W53" s="159"/>
      <c r="X53" s="159"/>
      <c r="AG53" t="s">
        <v>314</v>
      </c>
    </row>
    <row r="54" spans="1:60" ht="22.5" outlineLevel="1" x14ac:dyDescent="0.2">
      <c r="A54" s="174">
        <v>41</v>
      </c>
      <c r="B54" s="175" t="s">
        <v>2198</v>
      </c>
      <c r="C54" s="184" t="s">
        <v>2324</v>
      </c>
      <c r="D54" s="176" t="s">
        <v>585</v>
      </c>
      <c r="E54" s="177">
        <v>15</v>
      </c>
      <c r="F54" s="178"/>
      <c r="G54" s="179">
        <f>ROUND(E54*F54,2)</f>
        <v>0</v>
      </c>
      <c r="H54" s="178">
        <v>0</v>
      </c>
      <c r="I54" s="179">
        <f>ROUND(E54*H54,2)</f>
        <v>0</v>
      </c>
      <c r="J54" s="178">
        <v>327</v>
      </c>
      <c r="K54" s="179">
        <f>ROUND(E54*J54,2)</f>
        <v>4905</v>
      </c>
      <c r="L54" s="179">
        <v>21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 t="s">
        <v>340</v>
      </c>
      <c r="T54" s="180" t="s">
        <v>319</v>
      </c>
      <c r="U54" s="158">
        <v>0</v>
      </c>
      <c r="V54" s="158">
        <f>ROUND(E54*U54,2)</f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42</v>
      </c>
      <c r="B55" s="175" t="s">
        <v>2206</v>
      </c>
      <c r="C55" s="184" t="s">
        <v>2207</v>
      </c>
      <c r="D55" s="176" t="s">
        <v>585</v>
      </c>
      <c r="E55" s="177">
        <v>15</v>
      </c>
      <c r="F55" s="178"/>
      <c r="G55" s="179">
        <f>ROUND(E55*F55,2)</f>
        <v>0</v>
      </c>
      <c r="H55" s="178">
        <v>0</v>
      </c>
      <c r="I55" s="179">
        <f>ROUND(E55*H55,2)</f>
        <v>0</v>
      </c>
      <c r="J55" s="178">
        <v>327</v>
      </c>
      <c r="K55" s="179">
        <f>ROUND(E55*J55,2)</f>
        <v>4905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340</v>
      </c>
      <c r="T55" s="180" t="s">
        <v>319</v>
      </c>
      <c r="U55" s="158">
        <v>0</v>
      </c>
      <c r="V55" s="158">
        <f>ROUND(E55*U55,2)</f>
        <v>0</v>
      </c>
      <c r="W55" s="158"/>
      <c r="X55" s="158" t="s">
        <v>362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43</v>
      </c>
      <c r="B56" s="175" t="s">
        <v>2208</v>
      </c>
      <c r="C56" s="184" t="s">
        <v>2209</v>
      </c>
      <c r="D56" s="176" t="s">
        <v>585</v>
      </c>
      <c r="E56" s="177">
        <v>15</v>
      </c>
      <c r="F56" s="178"/>
      <c r="G56" s="179">
        <f>ROUND(E56*F56,2)</f>
        <v>0</v>
      </c>
      <c r="H56" s="178">
        <v>0</v>
      </c>
      <c r="I56" s="179">
        <f>ROUND(E56*H56,2)</f>
        <v>0</v>
      </c>
      <c r="J56" s="178">
        <v>294</v>
      </c>
      <c r="K56" s="179">
        <f>ROUND(E56*J56,2)</f>
        <v>4410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/>
      <c r="S56" s="179" t="s">
        <v>340</v>
      </c>
      <c r="T56" s="180" t="s">
        <v>319</v>
      </c>
      <c r="U56" s="158">
        <v>0</v>
      </c>
      <c r="V56" s="158">
        <f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0" t="s">
        <v>313</v>
      </c>
      <c r="B57" s="161" t="s">
        <v>281</v>
      </c>
      <c r="C57" s="182" t="s">
        <v>27</v>
      </c>
      <c r="D57" s="162"/>
      <c r="E57" s="163"/>
      <c r="F57" s="164"/>
      <c r="G57" s="164">
        <f>SUMIF(AG58:AG61,"&lt;&gt;NOR",G58:G61)</f>
        <v>0</v>
      </c>
      <c r="H57" s="164"/>
      <c r="I57" s="164">
        <f>SUM(I58:I61)</f>
        <v>0</v>
      </c>
      <c r="J57" s="164"/>
      <c r="K57" s="164">
        <f>SUM(K58:K61)</f>
        <v>9800</v>
      </c>
      <c r="L57" s="164"/>
      <c r="M57" s="164">
        <f>SUM(M58:M61)</f>
        <v>0</v>
      </c>
      <c r="N57" s="164"/>
      <c r="O57" s="164">
        <f>SUM(O58:O61)</f>
        <v>0</v>
      </c>
      <c r="P57" s="164"/>
      <c r="Q57" s="164">
        <f>SUM(Q58:Q61)</f>
        <v>0</v>
      </c>
      <c r="R57" s="164"/>
      <c r="S57" s="164"/>
      <c r="T57" s="165"/>
      <c r="U57" s="159"/>
      <c r="V57" s="159">
        <f>SUM(V58:V61)</f>
        <v>0</v>
      </c>
      <c r="W57" s="159"/>
      <c r="X57" s="159"/>
      <c r="AG57" t="s">
        <v>314</v>
      </c>
    </row>
    <row r="58" spans="1:60" outlineLevel="1" x14ac:dyDescent="0.2">
      <c r="A58" s="174">
        <v>44</v>
      </c>
      <c r="B58" s="175" t="s">
        <v>2212</v>
      </c>
      <c r="C58" s="184" t="s">
        <v>2213</v>
      </c>
      <c r="D58" s="176" t="s">
        <v>1198</v>
      </c>
      <c r="E58" s="177">
        <v>1</v>
      </c>
      <c r="F58" s="178"/>
      <c r="G58" s="179">
        <f>ROUND(E58*F58,2)</f>
        <v>0</v>
      </c>
      <c r="H58" s="178">
        <v>0</v>
      </c>
      <c r="I58" s="179">
        <f>ROUND(E58*H58,2)</f>
        <v>0</v>
      </c>
      <c r="J58" s="178">
        <v>2000</v>
      </c>
      <c r="K58" s="179">
        <f>ROUND(E58*J58,2)</f>
        <v>2000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340</v>
      </c>
      <c r="T58" s="180" t="s">
        <v>319</v>
      </c>
      <c r="U58" s="158">
        <v>0</v>
      </c>
      <c r="V58" s="158">
        <f>ROUND(E58*U58,2)</f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425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45</v>
      </c>
      <c r="B59" s="175" t="s">
        <v>2214</v>
      </c>
      <c r="C59" s="184" t="s">
        <v>2215</v>
      </c>
      <c r="D59" s="176" t="s">
        <v>1198</v>
      </c>
      <c r="E59" s="177">
        <v>1</v>
      </c>
      <c r="F59" s="178"/>
      <c r="G59" s="179">
        <f>ROUND(E59*F59,2)</f>
        <v>0</v>
      </c>
      <c r="H59" s="178">
        <v>0</v>
      </c>
      <c r="I59" s="179">
        <f>ROUND(E59*H59,2)</f>
        <v>0</v>
      </c>
      <c r="J59" s="178">
        <v>2800</v>
      </c>
      <c r="K59" s="179">
        <f>ROUND(E59*J59,2)</f>
        <v>2800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340</v>
      </c>
      <c r="T59" s="180" t="s">
        <v>319</v>
      </c>
      <c r="U59" s="158">
        <v>0</v>
      </c>
      <c r="V59" s="158">
        <f>ROUND(E59*U59,2)</f>
        <v>0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46</v>
      </c>
      <c r="B60" s="175" t="s">
        <v>2223</v>
      </c>
      <c r="C60" s="184" t="s">
        <v>2325</v>
      </c>
      <c r="D60" s="176" t="s">
        <v>1198</v>
      </c>
      <c r="E60" s="177">
        <v>1</v>
      </c>
      <c r="F60" s="178"/>
      <c r="G60" s="179">
        <f>ROUND(E60*F60,2)</f>
        <v>0</v>
      </c>
      <c r="H60" s="178">
        <v>0</v>
      </c>
      <c r="I60" s="179">
        <f>ROUND(E60*H60,2)</f>
        <v>0</v>
      </c>
      <c r="J60" s="178">
        <v>4000</v>
      </c>
      <c r="K60" s="179">
        <f>ROUND(E60*J60,2)</f>
        <v>4000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/>
      <c r="S60" s="179" t="s">
        <v>340</v>
      </c>
      <c r="T60" s="180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425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6">
        <v>47</v>
      </c>
      <c r="B61" s="167" t="s">
        <v>2225</v>
      </c>
      <c r="C61" s="183" t="s">
        <v>2226</v>
      </c>
      <c r="D61" s="168" t="s">
        <v>1198</v>
      </c>
      <c r="E61" s="169">
        <v>1</v>
      </c>
      <c r="F61" s="170"/>
      <c r="G61" s="171">
        <f>ROUND(E61*F61,2)</f>
        <v>0</v>
      </c>
      <c r="H61" s="170">
        <v>0</v>
      </c>
      <c r="I61" s="171">
        <f>ROUND(E61*H61,2)</f>
        <v>0</v>
      </c>
      <c r="J61" s="170">
        <v>1000</v>
      </c>
      <c r="K61" s="171">
        <f>ROUND(E61*J61,2)</f>
        <v>1000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/>
      <c r="S61" s="171" t="s">
        <v>340</v>
      </c>
      <c r="T61" s="172" t="s">
        <v>319</v>
      </c>
      <c r="U61" s="158">
        <v>0</v>
      </c>
      <c r="V61" s="158">
        <f>ROUND(E61*U61,2)</f>
        <v>0</v>
      </c>
      <c r="W61" s="158"/>
      <c r="X61" s="158" t="s">
        <v>362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8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300</v>
      </c>
    </row>
    <row r="63" spans="1:60" x14ac:dyDescent="0.2">
      <c r="A63" s="152"/>
      <c r="B63" s="153" t="s">
        <v>29</v>
      </c>
      <c r="C63" s="186"/>
      <c r="D63" s="154"/>
      <c r="E63" s="155"/>
      <c r="F63" s="155"/>
      <c r="G63" s="181">
        <f>G8+G16+G46+G53+G57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355</v>
      </c>
    </row>
    <row r="64" spans="1:60" x14ac:dyDescent="0.2">
      <c r="C64" s="187"/>
      <c r="D64" s="10"/>
      <c r="AG64" t="s">
        <v>356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kl8nyzxKt+SqwJFs2op8UDdtkYpmEfIJuFFOfSfQ8rzbwk3xJeeSLJ56JRgZ3uJTyNRgu/L9E2CtU2c87rqy/A==" saltValue="gYQVNoTD3c5rPH2MjaI4D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4999"/>
  <sheetViews>
    <sheetView workbookViewId="0">
      <pane ySplit="7" topLeftCell="A46" activePane="bottomLeft" state="frozen"/>
      <selection activeCell="C17" sqref="C17:G17"/>
      <selection pane="bottomLeft" activeCell="C51" sqref="C5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74</v>
      </c>
      <c r="C4" s="283" t="s">
        <v>88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207</v>
      </c>
      <c r="C8" s="182" t="s">
        <v>81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47494.400000000001</v>
      </c>
      <c r="J8" s="164"/>
      <c r="K8" s="164">
        <f>SUM(K9:K15)</f>
        <v>24151.699999999997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2259</v>
      </c>
      <c r="C9" s="184" t="s">
        <v>2260</v>
      </c>
      <c r="D9" s="176" t="s">
        <v>473</v>
      </c>
      <c r="E9" s="177">
        <v>1480</v>
      </c>
      <c r="F9" s="178"/>
      <c r="G9" s="179">
        <f t="shared" ref="G9:G15" si="0">ROUND(E9*F9,2)</f>
        <v>0</v>
      </c>
      <c r="H9" s="178">
        <v>0</v>
      </c>
      <c r="I9" s="179">
        <f t="shared" ref="I9:I15" si="1">ROUND(E9*H9,2)</f>
        <v>0</v>
      </c>
      <c r="J9" s="178">
        <v>16</v>
      </c>
      <c r="K9" s="179">
        <f t="shared" ref="K9:K15" si="2">ROUND(E9*J9,2)</f>
        <v>23680</v>
      </c>
      <c r="L9" s="179">
        <v>21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15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2326</v>
      </c>
      <c r="C10" s="184" t="s">
        <v>2327</v>
      </c>
      <c r="D10" s="176" t="s">
        <v>473</v>
      </c>
      <c r="E10" s="177">
        <v>1480</v>
      </c>
      <c r="F10" s="178"/>
      <c r="G10" s="179">
        <f t="shared" si="0"/>
        <v>0</v>
      </c>
      <c r="H10" s="178">
        <v>32</v>
      </c>
      <c r="I10" s="179">
        <f t="shared" si="1"/>
        <v>47360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2161</v>
      </c>
      <c r="C11" s="184" t="s">
        <v>2162</v>
      </c>
      <c r="D11" s="176" t="s">
        <v>473</v>
      </c>
      <c r="E11" s="177">
        <v>28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16.7</v>
      </c>
      <c r="K11" s="179">
        <f t="shared" si="2"/>
        <v>467.6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2255</v>
      </c>
      <c r="C12" s="184" t="s">
        <v>2256</v>
      </c>
      <c r="D12" s="176" t="s">
        <v>473</v>
      </c>
      <c r="E12" s="177">
        <v>28</v>
      </c>
      <c r="F12" s="178"/>
      <c r="G12" s="179">
        <f t="shared" si="0"/>
        <v>0</v>
      </c>
      <c r="H12" s="178">
        <v>4.8</v>
      </c>
      <c r="I12" s="179">
        <f t="shared" si="1"/>
        <v>134.4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2951</v>
      </c>
      <c r="C13" s="184" t="s">
        <v>2953</v>
      </c>
      <c r="D13" s="176" t="s">
        <v>791</v>
      </c>
      <c r="E13" s="177">
        <v>1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0.73</v>
      </c>
      <c r="K13" s="179">
        <f t="shared" si="2"/>
        <v>0.73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91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2952</v>
      </c>
      <c r="C14" s="184" t="s">
        <v>2954</v>
      </c>
      <c r="D14" s="176" t="s">
        <v>791</v>
      </c>
      <c r="E14" s="177">
        <v>1</v>
      </c>
      <c r="F14" s="178"/>
      <c r="G14" s="179">
        <f t="shared" si="0"/>
        <v>0</v>
      </c>
      <c r="H14" s="178">
        <v>0</v>
      </c>
      <c r="I14" s="179">
        <f t="shared" si="1"/>
        <v>0</v>
      </c>
      <c r="J14" s="178">
        <v>0.37</v>
      </c>
      <c r="K14" s="179">
        <f t="shared" si="2"/>
        <v>0.37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362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2170</v>
      </c>
      <c r="C15" s="184" t="s">
        <v>2171</v>
      </c>
      <c r="D15" s="176" t="s">
        <v>791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3</v>
      </c>
      <c r="K15" s="179">
        <f t="shared" si="2"/>
        <v>3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0" t="s">
        <v>313</v>
      </c>
      <c r="B16" s="161" t="s">
        <v>208</v>
      </c>
      <c r="C16" s="182" t="s">
        <v>86</v>
      </c>
      <c r="D16" s="162"/>
      <c r="E16" s="163"/>
      <c r="F16" s="164"/>
      <c r="G16" s="164">
        <f>SUMIF(AG17:AG54,"&lt;&gt;NOR",G17:G54)</f>
        <v>0</v>
      </c>
      <c r="H16" s="164"/>
      <c r="I16" s="164">
        <f>SUM(I17:I54)</f>
        <v>97412.95</v>
      </c>
      <c r="J16" s="164"/>
      <c r="K16" s="164">
        <f>SUM(K17:K54)</f>
        <v>51242.359999999993</v>
      </c>
      <c r="L16" s="164"/>
      <c r="M16" s="164">
        <f>SUM(M17:M54)</f>
        <v>0</v>
      </c>
      <c r="N16" s="164"/>
      <c r="O16" s="164">
        <f>SUM(O17:O54)</f>
        <v>0</v>
      </c>
      <c r="P16" s="164"/>
      <c r="Q16" s="164">
        <f>SUM(Q17:Q54)</f>
        <v>0</v>
      </c>
      <c r="R16" s="164"/>
      <c r="S16" s="164"/>
      <c r="T16" s="165"/>
      <c r="U16" s="159"/>
      <c r="V16" s="159">
        <f>SUM(V17:V54)</f>
        <v>0</v>
      </c>
      <c r="W16" s="159"/>
      <c r="X16" s="159"/>
      <c r="AG16" t="s">
        <v>314</v>
      </c>
    </row>
    <row r="17" spans="1:60" ht="22.5" outlineLevel="1" x14ac:dyDescent="0.2">
      <c r="A17" s="166">
        <v>8</v>
      </c>
      <c r="B17" s="167" t="s">
        <v>2265</v>
      </c>
      <c r="C17" s="183" t="s">
        <v>2266</v>
      </c>
      <c r="D17" s="168" t="s">
        <v>473</v>
      </c>
      <c r="E17" s="169">
        <v>355</v>
      </c>
      <c r="F17" s="170"/>
      <c r="G17" s="171">
        <f>ROUND(E17*F17,2)</f>
        <v>0</v>
      </c>
      <c r="H17" s="170">
        <v>0</v>
      </c>
      <c r="I17" s="171">
        <f>ROUND(E17*H17,2)</f>
        <v>0</v>
      </c>
      <c r="J17" s="170">
        <v>36.700000000000003</v>
      </c>
      <c r="K17" s="171">
        <f>ROUND(E17*J17,2)</f>
        <v>13028.5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340</v>
      </c>
      <c r="T17" s="172" t="s">
        <v>319</v>
      </c>
      <c r="U17" s="158">
        <v>0</v>
      </c>
      <c r="V17" s="158">
        <f>ROUND(E17*U17,2)</f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0" t="s">
        <v>2554</v>
      </c>
      <c r="D18" s="188"/>
      <c r="E18" s="189">
        <v>355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367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9</v>
      </c>
      <c r="B19" s="175" t="s">
        <v>2267</v>
      </c>
      <c r="C19" s="184" t="s">
        <v>2268</v>
      </c>
      <c r="D19" s="176" t="s">
        <v>473</v>
      </c>
      <c r="E19" s="177">
        <v>95</v>
      </c>
      <c r="F19" s="178"/>
      <c r="G19" s="179">
        <f>ROUND(E19*F19,2)</f>
        <v>0</v>
      </c>
      <c r="H19" s="178">
        <v>6</v>
      </c>
      <c r="I19" s="179">
        <f>ROUND(E19*H19,2)</f>
        <v>570</v>
      </c>
      <c r="J19" s="178">
        <v>0</v>
      </c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340</v>
      </c>
      <c r="T19" s="180" t="s">
        <v>319</v>
      </c>
      <c r="U19" s="158">
        <v>0</v>
      </c>
      <c r="V19" s="158">
        <f>ROUND(E19*U19,2)</f>
        <v>0</v>
      </c>
      <c r="W19" s="158"/>
      <c r="X19" s="158" t="s">
        <v>554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1329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10</v>
      </c>
      <c r="B20" s="175" t="s">
        <v>2328</v>
      </c>
      <c r="C20" s="184" t="s">
        <v>2329</v>
      </c>
      <c r="D20" s="176" t="s">
        <v>473</v>
      </c>
      <c r="E20" s="177">
        <v>180</v>
      </c>
      <c r="F20" s="178"/>
      <c r="G20" s="179">
        <f>ROUND(E20*F20,2)</f>
        <v>0</v>
      </c>
      <c r="H20" s="178">
        <v>14</v>
      </c>
      <c r="I20" s="179">
        <f>ROUND(E20*H20,2)</f>
        <v>2520</v>
      </c>
      <c r="J20" s="178">
        <v>0</v>
      </c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340</v>
      </c>
      <c r="T20" s="180" t="s">
        <v>319</v>
      </c>
      <c r="U20" s="158">
        <v>0</v>
      </c>
      <c r="V20" s="158">
        <f>ROUND(E20*U20,2)</f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11</v>
      </c>
      <c r="B21" s="175" t="s">
        <v>2330</v>
      </c>
      <c r="C21" s="184" t="s">
        <v>2331</v>
      </c>
      <c r="D21" s="176" t="s">
        <v>473</v>
      </c>
      <c r="E21" s="177">
        <v>80</v>
      </c>
      <c r="F21" s="178"/>
      <c r="G21" s="179">
        <f>ROUND(E21*F21,2)</f>
        <v>0</v>
      </c>
      <c r="H21" s="178">
        <v>18</v>
      </c>
      <c r="I21" s="179">
        <f>ROUND(E21*H21,2)</f>
        <v>1440</v>
      </c>
      <c r="J21" s="178">
        <v>0</v>
      </c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340</v>
      </c>
      <c r="T21" s="180" t="s">
        <v>319</v>
      </c>
      <c r="U21" s="158">
        <v>0</v>
      </c>
      <c r="V21" s="158">
        <f>ROUND(E21*U21,2)</f>
        <v>0</v>
      </c>
      <c r="W21" s="158"/>
      <c r="X21" s="158" t="s">
        <v>554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1329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6">
        <v>12</v>
      </c>
      <c r="B22" s="167" t="s">
        <v>2269</v>
      </c>
      <c r="C22" s="183" t="s">
        <v>2270</v>
      </c>
      <c r="D22" s="168" t="s">
        <v>473</v>
      </c>
      <c r="E22" s="169">
        <v>66</v>
      </c>
      <c r="F22" s="170"/>
      <c r="G22" s="171">
        <f>ROUND(E22*F22,2)</f>
        <v>0</v>
      </c>
      <c r="H22" s="170">
        <v>0</v>
      </c>
      <c r="I22" s="171">
        <f>ROUND(E22*H22,2)</f>
        <v>0</v>
      </c>
      <c r="J22" s="170">
        <v>47.8</v>
      </c>
      <c r="K22" s="171">
        <f>ROUND(E22*J22,2)</f>
        <v>3154.8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2555</v>
      </c>
      <c r="D23" s="188"/>
      <c r="E23" s="189">
        <v>66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367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13</v>
      </c>
      <c r="B24" s="175" t="s">
        <v>2271</v>
      </c>
      <c r="C24" s="184" t="s">
        <v>2643</v>
      </c>
      <c r="D24" s="176" t="s">
        <v>473</v>
      </c>
      <c r="E24" s="177">
        <v>33</v>
      </c>
      <c r="F24" s="178"/>
      <c r="G24" s="179">
        <f>ROUND(E24*F24,2)</f>
        <v>0</v>
      </c>
      <c r="H24" s="178">
        <v>14.61</v>
      </c>
      <c r="I24" s="179">
        <f>ROUND(E24*H24,2)</f>
        <v>482.13</v>
      </c>
      <c r="J24" s="178">
        <v>0</v>
      </c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340</v>
      </c>
      <c r="T24" s="180" t="s">
        <v>319</v>
      </c>
      <c r="U24" s="158">
        <v>0</v>
      </c>
      <c r="V24" s="158">
        <f>ROUND(E24*U24,2)</f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14</v>
      </c>
      <c r="B25" s="175" t="s">
        <v>2332</v>
      </c>
      <c r="C25" s="184" t="s">
        <v>2644</v>
      </c>
      <c r="D25" s="176" t="s">
        <v>473</v>
      </c>
      <c r="E25" s="177">
        <v>33</v>
      </c>
      <c r="F25" s="178"/>
      <c r="G25" s="179">
        <f>ROUND(E25*F25,2)</f>
        <v>0</v>
      </c>
      <c r="H25" s="178">
        <v>45.54</v>
      </c>
      <c r="I25" s="179">
        <f>ROUND(E25*H25,2)</f>
        <v>1502.82</v>
      </c>
      <c r="J25" s="178">
        <v>0</v>
      </c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554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1329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15</v>
      </c>
      <c r="B26" s="175" t="s">
        <v>2272</v>
      </c>
      <c r="C26" s="184" t="s">
        <v>2273</v>
      </c>
      <c r="D26" s="176" t="s">
        <v>348</v>
      </c>
      <c r="E26" s="177">
        <v>50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44.1</v>
      </c>
      <c r="K26" s="179">
        <f>ROUND(E26*J26,2)</f>
        <v>2205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340</v>
      </c>
      <c r="T26" s="180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16</v>
      </c>
      <c r="B27" s="175" t="s">
        <v>2274</v>
      </c>
      <c r="C27" s="184" t="s">
        <v>2275</v>
      </c>
      <c r="D27" s="176" t="s">
        <v>1835</v>
      </c>
      <c r="E27" s="177">
        <v>50</v>
      </c>
      <c r="F27" s="178"/>
      <c r="G27" s="179">
        <f>ROUND(E27*F27,2)</f>
        <v>0</v>
      </c>
      <c r="H27" s="178">
        <v>7</v>
      </c>
      <c r="I27" s="179">
        <f>ROUND(E27*H27,2)</f>
        <v>350</v>
      </c>
      <c r="J27" s="178">
        <v>0</v>
      </c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340</v>
      </c>
      <c r="T27" s="180" t="s">
        <v>319</v>
      </c>
      <c r="U27" s="158">
        <v>0</v>
      </c>
      <c r="V27" s="158">
        <f>ROUND(E27*U27,2)</f>
        <v>0</v>
      </c>
      <c r="W27" s="158"/>
      <c r="X27" s="158" t="s">
        <v>554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6">
        <v>17</v>
      </c>
      <c r="B28" s="167" t="s">
        <v>2276</v>
      </c>
      <c r="C28" s="183" t="s">
        <v>2277</v>
      </c>
      <c r="D28" s="168" t="s">
        <v>348</v>
      </c>
      <c r="E28" s="169">
        <v>23</v>
      </c>
      <c r="F28" s="170"/>
      <c r="G28" s="171">
        <f>ROUND(E28*F28,2)</f>
        <v>0</v>
      </c>
      <c r="H28" s="170">
        <v>0</v>
      </c>
      <c r="I28" s="171">
        <f>ROUND(E28*H28,2)</f>
        <v>0</v>
      </c>
      <c r="J28" s="170">
        <v>82.3</v>
      </c>
      <c r="K28" s="171">
        <f>ROUND(E28*J28,2)</f>
        <v>1892.9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340</v>
      </c>
      <c r="T28" s="172" t="s">
        <v>319</v>
      </c>
      <c r="U28" s="158">
        <v>0</v>
      </c>
      <c r="V28" s="158">
        <f>ROUND(E28*U28,2)</f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2333</v>
      </c>
      <c r="D29" s="188"/>
      <c r="E29" s="189">
        <v>23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367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18</v>
      </c>
      <c r="B30" s="175" t="s">
        <v>2334</v>
      </c>
      <c r="C30" s="184" t="s">
        <v>2335</v>
      </c>
      <c r="D30" s="176" t="s">
        <v>1835</v>
      </c>
      <c r="E30" s="177">
        <v>3</v>
      </c>
      <c r="F30" s="178"/>
      <c r="G30" s="179">
        <f t="shared" ref="G30:G54" si="7">ROUND(E30*F30,2)</f>
        <v>0</v>
      </c>
      <c r="H30" s="178">
        <v>450</v>
      </c>
      <c r="I30" s="179">
        <f t="shared" ref="I30:I54" si="8">ROUND(E30*H30,2)</f>
        <v>1350</v>
      </c>
      <c r="J30" s="178">
        <v>0</v>
      </c>
      <c r="K30" s="179">
        <f t="shared" ref="K30:K54" si="9">ROUND(E30*J30,2)</f>
        <v>0</v>
      </c>
      <c r="L30" s="179">
        <v>21</v>
      </c>
      <c r="M30" s="179">
        <f t="shared" ref="M30:M54" si="10">G30*(1+L30/100)</f>
        <v>0</v>
      </c>
      <c r="N30" s="179">
        <v>0</v>
      </c>
      <c r="O30" s="179">
        <f t="shared" ref="O30:O54" si="11">ROUND(E30*N30,2)</f>
        <v>0</v>
      </c>
      <c r="P30" s="179">
        <v>0</v>
      </c>
      <c r="Q30" s="179">
        <f t="shared" ref="Q30:Q54" si="12">ROUND(E30*P30,2)</f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ref="V30:V54" si="13">ROUND(E30*U30,2)</f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19</v>
      </c>
      <c r="B31" s="175" t="s">
        <v>2278</v>
      </c>
      <c r="C31" s="184" t="s">
        <v>2279</v>
      </c>
      <c r="D31" s="176" t="s">
        <v>1835</v>
      </c>
      <c r="E31" s="177">
        <v>20</v>
      </c>
      <c r="F31" s="178"/>
      <c r="G31" s="179">
        <f t="shared" si="7"/>
        <v>0</v>
      </c>
      <c r="H31" s="178">
        <v>72</v>
      </c>
      <c r="I31" s="179">
        <f t="shared" si="8"/>
        <v>1440</v>
      </c>
      <c r="J31" s="178">
        <v>0</v>
      </c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340</v>
      </c>
      <c r="T31" s="180" t="s">
        <v>319</v>
      </c>
      <c r="U31" s="158">
        <v>0</v>
      </c>
      <c r="V31" s="158">
        <f t="shared" si="13"/>
        <v>0</v>
      </c>
      <c r="W31" s="158"/>
      <c r="X31" s="158" t="s">
        <v>554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20</v>
      </c>
      <c r="B32" s="175" t="s">
        <v>2336</v>
      </c>
      <c r="C32" s="184" t="s">
        <v>2337</v>
      </c>
      <c r="D32" s="176" t="s">
        <v>348</v>
      </c>
      <c r="E32" s="177">
        <v>2</v>
      </c>
      <c r="F32" s="178"/>
      <c r="G32" s="179">
        <f t="shared" si="7"/>
        <v>0</v>
      </c>
      <c r="H32" s="178">
        <v>0</v>
      </c>
      <c r="I32" s="179">
        <f t="shared" si="8"/>
        <v>0</v>
      </c>
      <c r="J32" s="178">
        <v>62.5</v>
      </c>
      <c r="K32" s="179">
        <f t="shared" si="9"/>
        <v>125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340</v>
      </c>
      <c r="T32" s="180" t="s">
        <v>319</v>
      </c>
      <c r="U32" s="158">
        <v>0</v>
      </c>
      <c r="V32" s="158">
        <f t="shared" si="13"/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21</v>
      </c>
      <c r="B33" s="175" t="s">
        <v>2338</v>
      </c>
      <c r="C33" s="184" t="s">
        <v>2339</v>
      </c>
      <c r="D33" s="176" t="s">
        <v>1835</v>
      </c>
      <c r="E33" s="177">
        <v>2</v>
      </c>
      <c r="F33" s="178"/>
      <c r="G33" s="179">
        <f t="shared" si="7"/>
        <v>0</v>
      </c>
      <c r="H33" s="178">
        <v>48</v>
      </c>
      <c r="I33" s="179">
        <f t="shared" si="8"/>
        <v>96</v>
      </c>
      <c r="J33" s="178">
        <v>0</v>
      </c>
      <c r="K33" s="179">
        <f t="shared" si="9"/>
        <v>0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340</v>
      </c>
      <c r="T33" s="180" t="s">
        <v>319</v>
      </c>
      <c r="U33" s="158">
        <v>0</v>
      </c>
      <c r="V33" s="158">
        <f t="shared" si="13"/>
        <v>0</v>
      </c>
      <c r="W33" s="158"/>
      <c r="X33" s="158" t="s">
        <v>554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1329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22</v>
      </c>
      <c r="B34" s="175" t="s">
        <v>2286</v>
      </c>
      <c r="C34" s="184" t="s">
        <v>2287</v>
      </c>
      <c r="D34" s="176" t="s">
        <v>348</v>
      </c>
      <c r="E34" s="177">
        <v>3</v>
      </c>
      <c r="F34" s="178"/>
      <c r="G34" s="179">
        <f t="shared" si="7"/>
        <v>0</v>
      </c>
      <c r="H34" s="178">
        <v>0</v>
      </c>
      <c r="I34" s="179">
        <f t="shared" si="8"/>
        <v>0</v>
      </c>
      <c r="J34" s="178">
        <v>326</v>
      </c>
      <c r="K34" s="179">
        <f t="shared" si="9"/>
        <v>978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340</v>
      </c>
      <c r="T34" s="180" t="s">
        <v>319</v>
      </c>
      <c r="U34" s="158">
        <v>0</v>
      </c>
      <c r="V34" s="158">
        <f t="shared" si="13"/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23</v>
      </c>
      <c r="B35" s="175" t="s">
        <v>2340</v>
      </c>
      <c r="C35" s="184" t="s">
        <v>2341</v>
      </c>
      <c r="D35" s="176" t="s">
        <v>1835</v>
      </c>
      <c r="E35" s="177">
        <v>3</v>
      </c>
      <c r="F35" s="178"/>
      <c r="G35" s="179">
        <f t="shared" si="7"/>
        <v>0</v>
      </c>
      <c r="H35" s="178">
        <v>879</v>
      </c>
      <c r="I35" s="179">
        <f t="shared" si="8"/>
        <v>2637</v>
      </c>
      <c r="J35" s="178">
        <v>0</v>
      </c>
      <c r="K35" s="179">
        <f t="shared" si="9"/>
        <v>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340</v>
      </c>
      <c r="T35" s="180" t="s">
        <v>319</v>
      </c>
      <c r="U35" s="158">
        <v>0</v>
      </c>
      <c r="V35" s="158">
        <f t="shared" si="13"/>
        <v>0</v>
      </c>
      <c r="W35" s="158"/>
      <c r="X35" s="158" t="s">
        <v>554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1329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24</v>
      </c>
      <c r="B36" s="175" t="s">
        <v>2342</v>
      </c>
      <c r="C36" s="184" t="s">
        <v>2343</v>
      </c>
      <c r="D36" s="176" t="s">
        <v>1835</v>
      </c>
      <c r="E36" s="177">
        <v>1</v>
      </c>
      <c r="F36" s="178"/>
      <c r="G36" s="179">
        <f t="shared" si="7"/>
        <v>0</v>
      </c>
      <c r="H36" s="178">
        <v>275</v>
      </c>
      <c r="I36" s="179">
        <f t="shared" si="8"/>
        <v>275</v>
      </c>
      <c r="J36" s="178">
        <v>0</v>
      </c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340</v>
      </c>
      <c r="T36" s="180" t="s">
        <v>319</v>
      </c>
      <c r="U36" s="158">
        <v>0</v>
      </c>
      <c r="V36" s="158">
        <f t="shared" si="13"/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25</v>
      </c>
      <c r="B37" s="175" t="s">
        <v>2292</v>
      </c>
      <c r="C37" s="184" t="s">
        <v>2293</v>
      </c>
      <c r="D37" s="176" t="s">
        <v>348</v>
      </c>
      <c r="E37" s="177">
        <v>1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969</v>
      </c>
      <c r="K37" s="179">
        <f t="shared" si="9"/>
        <v>969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340</v>
      </c>
      <c r="T37" s="180" t="s">
        <v>319</v>
      </c>
      <c r="U37" s="158">
        <v>0</v>
      </c>
      <c r="V37" s="158">
        <f t="shared" si="13"/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26</v>
      </c>
      <c r="B38" s="175" t="s">
        <v>2344</v>
      </c>
      <c r="C38" s="184" t="s">
        <v>2345</v>
      </c>
      <c r="D38" s="176" t="s">
        <v>348</v>
      </c>
      <c r="E38" s="177">
        <v>1</v>
      </c>
      <c r="F38" s="178"/>
      <c r="G38" s="179">
        <f t="shared" si="7"/>
        <v>0</v>
      </c>
      <c r="H38" s="178">
        <v>0</v>
      </c>
      <c r="I38" s="179">
        <f t="shared" si="8"/>
        <v>0</v>
      </c>
      <c r="J38" s="178">
        <v>834</v>
      </c>
      <c r="K38" s="179">
        <f t="shared" si="9"/>
        <v>834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340</v>
      </c>
      <c r="T38" s="180" t="s">
        <v>319</v>
      </c>
      <c r="U38" s="158">
        <v>0</v>
      </c>
      <c r="V38" s="158">
        <f t="shared" si="13"/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425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27</v>
      </c>
      <c r="B39" s="175" t="s">
        <v>2346</v>
      </c>
      <c r="C39" s="184" t="s">
        <v>2347</v>
      </c>
      <c r="D39" s="176" t="s">
        <v>1835</v>
      </c>
      <c r="E39" s="177">
        <v>1</v>
      </c>
      <c r="F39" s="178"/>
      <c r="G39" s="179">
        <f t="shared" si="7"/>
        <v>0</v>
      </c>
      <c r="H39" s="178">
        <v>25645</v>
      </c>
      <c r="I39" s="179">
        <f t="shared" si="8"/>
        <v>25645</v>
      </c>
      <c r="J39" s="178">
        <v>0</v>
      </c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340</v>
      </c>
      <c r="T39" s="180" t="s">
        <v>319</v>
      </c>
      <c r="U39" s="158">
        <v>0</v>
      </c>
      <c r="V39" s="158">
        <f t="shared" si="13"/>
        <v>0</v>
      </c>
      <c r="W39" s="158"/>
      <c r="X39" s="158" t="s">
        <v>554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28</v>
      </c>
      <c r="B40" s="175" t="s">
        <v>2348</v>
      </c>
      <c r="C40" s="184" t="s">
        <v>2349</v>
      </c>
      <c r="D40" s="176" t="s">
        <v>348</v>
      </c>
      <c r="E40" s="177">
        <v>1</v>
      </c>
      <c r="F40" s="178"/>
      <c r="G40" s="179">
        <f t="shared" si="7"/>
        <v>0</v>
      </c>
      <c r="H40" s="178">
        <v>0</v>
      </c>
      <c r="I40" s="179">
        <f t="shared" si="8"/>
        <v>0</v>
      </c>
      <c r="J40" s="178">
        <v>255</v>
      </c>
      <c r="K40" s="179">
        <f t="shared" si="9"/>
        <v>255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340</v>
      </c>
      <c r="T40" s="180" t="s">
        <v>319</v>
      </c>
      <c r="U40" s="158">
        <v>0</v>
      </c>
      <c r="V40" s="158">
        <f t="shared" si="13"/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29</v>
      </c>
      <c r="B41" s="175" t="s">
        <v>2350</v>
      </c>
      <c r="C41" s="184" t="s">
        <v>2351</v>
      </c>
      <c r="D41" s="176" t="s">
        <v>1835</v>
      </c>
      <c r="E41" s="177">
        <v>1</v>
      </c>
      <c r="F41" s="178"/>
      <c r="G41" s="179">
        <f t="shared" si="7"/>
        <v>0</v>
      </c>
      <c r="H41" s="178">
        <v>1804</v>
      </c>
      <c r="I41" s="179">
        <f t="shared" si="8"/>
        <v>1804</v>
      </c>
      <c r="J41" s="178">
        <v>0</v>
      </c>
      <c r="K41" s="179">
        <f t="shared" si="9"/>
        <v>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340</v>
      </c>
      <c r="T41" s="180" t="s">
        <v>319</v>
      </c>
      <c r="U41" s="158">
        <v>0</v>
      </c>
      <c r="V41" s="158">
        <f t="shared" si="13"/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30</v>
      </c>
      <c r="B42" s="175" t="s">
        <v>2352</v>
      </c>
      <c r="C42" s="184" t="s">
        <v>2353</v>
      </c>
      <c r="D42" s="176" t="s">
        <v>348</v>
      </c>
      <c r="E42" s="177">
        <v>1</v>
      </c>
      <c r="F42" s="178"/>
      <c r="G42" s="179">
        <f t="shared" si="7"/>
        <v>0</v>
      </c>
      <c r="H42" s="178">
        <v>0</v>
      </c>
      <c r="I42" s="179">
        <f t="shared" si="8"/>
        <v>0</v>
      </c>
      <c r="J42" s="178">
        <v>737</v>
      </c>
      <c r="K42" s="179">
        <f t="shared" si="9"/>
        <v>737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340</v>
      </c>
      <c r="T42" s="180" t="s">
        <v>319</v>
      </c>
      <c r="U42" s="158">
        <v>0</v>
      </c>
      <c r="V42" s="158">
        <f t="shared" si="13"/>
        <v>0</v>
      </c>
      <c r="W42" s="158"/>
      <c r="X42" s="158" t="s">
        <v>362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 x14ac:dyDescent="0.2">
      <c r="A43" s="174">
        <v>31</v>
      </c>
      <c r="B43" s="175" t="s">
        <v>2354</v>
      </c>
      <c r="C43" s="184" t="s">
        <v>2355</v>
      </c>
      <c r="D43" s="176" t="s">
        <v>1835</v>
      </c>
      <c r="E43" s="177">
        <v>1</v>
      </c>
      <c r="F43" s="178"/>
      <c r="G43" s="179">
        <f t="shared" si="7"/>
        <v>0</v>
      </c>
      <c r="H43" s="178">
        <v>4516</v>
      </c>
      <c r="I43" s="179">
        <f t="shared" si="8"/>
        <v>4516</v>
      </c>
      <c r="J43" s="178">
        <v>0</v>
      </c>
      <c r="K43" s="179">
        <f t="shared" si="9"/>
        <v>0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 t="s">
        <v>340</v>
      </c>
      <c r="T43" s="180" t="s">
        <v>319</v>
      </c>
      <c r="U43" s="158">
        <v>0</v>
      </c>
      <c r="V43" s="158">
        <f t="shared" si="13"/>
        <v>0</v>
      </c>
      <c r="W43" s="158"/>
      <c r="X43" s="158" t="s">
        <v>554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32</v>
      </c>
      <c r="B44" s="175" t="s">
        <v>2356</v>
      </c>
      <c r="C44" s="184" t="s">
        <v>2357</v>
      </c>
      <c r="D44" s="176" t="s">
        <v>348</v>
      </c>
      <c r="E44" s="177">
        <v>51</v>
      </c>
      <c r="F44" s="178"/>
      <c r="G44" s="179">
        <f t="shared" si="7"/>
        <v>0</v>
      </c>
      <c r="H44" s="178">
        <v>0</v>
      </c>
      <c r="I44" s="179">
        <f t="shared" si="8"/>
        <v>0</v>
      </c>
      <c r="J44" s="178">
        <v>125</v>
      </c>
      <c r="K44" s="179">
        <f t="shared" si="9"/>
        <v>6375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340</v>
      </c>
      <c r="T44" s="180" t="s">
        <v>319</v>
      </c>
      <c r="U44" s="158">
        <v>0</v>
      </c>
      <c r="V44" s="158">
        <f t="shared" si="13"/>
        <v>0</v>
      </c>
      <c r="W44" s="158"/>
      <c r="X44" s="158" t="s">
        <v>362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3.75" outlineLevel="1" x14ac:dyDescent="0.2">
      <c r="A45" s="174">
        <v>33</v>
      </c>
      <c r="B45" s="175" t="s">
        <v>2358</v>
      </c>
      <c r="C45" s="184" t="s">
        <v>2359</v>
      </c>
      <c r="D45" s="176" t="s">
        <v>1835</v>
      </c>
      <c r="E45" s="177">
        <v>51</v>
      </c>
      <c r="F45" s="178"/>
      <c r="G45" s="179">
        <f t="shared" si="7"/>
        <v>0</v>
      </c>
      <c r="H45" s="178">
        <v>1035</v>
      </c>
      <c r="I45" s="179">
        <f t="shared" si="8"/>
        <v>52785</v>
      </c>
      <c r="J45" s="178">
        <v>0</v>
      </c>
      <c r="K45" s="179">
        <f t="shared" si="9"/>
        <v>0</v>
      </c>
      <c r="L45" s="179">
        <v>21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/>
      <c r="S45" s="179" t="s">
        <v>340</v>
      </c>
      <c r="T45" s="180" t="s">
        <v>319</v>
      </c>
      <c r="U45" s="158">
        <v>0</v>
      </c>
      <c r="V45" s="158">
        <f t="shared" si="13"/>
        <v>0</v>
      </c>
      <c r="W45" s="158"/>
      <c r="X45" s="158" t="s">
        <v>554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34</v>
      </c>
      <c r="B46" s="175" t="s">
        <v>2360</v>
      </c>
      <c r="C46" s="184" t="s">
        <v>2361</v>
      </c>
      <c r="D46" s="176" t="s">
        <v>1835</v>
      </c>
      <c r="E46" s="177">
        <v>1</v>
      </c>
      <c r="F46" s="178"/>
      <c r="G46" s="179">
        <f t="shared" si="7"/>
        <v>0</v>
      </c>
      <c r="H46" s="178">
        <v>0</v>
      </c>
      <c r="I46" s="179">
        <f t="shared" si="8"/>
        <v>0</v>
      </c>
      <c r="J46" s="178">
        <v>1700</v>
      </c>
      <c r="K46" s="179">
        <f t="shared" si="9"/>
        <v>1700</v>
      </c>
      <c r="L46" s="179">
        <v>21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/>
      <c r="S46" s="179" t="s">
        <v>340</v>
      </c>
      <c r="T46" s="180" t="s">
        <v>319</v>
      </c>
      <c r="U46" s="158">
        <v>0</v>
      </c>
      <c r="V46" s="158">
        <f t="shared" si="13"/>
        <v>0</v>
      </c>
      <c r="W46" s="158"/>
      <c r="X46" s="158" t="s">
        <v>362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425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35</v>
      </c>
      <c r="B47" s="175" t="s">
        <v>2362</v>
      </c>
      <c r="C47" s="184" t="s">
        <v>2363</v>
      </c>
      <c r="D47" s="176" t="s">
        <v>1835</v>
      </c>
      <c r="E47" s="177">
        <v>1</v>
      </c>
      <c r="F47" s="178"/>
      <c r="G47" s="179">
        <f t="shared" si="7"/>
        <v>0</v>
      </c>
      <c r="H47" s="178">
        <v>0</v>
      </c>
      <c r="I47" s="179">
        <f t="shared" si="8"/>
        <v>0</v>
      </c>
      <c r="J47" s="178">
        <v>3500</v>
      </c>
      <c r="K47" s="179">
        <f t="shared" si="9"/>
        <v>3500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340</v>
      </c>
      <c r="T47" s="180" t="s">
        <v>319</v>
      </c>
      <c r="U47" s="158">
        <v>0</v>
      </c>
      <c r="V47" s="158">
        <f t="shared" si="13"/>
        <v>0</v>
      </c>
      <c r="W47" s="158"/>
      <c r="X47" s="158" t="s">
        <v>362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36</v>
      </c>
      <c r="B48" s="175" t="s">
        <v>2364</v>
      </c>
      <c r="C48" s="184" t="s">
        <v>2365</v>
      </c>
      <c r="D48" s="176" t="s">
        <v>1835</v>
      </c>
      <c r="E48" s="177">
        <v>1</v>
      </c>
      <c r="F48" s="178"/>
      <c r="G48" s="179">
        <f t="shared" si="7"/>
        <v>0</v>
      </c>
      <c r="H48" s="178">
        <v>0</v>
      </c>
      <c r="I48" s="179">
        <f t="shared" si="8"/>
        <v>0</v>
      </c>
      <c r="J48" s="178">
        <v>12000</v>
      </c>
      <c r="K48" s="179">
        <f t="shared" si="9"/>
        <v>12000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 t="s">
        <v>340</v>
      </c>
      <c r="T48" s="180" t="s">
        <v>319</v>
      </c>
      <c r="U48" s="158">
        <v>0</v>
      </c>
      <c r="V48" s="158">
        <f t="shared" si="13"/>
        <v>0</v>
      </c>
      <c r="W48" s="158"/>
      <c r="X48" s="158" t="s">
        <v>362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37</v>
      </c>
      <c r="B49" s="175" t="s">
        <v>2366</v>
      </c>
      <c r="C49" s="184" t="s">
        <v>2367</v>
      </c>
      <c r="D49" s="176" t="s">
        <v>1835</v>
      </c>
      <c r="E49" s="177">
        <v>1</v>
      </c>
      <c r="F49" s="178"/>
      <c r="G49" s="179">
        <f t="shared" si="7"/>
        <v>0</v>
      </c>
      <c r="H49" s="178">
        <v>0</v>
      </c>
      <c r="I49" s="179">
        <f t="shared" si="8"/>
        <v>0</v>
      </c>
      <c r="J49" s="178">
        <v>205</v>
      </c>
      <c r="K49" s="179">
        <f t="shared" si="9"/>
        <v>205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/>
      <c r="S49" s="179" t="s">
        <v>340</v>
      </c>
      <c r="T49" s="180" t="s">
        <v>319</v>
      </c>
      <c r="U49" s="158">
        <v>0</v>
      </c>
      <c r="V49" s="158">
        <f t="shared" si="13"/>
        <v>0</v>
      </c>
      <c r="W49" s="158"/>
      <c r="X49" s="158" t="s">
        <v>362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38</v>
      </c>
      <c r="B50" s="175" t="s">
        <v>2368</v>
      </c>
      <c r="C50" s="184" t="s">
        <v>2369</v>
      </c>
      <c r="D50" s="176" t="s">
        <v>348</v>
      </c>
      <c r="E50" s="177">
        <v>1</v>
      </c>
      <c r="F50" s="178"/>
      <c r="G50" s="179">
        <f t="shared" si="7"/>
        <v>0</v>
      </c>
      <c r="H50" s="178">
        <v>0</v>
      </c>
      <c r="I50" s="179">
        <f t="shared" si="8"/>
        <v>0</v>
      </c>
      <c r="J50" s="178">
        <v>3120</v>
      </c>
      <c r="K50" s="179">
        <f t="shared" si="9"/>
        <v>3120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/>
      <c r="S50" s="179" t="s">
        <v>340</v>
      </c>
      <c r="T50" s="180" t="s">
        <v>319</v>
      </c>
      <c r="U50" s="158">
        <v>0</v>
      </c>
      <c r="V50" s="158">
        <f t="shared" si="13"/>
        <v>0</v>
      </c>
      <c r="W50" s="158"/>
      <c r="X50" s="158" t="s">
        <v>362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425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39</v>
      </c>
      <c r="B51" s="175" t="s">
        <v>2370</v>
      </c>
      <c r="C51" s="184" t="s">
        <v>2371</v>
      </c>
      <c r="D51" s="176" t="s">
        <v>348</v>
      </c>
      <c r="E51" s="177">
        <v>1</v>
      </c>
      <c r="F51" s="178"/>
      <c r="G51" s="179">
        <f t="shared" si="7"/>
        <v>0</v>
      </c>
      <c r="H51" s="178">
        <v>0</v>
      </c>
      <c r="I51" s="179">
        <f t="shared" si="8"/>
        <v>0</v>
      </c>
      <c r="J51" s="178">
        <v>159</v>
      </c>
      <c r="K51" s="179">
        <f t="shared" si="9"/>
        <v>159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79" t="s">
        <v>340</v>
      </c>
      <c r="T51" s="180" t="s">
        <v>319</v>
      </c>
      <c r="U51" s="158">
        <v>0</v>
      </c>
      <c r="V51" s="158">
        <f t="shared" si="13"/>
        <v>0</v>
      </c>
      <c r="W51" s="158"/>
      <c r="X51" s="158" t="s">
        <v>362</v>
      </c>
      <c r="Y51" s="149"/>
      <c r="Z51" s="191"/>
      <c r="AA51" s="149"/>
      <c r="AB51" s="149"/>
      <c r="AC51" s="149"/>
      <c r="AD51" s="149"/>
      <c r="AE51" s="149"/>
      <c r="AF51" s="149"/>
      <c r="AG51" s="149" t="s">
        <v>425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40</v>
      </c>
      <c r="B52" s="175" t="s">
        <v>2955</v>
      </c>
      <c r="C52" s="184" t="s">
        <v>2957</v>
      </c>
      <c r="D52" s="176" t="s">
        <v>791</v>
      </c>
      <c r="E52" s="177">
        <v>1</v>
      </c>
      <c r="F52" s="178"/>
      <c r="G52" s="179">
        <f t="shared" si="7"/>
        <v>0</v>
      </c>
      <c r="H52" s="178">
        <v>0</v>
      </c>
      <c r="I52" s="179">
        <f t="shared" si="8"/>
        <v>0</v>
      </c>
      <c r="J52" s="178">
        <v>0.77</v>
      </c>
      <c r="K52" s="179">
        <f t="shared" si="9"/>
        <v>0.77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79" t="s">
        <v>340</v>
      </c>
      <c r="T52" s="180" t="s">
        <v>319</v>
      </c>
      <c r="U52" s="158">
        <v>0</v>
      </c>
      <c r="V52" s="158">
        <f t="shared" si="13"/>
        <v>0</v>
      </c>
      <c r="W52" s="158"/>
      <c r="X52" s="158" t="s">
        <v>362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41</v>
      </c>
      <c r="B53" s="175" t="s">
        <v>2956</v>
      </c>
      <c r="C53" s="184" t="s">
        <v>2958</v>
      </c>
      <c r="D53" s="176" t="s">
        <v>791</v>
      </c>
      <c r="E53" s="177">
        <v>1</v>
      </c>
      <c r="F53" s="178"/>
      <c r="G53" s="179">
        <f t="shared" si="7"/>
        <v>0</v>
      </c>
      <c r="H53" s="178">
        <v>0</v>
      </c>
      <c r="I53" s="179">
        <f t="shared" si="8"/>
        <v>0</v>
      </c>
      <c r="J53" s="178">
        <v>0.39</v>
      </c>
      <c r="K53" s="179">
        <f t="shared" si="9"/>
        <v>0.39</v>
      </c>
      <c r="L53" s="179">
        <v>21</v>
      </c>
      <c r="M53" s="179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79"/>
      <c r="S53" s="179" t="s">
        <v>340</v>
      </c>
      <c r="T53" s="180" t="s">
        <v>319</v>
      </c>
      <c r="U53" s="158">
        <v>0</v>
      </c>
      <c r="V53" s="158">
        <f t="shared" si="13"/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42</v>
      </c>
      <c r="B54" s="175" t="s">
        <v>2242</v>
      </c>
      <c r="C54" s="184" t="s">
        <v>2243</v>
      </c>
      <c r="D54" s="176" t="s">
        <v>791</v>
      </c>
      <c r="E54" s="177">
        <v>1</v>
      </c>
      <c r="F54" s="178"/>
      <c r="G54" s="179">
        <f t="shared" si="7"/>
        <v>0</v>
      </c>
      <c r="H54" s="178">
        <v>0</v>
      </c>
      <c r="I54" s="179">
        <f t="shared" si="8"/>
        <v>0</v>
      </c>
      <c r="J54" s="178">
        <v>3</v>
      </c>
      <c r="K54" s="179">
        <f t="shared" si="9"/>
        <v>3</v>
      </c>
      <c r="L54" s="179">
        <v>21</v>
      </c>
      <c r="M54" s="179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79"/>
      <c r="S54" s="179" t="s">
        <v>340</v>
      </c>
      <c r="T54" s="180" t="s">
        <v>319</v>
      </c>
      <c r="U54" s="158">
        <v>0</v>
      </c>
      <c r="V54" s="158">
        <f t="shared" si="13"/>
        <v>0</v>
      </c>
      <c r="W54" s="158"/>
      <c r="X54" s="158" t="s">
        <v>362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0" t="s">
        <v>313</v>
      </c>
      <c r="B55" s="161" t="s">
        <v>276</v>
      </c>
      <c r="C55" s="182" t="s">
        <v>277</v>
      </c>
      <c r="D55" s="162"/>
      <c r="E55" s="163"/>
      <c r="F55" s="164"/>
      <c r="G55" s="164">
        <f>SUMIF(AG56:AG62,"&lt;&gt;NOR",G56:G62)</f>
        <v>0</v>
      </c>
      <c r="H55" s="164"/>
      <c r="I55" s="164">
        <f>SUM(I56:I62)</f>
        <v>0</v>
      </c>
      <c r="J55" s="164"/>
      <c r="K55" s="164">
        <f>SUM(K56:K62)</f>
        <v>40157</v>
      </c>
      <c r="L55" s="164"/>
      <c r="M55" s="164">
        <f>SUM(M56:M62)</f>
        <v>0</v>
      </c>
      <c r="N55" s="164"/>
      <c r="O55" s="164">
        <f>SUM(O56:O62)</f>
        <v>0</v>
      </c>
      <c r="P55" s="164"/>
      <c r="Q55" s="164">
        <f>SUM(Q56:Q62)</f>
        <v>0</v>
      </c>
      <c r="R55" s="164"/>
      <c r="S55" s="164"/>
      <c r="T55" s="165"/>
      <c r="U55" s="159"/>
      <c r="V55" s="159">
        <f>SUM(V56:V62)</f>
        <v>0</v>
      </c>
      <c r="W55" s="159"/>
      <c r="X55" s="159"/>
      <c r="AG55" t="s">
        <v>314</v>
      </c>
    </row>
    <row r="56" spans="1:60" outlineLevel="1" x14ac:dyDescent="0.2">
      <c r="A56" s="174">
        <v>43</v>
      </c>
      <c r="B56" s="175" t="s">
        <v>2312</v>
      </c>
      <c r="C56" s="184" t="s">
        <v>2313</v>
      </c>
      <c r="D56" s="176" t="s">
        <v>791</v>
      </c>
      <c r="E56" s="177">
        <v>1</v>
      </c>
      <c r="F56" s="178"/>
      <c r="G56" s="179">
        <f t="shared" ref="G56:G62" si="14">ROUND(E56*F56,2)</f>
        <v>0</v>
      </c>
      <c r="H56" s="178">
        <v>0</v>
      </c>
      <c r="I56" s="179">
        <f t="shared" ref="I56:I62" si="15">ROUND(E56*H56,2)</f>
        <v>0</v>
      </c>
      <c r="J56" s="178">
        <v>500</v>
      </c>
      <c r="K56" s="179">
        <f t="shared" ref="K56:K62" si="16">ROUND(E56*J56,2)</f>
        <v>500</v>
      </c>
      <c r="L56" s="179">
        <v>21</v>
      </c>
      <c r="M56" s="179">
        <f t="shared" ref="M56:M62" si="17">G56*(1+L56/100)</f>
        <v>0</v>
      </c>
      <c r="N56" s="179">
        <v>0</v>
      </c>
      <c r="O56" s="179">
        <f t="shared" ref="O56:O62" si="18">ROUND(E56*N56,2)</f>
        <v>0</v>
      </c>
      <c r="P56" s="179">
        <v>0</v>
      </c>
      <c r="Q56" s="179">
        <f t="shared" ref="Q56:Q62" si="19">ROUND(E56*P56,2)</f>
        <v>0</v>
      </c>
      <c r="R56" s="179"/>
      <c r="S56" s="179" t="s">
        <v>340</v>
      </c>
      <c r="T56" s="180" t="s">
        <v>319</v>
      </c>
      <c r="U56" s="158">
        <v>0</v>
      </c>
      <c r="V56" s="158">
        <f t="shared" ref="V56:V62" si="20">ROUND(E56*U56,2)</f>
        <v>0</v>
      </c>
      <c r="W56" s="158"/>
      <c r="X56" s="158" t="s">
        <v>362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44</v>
      </c>
      <c r="B57" s="175" t="s">
        <v>2314</v>
      </c>
      <c r="C57" s="184" t="s">
        <v>2315</v>
      </c>
      <c r="D57" s="176" t="s">
        <v>348</v>
      </c>
      <c r="E57" s="177">
        <v>50</v>
      </c>
      <c r="F57" s="178"/>
      <c r="G57" s="179">
        <f t="shared" si="14"/>
        <v>0</v>
      </c>
      <c r="H57" s="178">
        <v>0</v>
      </c>
      <c r="I57" s="179">
        <f t="shared" si="15"/>
        <v>0</v>
      </c>
      <c r="J57" s="178">
        <v>37.9</v>
      </c>
      <c r="K57" s="179">
        <f t="shared" si="16"/>
        <v>1895</v>
      </c>
      <c r="L57" s="179">
        <v>21</v>
      </c>
      <c r="M57" s="179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79"/>
      <c r="S57" s="179" t="s">
        <v>340</v>
      </c>
      <c r="T57" s="180" t="s">
        <v>319</v>
      </c>
      <c r="U57" s="158">
        <v>0</v>
      </c>
      <c r="V57" s="158">
        <f t="shared" si="20"/>
        <v>0</v>
      </c>
      <c r="W57" s="158"/>
      <c r="X57" s="158" t="s">
        <v>362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45</v>
      </c>
      <c r="B58" s="175" t="s">
        <v>2316</v>
      </c>
      <c r="C58" s="184" t="s">
        <v>2317</v>
      </c>
      <c r="D58" s="176" t="s">
        <v>348</v>
      </c>
      <c r="E58" s="177">
        <v>20</v>
      </c>
      <c r="F58" s="178"/>
      <c r="G58" s="179">
        <f t="shared" si="14"/>
        <v>0</v>
      </c>
      <c r="H58" s="178">
        <v>0</v>
      </c>
      <c r="I58" s="179">
        <f t="shared" si="15"/>
        <v>0</v>
      </c>
      <c r="J58" s="178">
        <v>80.7</v>
      </c>
      <c r="K58" s="179">
        <f t="shared" si="16"/>
        <v>1614</v>
      </c>
      <c r="L58" s="179">
        <v>21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/>
      <c r="S58" s="179" t="s">
        <v>340</v>
      </c>
      <c r="T58" s="180" t="s">
        <v>319</v>
      </c>
      <c r="U58" s="158">
        <v>0</v>
      </c>
      <c r="V58" s="158">
        <f t="shared" si="20"/>
        <v>0</v>
      </c>
      <c r="W58" s="158"/>
      <c r="X58" s="158" t="s">
        <v>362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425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46</v>
      </c>
      <c r="B59" s="175" t="s">
        <v>2318</v>
      </c>
      <c r="C59" s="184" t="s">
        <v>2319</v>
      </c>
      <c r="D59" s="176" t="s">
        <v>473</v>
      </c>
      <c r="E59" s="177">
        <v>110</v>
      </c>
      <c r="F59" s="178"/>
      <c r="G59" s="179">
        <f t="shared" si="14"/>
        <v>0</v>
      </c>
      <c r="H59" s="178">
        <v>0</v>
      </c>
      <c r="I59" s="179">
        <f t="shared" si="15"/>
        <v>0</v>
      </c>
      <c r="J59" s="178">
        <v>53.6</v>
      </c>
      <c r="K59" s="179">
        <f t="shared" si="16"/>
        <v>5896</v>
      </c>
      <c r="L59" s="179">
        <v>21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/>
      <c r="S59" s="179" t="s">
        <v>340</v>
      </c>
      <c r="T59" s="180" t="s">
        <v>319</v>
      </c>
      <c r="U59" s="158">
        <v>0</v>
      </c>
      <c r="V59" s="158">
        <f t="shared" si="20"/>
        <v>0</v>
      </c>
      <c r="W59" s="158"/>
      <c r="X59" s="158" t="s">
        <v>362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4">
        <v>47</v>
      </c>
      <c r="B60" s="175" t="s">
        <v>2372</v>
      </c>
      <c r="C60" s="184" t="s">
        <v>2373</v>
      </c>
      <c r="D60" s="176" t="s">
        <v>473</v>
      </c>
      <c r="E60" s="177">
        <v>500</v>
      </c>
      <c r="F60" s="178"/>
      <c r="G60" s="179">
        <f t="shared" si="14"/>
        <v>0</v>
      </c>
      <c r="H60" s="178">
        <v>0</v>
      </c>
      <c r="I60" s="179">
        <f t="shared" si="15"/>
        <v>0</v>
      </c>
      <c r="J60" s="178">
        <v>60.5</v>
      </c>
      <c r="K60" s="179">
        <f t="shared" si="16"/>
        <v>30250</v>
      </c>
      <c r="L60" s="179">
        <v>21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/>
      <c r="S60" s="179" t="s">
        <v>340</v>
      </c>
      <c r="T60" s="180" t="s">
        <v>319</v>
      </c>
      <c r="U60" s="158">
        <v>0</v>
      </c>
      <c r="V60" s="158">
        <f t="shared" si="20"/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425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48</v>
      </c>
      <c r="B61" s="175" t="s">
        <v>2320</v>
      </c>
      <c r="C61" s="184" t="s">
        <v>2321</v>
      </c>
      <c r="D61" s="176" t="s">
        <v>791</v>
      </c>
      <c r="E61" s="177">
        <v>1</v>
      </c>
      <c r="F61" s="178"/>
      <c r="G61" s="179">
        <f t="shared" si="14"/>
        <v>0</v>
      </c>
      <c r="H61" s="178">
        <v>0</v>
      </c>
      <c r="I61" s="179">
        <f t="shared" si="15"/>
        <v>0</v>
      </c>
      <c r="J61" s="178">
        <v>1</v>
      </c>
      <c r="K61" s="179">
        <f t="shared" si="16"/>
        <v>1</v>
      </c>
      <c r="L61" s="179">
        <v>21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/>
      <c r="S61" s="179" t="s">
        <v>340</v>
      </c>
      <c r="T61" s="180" t="s">
        <v>319</v>
      </c>
      <c r="U61" s="158">
        <v>0</v>
      </c>
      <c r="V61" s="158">
        <f t="shared" si="20"/>
        <v>0</v>
      </c>
      <c r="W61" s="158"/>
      <c r="X61" s="158" t="s">
        <v>362</v>
      </c>
      <c r="Y61" s="149"/>
      <c r="Z61" s="191"/>
      <c r="AA61" s="149"/>
      <c r="AB61" s="149"/>
      <c r="AC61" s="149"/>
      <c r="AD61" s="149"/>
      <c r="AE61" s="149"/>
      <c r="AF61" s="149"/>
      <c r="AG61" s="149" t="s">
        <v>425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49</v>
      </c>
      <c r="B62" s="175" t="s">
        <v>2322</v>
      </c>
      <c r="C62" s="184" t="s">
        <v>2323</v>
      </c>
      <c r="D62" s="176" t="s">
        <v>791</v>
      </c>
      <c r="E62" s="177">
        <v>1</v>
      </c>
      <c r="F62" s="178"/>
      <c r="G62" s="179">
        <f t="shared" si="14"/>
        <v>0</v>
      </c>
      <c r="H62" s="178">
        <v>0</v>
      </c>
      <c r="I62" s="179">
        <f t="shared" si="15"/>
        <v>0</v>
      </c>
      <c r="J62" s="178">
        <v>1</v>
      </c>
      <c r="K62" s="179">
        <f t="shared" si="16"/>
        <v>1</v>
      </c>
      <c r="L62" s="179">
        <v>21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/>
      <c r="S62" s="179" t="s">
        <v>340</v>
      </c>
      <c r="T62" s="180" t="s">
        <v>319</v>
      </c>
      <c r="U62" s="158">
        <v>0</v>
      </c>
      <c r="V62" s="158">
        <f t="shared" si="20"/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425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0" t="s">
        <v>313</v>
      </c>
      <c r="B63" s="161" t="s">
        <v>282</v>
      </c>
      <c r="C63" s="182" t="s">
        <v>283</v>
      </c>
      <c r="D63" s="162"/>
      <c r="E63" s="163"/>
      <c r="F63" s="164"/>
      <c r="G63" s="164">
        <f>SUMIF(AG64:AG65,"&lt;&gt;NOR",G64:G65)</f>
        <v>0</v>
      </c>
      <c r="H63" s="164"/>
      <c r="I63" s="164">
        <f>SUM(I64:I65)</f>
        <v>0</v>
      </c>
      <c r="J63" s="164"/>
      <c r="K63" s="164">
        <f>SUM(K64:K65)</f>
        <v>9315</v>
      </c>
      <c r="L63" s="164"/>
      <c r="M63" s="164">
        <f>SUM(M64:M65)</f>
        <v>0</v>
      </c>
      <c r="N63" s="164"/>
      <c r="O63" s="164">
        <f>SUM(O64:O65)</f>
        <v>0</v>
      </c>
      <c r="P63" s="164"/>
      <c r="Q63" s="164">
        <f>SUM(Q64:Q65)</f>
        <v>0</v>
      </c>
      <c r="R63" s="164"/>
      <c r="S63" s="164"/>
      <c r="T63" s="165"/>
      <c r="U63" s="159"/>
      <c r="V63" s="159">
        <f>SUM(V64:V65)</f>
        <v>0</v>
      </c>
      <c r="W63" s="159"/>
      <c r="X63" s="159"/>
      <c r="AG63" t="s">
        <v>314</v>
      </c>
    </row>
    <row r="64" spans="1:60" outlineLevel="1" x14ac:dyDescent="0.2">
      <c r="A64" s="174">
        <v>50</v>
      </c>
      <c r="B64" s="175" t="s">
        <v>2206</v>
      </c>
      <c r="C64" s="184" t="s">
        <v>2207</v>
      </c>
      <c r="D64" s="176" t="s">
        <v>585</v>
      </c>
      <c r="E64" s="177">
        <v>15</v>
      </c>
      <c r="F64" s="178"/>
      <c r="G64" s="179">
        <f>ROUND(E64*F64,2)</f>
        <v>0</v>
      </c>
      <c r="H64" s="178">
        <v>0</v>
      </c>
      <c r="I64" s="179">
        <f>ROUND(E64*H64,2)</f>
        <v>0</v>
      </c>
      <c r="J64" s="178">
        <v>327</v>
      </c>
      <c r="K64" s="179">
        <f>ROUND(E64*J64,2)</f>
        <v>4905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340</v>
      </c>
      <c r="T64" s="180" t="s">
        <v>319</v>
      </c>
      <c r="U64" s="158">
        <v>0</v>
      </c>
      <c r="V64" s="158">
        <f>ROUND(E64*U64,2)</f>
        <v>0</v>
      </c>
      <c r="W64" s="158"/>
      <c r="X64" s="158" t="s">
        <v>362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51</v>
      </c>
      <c r="B65" s="175" t="s">
        <v>2208</v>
      </c>
      <c r="C65" s="184" t="s">
        <v>2209</v>
      </c>
      <c r="D65" s="176" t="s">
        <v>585</v>
      </c>
      <c r="E65" s="177">
        <v>15</v>
      </c>
      <c r="F65" s="178"/>
      <c r="G65" s="179">
        <f>ROUND(E65*F65,2)</f>
        <v>0</v>
      </c>
      <c r="H65" s="178">
        <v>0</v>
      </c>
      <c r="I65" s="179">
        <f>ROUND(E65*H65,2)</f>
        <v>0</v>
      </c>
      <c r="J65" s="178">
        <v>294</v>
      </c>
      <c r="K65" s="179">
        <f>ROUND(E65*J65,2)</f>
        <v>4410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340</v>
      </c>
      <c r="T65" s="180" t="s">
        <v>319</v>
      </c>
      <c r="U65" s="158">
        <v>0</v>
      </c>
      <c r="V65" s="158">
        <f>ROUND(E65*U65,2)</f>
        <v>0</v>
      </c>
      <c r="W65" s="158"/>
      <c r="X65" s="158" t="s">
        <v>362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0" t="s">
        <v>313</v>
      </c>
      <c r="B66" s="161" t="s">
        <v>281</v>
      </c>
      <c r="C66" s="182" t="s">
        <v>27</v>
      </c>
      <c r="D66" s="162"/>
      <c r="E66" s="163"/>
      <c r="F66" s="164"/>
      <c r="G66" s="164">
        <f>SUMIF(AG67:AG68,"&lt;&gt;NOR",G67:G68)</f>
        <v>0</v>
      </c>
      <c r="H66" s="164"/>
      <c r="I66" s="164">
        <f>SUM(I67:I68)</f>
        <v>0</v>
      </c>
      <c r="J66" s="164"/>
      <c r="K66" s="164">
        <f>SUM(K67:K68)</f>
        <v>6000</v>
      </c>
      <c r="L66" s="164"/>
      <c r="M66" s="164">
        <f>SUM(M67:M68)</f>
        <v>0</v>
      </c>
      <c r="N66" s="164"/>
      <c r="O66" s="164">
        <f>SUM(O67:O68)</f>
        <v>0</v>
      </c>
      <c r="P66" s="164"/>
      <c r="Q66" s="164">
        <f>SUM(Q67:Q68)</f>
        <v>0</v>
      </c>
      <c r="R66" s="164"/>
      <c r="S66" s="164"/>
      <c r="T66" s="165"/>
      <c r="U66" s="159"/>
      <c r="V66" s="159">
        <f>SUM(V67:V68)</f>
        <v>0</v>
      </c>
      <c r="W66" s="159"/>
      <c r="X66" s="159"/>
      <c r="AG66" t="s">
        <v>314</v>
      </c>
    </row>
    <row r="67" spans="1:60" outlineLevel="1" x14ac:dyDescent="0.2">
      <c r="A67" s="174">
        <v>52</v>
      </c>
      <c r="B67" s="175" t="s">
        <v>2212</v>
      </c>
      <c r="C67" s="184" t="s">
        <v>2213</v>
      </c>
      <c r="D67" s="176" t="s">
        <v>1198</v>
      </c>
      <c r="E67" s="177">
        <v>1</v>
      </c>
      <c r="F67" s="178"/>
      <c r="G67" s="179">
        <f>ROUND(E67*F67,2)</f>
        <v>0</v>
      </c>
      <c r="H67" s="178">
        <v>0</v>
      </c>
      <c r="I67" s="179">
        <f>ROUND(E67*H67,2)</f>
        <v>0</v>
      </c>
      <c r="J67" s="178">
        <v>2500</v>
      </c>
      <c r="K67" s="179">
        <f>ROUND(E67*J67,2)</f>
        <v>2500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/>
      <c r="S67" s="179" t="s">
        <v>340</v>
      </c>
      <c r="T67" s="180" t="s">
        <v>319</v>
      </c>
      <c r="U67" s="158">
        <v>0</v>
      </c>
      <c r="V67" s="158">
        <f>ROUND(E67*U67,2)</f>
        <v>0</v>
      </c>
      <c r="W67" s="158"/>
      <c r="X67" s="158" t="s">
        <v>362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425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53</v>
      </c>
      <c r="B68" s="175" t="s">
        <v>2214</v>
      </c>
      <c r="C68" s="184" t="s">
        <v>2215</v>
      </c>
      <c r="D68" s="176" t="s">
        <v>1198</v>
      </c>
      <c r="E68" s="177">
        <v>1</v>
      </c>
      <c r="F68" s="178"/>
      <c r="G68" s="179">
        <f>ROUND(E68*F68,2)</f>
        <v>0</v>
      </c>
      <c r="H68" s="178">
        <v>0</v>
      </c>
      <c r="I68" s="179">
        <f>ROUND(E68*H68,2)</f>
        <v>0</v>
      </c>
      <c r="J68" s="178">
        <v>3500</v>
      </c>
      <c r="K68" s="179">
        <f>ROUND(E68*J68,2)</f>
        <v>3500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/>
      <c r="S68" s="179" t="s">
        <v>340</v>
      </c>
      <c r="T68" s="180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425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0" t="s">
        <v>313</v>
      </c>
      <c r="B69" s="161" t="s">
        <v>284</v>
      </c>
      <c r="C69" s="182" t="s">
        <v>28</v>
      </c>
      <c r="D69" s="162"/>
      <c r="E69" s="163"/>
      <c r="F69" s="164"/>
      <c r="G69" s="164">
        <f>SUMIF(AG70:AG71,"&lt;&gt;NOR",G70:G71)</f>
        <v>0</v>
      </c>
      <c r="H69" s="164"/>
      <c r="I69" s="164">
        <f>SUM(I70:I71)</f>
        <v>0</v>
      </c>
      <c r="J69" s="164"/>
      <c r="K69" s="164">
        <f>SUM(K70:K71)</f>
        <v>5000</v>
      </c>
      <c r="L69" s="164"/>
      <c r="M69" s="164">
        <f>SUM(M70:M71)</f>
        <v>0</v>
      </c>
      <c r="N69" s="164"/>
      <c r="O69" s="164">
        <f>SUM(O70:O71)</f>
        <v>0</v>
      </c>
      <c r="P69" s="164"/>
      <c r="Q69" s="164">
        <f>SUM(Q70:Q71)</f>
        <v>0</v>
      </c>
      <c r="R69" s="164"/>
      <c r="S69" s="164"/>
      <c r="T69" s="165"/>
      <c r="U69" s="159"/>
      <c r="V69" s="159">
        <f>SUM(V70:V71)</f>
        <v>0</v>
      </c>
      <c r="W69" s="159"/>
      <c r="X69" s="159"/>
      <c r="AG69" t="s">
        <v>314</v>
      </c>
    </row>
    <row r="70" spans="1:60" outlineLevel="1" x14ac:dyDescent="0.2">
      <c r="A70" s="174">
        <v>54</v>
      </c>
      <c r="B70" s="175" t="s">
        <v>2223</v>
      </c>
      <c r="C70" s="184" t="s">
        <v>2325</v>
      </c>
      <c r="D70" s="176" t="s">
        <v>1198</v>
      </c>
      <c r="E70" s="177">
        <v>1</v>
      </c>
      <c r="F70" s="178"/>
      <c r="G70" s="179">
        <f>ROUND(E70*F70,2)</f>
        <v>0</v>
      </c>
      <c r="H70" s="178">
        <v>0</v>
      </c>
      <c r="I70" s="179">
        <f>ROUND(E70*H70,2)</f>
        <v>0</v>
      </c>
      <c r="J70" s="178">
        <v>4000</v>
      </c>
      <c r="K70" s="179">
        <f>ROUND(E70*J70,2)</f>
        <v>4000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79" t="s">
        <v>340</v>
      </c>
      <c r="T70" s="180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425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6">
        <v>55</v>
      </c>
      <c r="B71" s="167" t="s">
        <v>2225</v>
      </c>
      <c r="C71" s="183" t="s">
        <v>2226</v>
      </c>
      <c r="D71" s="168" t="s">
        <v>1198</v>
      </c>
      <c r="E71" s="169">
        <v>1</v>
      </c>
      <c r="F71" s="170"/>
      <c r="G71" s="171">
        <f>ROUND(E71*F71,2)</f>
        <v>0</v>
      </c>
      <c r="H71" s="170">
        <v>0</v>
      </c>
      <c r="I71" s="171">
        <f>ROUND(E71*H71,2)</f>
        <v>0</v>
      </c>
      <c r="J71" s="170">
        <v>1000</v>
      </c>
      <c r="K71" s="171">
        <f>ROUND(E71*J71,2)</f>
        <v>1000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340</v>
      </c>
      <c r="T71" s="172" t="s">
        <v>319</v>
      </c>
      <c r="U71" s="158">
        <v>0</v>
      </c>
      <c r="V71" s="158">
        <f>ROUND(E71*U71,2)</f>
        <v>0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425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3"/>
      <c r="B72" s="4"/>
      <c r="C72" s="18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300</v>
      </c>
    </row>
    <row r="73" spans="1:60" x14ac:dyDescent="0.2">
      <c r="A73" s="152"/>
      <c r="B73" s="153" t="s">
        <v>29</v>
      </c>
      <c r="C73" s="186"/>
      <c r="D73" s="154"/>
      <c r="E73" s="155"/>
      <c r="F73" s="155"/>
      <c r="G73" s="181">
        <f>G8+G16+G55+G63+G66+G69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355</v>
      </c>
    </row>
    <row r="74" spans="1:60" x14ac:dyDescent="0.2">
      <c r="C74" s="187"/>
      <c r="D74" s="10"/>
      <c r="AG74" t="s">
        <v>356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JU6Dxhlm91MA7ihMwAp4SSZW9xX6ACSRFJdWGF81/OETrWXkAy6fxM2exSxBi3QAwatVQvNriC7OCEmpK90MUQ==" saltValue="2o0SuE+RnFIwR1zXZDvQ8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4999"/>
  <sheetViews>
    <sheetView workbookViewId="0">
      <pane ySplit="7" topLeftCell="A11" activePane="bottomLeft" state="frozen"/>
      <selection activeCell="C17" sqref="C17:G17"/>
      <selection pane="bottomLeft" activeCell="C14" sqref="C1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89</v>
      </c>
      <c r="C4" s="283" t="s">
        <v>90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SUMIF(AG9:AG28,"&lt;&gt;NOR",G9:G28)</f>
        <v>0</v>
      </c>
      <c r="H8" s="164"/>
      <c r="I8" s="164">
        <f>SUM(I9:I28)</f>
        <v>19727.8</v>
      </c>
      <c r="J8" s="164"/>
      <c r="K8" s="164">
        <f>SUM(K9:K28)</f>
        <v>29442.959999999999</v>
      </c>
      <c r="L8" s="164"/>
      <c r="M8" s="164">
        <f>SUM(M9:M28)</f>
        <v>0</v>
      </c>
      <c r="N8" s="164"/>
      <c r="O8" s="164">
        <f>SUM(O9:O28)</f>
        <v>0</v>
      </c>
      <c r="P8" s="164"/>
      <c r="Q8" s="164">
        <f>SUM(Q9:Q28)</f>
        <v>0</v>
      </c>
      <c r="R8" s="164"/>
      <c r="S8" s="164"/>
      <c r="T8" s="165"/>
      <c r="U8" s="159"/>
      <c r="V8" s="159">
        <f>SUM(V9:V28)</f>
        <v>0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2265</v>
      </c>
      <c r="C9" s="184" t="s">
        <v>2266</v>
      </c>
      <c r="D9" s="176" t="s">
        <v>473</v>
      </c>
      <c r="E9" s="177">
        <v>380</v>
      </c>
      <c r="F9" s="178"/>
      <c r="G9" s="179">
        <f t="shared" ref="G9:G28" si="0">ROUND(E9*F9,2)</f>
        <v>0</v>
      </c>
      <c r="H9" s="178">
        <v>0</v>
      </c>
      <c r="I9" s="179">
        <f t="shared" ref="I9:I28" si="1">ROUND(E9*H9,2)</f>
        <v>0</v>
      </c>
      <c r="J9" s="178">
        <v>36.700000000000003</v>
      </c>
      <c r="K9" s="179">
        <f t="shared" ref="K9:K28" si="2">ROUND(E9*J9,2)</f>
        <v>13946</v>
      </c>
      <c r="L9" s="179">
        <v>21</v>
      </c>
      <c r="M9" s="179">
        <f t="shared" ref="M9:M28" si="3">G9*(1+L9/100)</f>
        <v>0</v>
      </c>
      <c r="N9" s="179">
        <v>0</v>
      </c>
      <c r="O9" s="179">
        <f t="shared" ref="O9:O28" si="4">ROUND(E9*N9,2)</f>
        <v>0</v>
      </c>
      <c r="P9" s="179">
        <v>0</v>
      </c>
      <c r="Q9" s="179">
        <f t="shared" ref="Q9:Q28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28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2374</v>
      </c>
      <c r="C10" s="184" t="s">
        <v>2375</v>
      </c>
      <c r="D10" s="176" t="s">
        <v>473</v>
      </c>
      <c r="E10" s="177">
        <v>380</v>
      </c>
      <c r="F10" s="178"/>
      <c r="G10" s="179">
        <f t="shared" si="0"/>
        <v>0</v>
      </c>
      <c r="H10" s="178">
        <v>8</v>
      </c>
      <c r="I10" s="179">
        <f t="shared" si="1"/>
        <v>3040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2272</v>
      </c>
      <c r="C11" s="184" t="s">
        <v>2273</v>
      </c>
      <c r="D11" s="176" t="s">
        <v>348</v>
      </c>
      <c r="E11" s="177">
        <v>9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44.1</v>
      </c>
      <c r="K11" s="179">
        <f t="shared" si="2"/>
        <v>396.9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2090</v>
      </c>
      <c r="C12" s="184" t="s">
        <v>2091</v>
      </c>
      <c r="D12" s="176" t="s">
        <v>1835</v>
      </c>
      <c r="E12" s="177">
        <v>9</v>
      </c>
      <c r="F12" s="178"/>
      <c r="G12" s="179">
        <f t="shared" si="0"/>
        <v>0</v>
      </c>
      <c r="H12" s="178">
        <v>4.2</v>
      </c>
      <c r="I12" s="179">
        <f t="shared" si="1"/>
        <v>37.799999999999997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2280</v>
      </c>
      <c r="C13" s="184" t="s">
        <v>2281</v>
      </c>
      <c r="D13" s="176" t="s">
        <v>473</v>
      </c>
      <c r="E13" s="177">
        <v>380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14.7</v>
      </c>
      <c r="K13" s="179">
        <f t="shared" si="2"/>
        <v>5586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2376</v>
      </c>
      <c r="C14" s="184" t="s">
        <v>2377</v>
      </c>
      <c r="D14" s="176" t="s">
        <v>473</v>
      </c>
      <c r="E14" s="177">
        <v>380</v>
      </c>
      <c r="F14" s="178"/>
      <c r="G14" s="179">
        <f t="shared" si="0"/>
        <v>0</v>
      </c>
      <c r="H14" s="178">
        <v>12</v>
      </c>
      <c r="I14" s="179">
        <f t="shared" si="1"/>
        <v>4560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2378</v>
      </c>
      <c r="C15" s="184" t="s">
        <v>2379</v>
      </c>
      <c r="D15" s="176" t="s">
        <v>348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2840</v>
      </c>
      <c r="K15" s="179">
        <f t="shared" si="2"/>
        <v>2840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8</v>
      </c>
      <c r="B16" s="175" t="s">
        <v>2380</v>
      </c>
      <c r="C16" s="184" t="s">
        <v>2381</v>
      </c>
      <c r="D16" s="176" t="s">
        <v>791</v>
      </c>
      <c r="E16" s="177">
        <v>1</v>
      </c>
      <c r="F16" s="178"/>
      <c r="G16" s="179">
        <f t="shared" si="0"/>
        <v>0</v>
      </c>
      <c r="H16" s="178">
        <v>10740</v>
      </c>
      <c r="I16" s="179">
        <f t="shared" si="1"/>
        <v>10740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2382</v>
      </c>
      <c r="C17" s="184" t="s">
        <v>2383</v>
      </c>
      <c r="D17" s="176" t="s">
        <v>348</v>
      </c>
      <c r="E17" s="177">
        <v>1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62.4</v>
      </c>
      <c r="K17" s="179">
        <f t="shared" si="2"/>
        <v>62.4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2384</v>
      </c>
      <c r="C18" s="184" t="s">
        <v>2385</v>
      </c>
      <c r="D18" s="176" t="s">
        <v>348</v>
      </c>
      <c r="E18" s="177">
        <v>1</v>
      </c>
      <c r="F18" s="178"/>
      <c r="G18" s="179">
        <f t="shared" si="0"/>
        <v>0</v>
      </c>
      <c r="H18" s="178">
        <v>0</v>
      </c>
      <c r="I18" s="179">
        <f t="shared" si="1"/>
        <v>0</v>
      </c>
      <c r="J18" s="178">
        <v>125</v>
      </c>
      <c r="K18" s="179">
        <f t="shared" si="2"/>
        <v>125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2386</v>
      </c>
      <c r="C19" s="184" t="s">
        <v>2387</v>
      </c>
      <c r="D19" s="176" t="s">
        <v>348</v>
      </c>
      <c r="E19" s="177">
        <v>1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85.1</v>
      </c>
      <c r="K19" s="179">
        <f t="shared" si="2"/>
        <v>85.1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2388</v>
      </c>
      <c r="C20" s="184" t="s">
        <v>2389</v>
      </c>
      <c r="D20" s="176" t="s">
        <v>348</v>
      </c>
      <c r="E20" s="177">
        <v>1</v>
      </c>
      <c r="F20" s="178"/>
      <c r="G20" s="179">
        <f t="shared" si="0"/>
        <v>0</v>
      </c>
      <c r="H20" s="178">
        <v>0</v>
      </c>
      <c r="I20" s="179">
        <f t="shared" si="1"/>
        <v>0</v>
      </c>
      <c r="J20" s="178">
        <v>2270</v>
      </c>
      <c r="K20" s="179">
        <f t="shared" si="2"/>
        <v>2270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2390</v>
      </c>
      <c r="C21" s="184" t="s">
        <v>2391</v>
      </c>
      <c r="D21" s="176" t="s">
        <v>348</v>
      </c>
      <c r="E21" s="177">
        <v>9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142</v>
      </c>
      <c r="K21" s="179">
        <f t="shared" si="2"/>
        <v>1278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2392</v>
      </c>
      <c r="C22" s="184" t="s">
        <v>2393</v>
      </c>
      <c r="D22" s="176" t="s">
        <v>1835</v>
      </c>
      <c r="E22" s="177">
        <v>9</v>
      </c>
      <c r="F22" s="178"/>
      <c r="G22" s="179">
        <f t="shared" si="0"/>
        <v>0</v>
      </c>
      <c r="H22" s="178">
        <v>150</v>
      </c>
      <c r="I22" s="179">
        <f t="shared" si="1"/>
        <v>1350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15</v>
      </c>
      <c r="B23" s="175" t="s">
        <v>2394</v>
      </c>
      <c r="C23" s="184" t="s">
        <v>2395</v>
      </c>
      <c r="D23" s="176" t="s">
        <v>348</v>
      </c>
      <c r="E23" s="177">
        <v>9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10.199999999999999</v>
      </c>
      <c r="K23" s="179">
        <f t="shared" si="2"/>
        <v>91.8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16</v>
      </c>
      <c r="B24" s="175" t="s">
        <v>2396</v>
      </c>
      <c r="C24" s="184" t="s">
        <v>2397</v>
      </c>
      <c r="D24" s="176" t="s">
        <v>348</v>
      </c>
      <c r="E24" s="177">
        <v>9</v>
      </c>
      <c r="F24" s="178"/>
      <c r="G24" s="179">
        <f t="shared" si="0"/>
        <v>0</v>
      </c>
      <c r="H24" s="178">
        <v>0</v>
      </c>
      <c r="I24" s="179">
        <f t="shared" si="1"/>
        <v>0</v>
      </c>
      <c r="J24" s="178">
        <v>96.4</v>
      </c>
      <c r="K24" s="179">
        <f t="shared" si="2"/>
        <v>867.6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425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17</v>
      </c>
      <c r="B25" s="175" t="s">
        <v>2398</v>
      </c>
      <c r="C25" s="184" t="s">
        <v>2399</v>
      </c>
      <c r="D25" s="176" t="s">
        <v>348</v>
      </c>
      <c r="E25" s="177">
        <v>9</v>
      </c>
      <c r="F25" s="178"/>
      <c r="G25" s="179">
        <f t="shared" si="0"/>
        <v>0</v>
      </c>
      <c r="H25" s="178">
        <v>0</v>
      </c>
      <c r="I25" s="179">
        <f t="shared" si="1"/>
        <v>0</v>
      </c>
      <c r="J25" s="178">
        <v>210</v>
      </c>
      <c r="K25" s="179">
        <f t="shared" si="2"/>
        <v>1890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91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18</v>
      </c>
      <c r="B26" s="175" t="s">
        <v>2955</v>
      </c>
      <c r="C26" s="184" t="s">
        <v>2957</v>
      </c>
      <c r="D26" s="176" t="s">
        <v>791</v>
      </c>
      <c r="E26" s="177">
        <v>1</v>
      </c>
      <c r="F26" s="178"/>
      <c r="G26" s="179">
        <f t="shared" si="0"/>
        <v>0</v>
      </c>
      <c r="H26" s="178">
        <v>0</v>
      </c>
      <c r="I26" s="179">
        <f t="shared" si="1"/>
        <v>0</v>
      </c>
      <c r="J26" s="178">
        <v>0.77</v>
      </c>
      <c r="K26" s="179">
        <f t="shared" si="2"/>
        <v>0.77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19</v>
      </c>
      <c r="B27" s="175" t="s">
        <v>2956</v>
      </c>
      <c r="C27" s="184" t="s">
        <v>2958</v>
      </c>
      <c r="D27" s="176" t="s">
        <v>791</v>
      </c>
      <c r="E27" s="177">
        <v>1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0.39</v>
      </c>
      <c r="K27" s="179">
        <f t="shared" si="2"/>
        <v>0.39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20</v>
      </c>
      <c r="B28" s="175" t="s">
        <v>2242</v>
      </c>
      <c r="C28" s="184" t="s">
        <v>2243</v>
      </c>
      <c r="D28" s="176" t="s">
        <v>791</v>
      </c>
      <c r="E28" s="177">
        <v>1</v>
      </c>
      <c r="F28" s="178"/>
      <c r="G28" s="179">
        <f t="shared" si="0"/>
        <v>0</v>
      </c>
      <c r="H28" s="178">
        <v>0</v>
      </c>
      <c r="I28" s="179">
        <f t="shared" si="1"/>
        <v>0</v>
      </c>
      <c r="J28" s="178">
        <v>3</v>
      </c>
      <c r="K28" s="179">
        <f t="shared" si="2"/>
        <v>3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0" t="s">
        <v>313</v>
      </c>
      <c r="B29" s="161" t="s">
        <v>282</v>
      </c>
      <c r="C29" s="182" t="s">
        <v>283</v>
      </c>
      <c r="D29" s="162"/>
      <c r="E29" s="163"/>
      <c r="F29" s="164"/>
      <c r="G29" s="164">
        <f>SUMIF(AG30:AG32,"&lt;&gt;NOR",G30:G32)</f>
        <v>0</v>
      </c>
      <c r="H29" s="164"/>
      <c r="I29" s="164">
        <f>SUM(I30:I32)</f>
        <v>0</v>
      </c>
      <c r="J29" s="164"/>
      <c r="K29" s="164">
        <f>SUM(K30:K32)</f>
        <v>12090</v>
      </c>
      <c r="L29" s="164"/>
      <c r="M29" s="164">
        <f>SUM(M30:M32)</f>
        <v>0</v>
      </c>
      <c r="N29" s="164"/>
      <c r="O29" s="164">
        <f>SUM(O30:O32)</f>
        <v>0</v>
      </c>
      <c r="P29" s="164"/>
      <c r="Q29" s="164">
        <f>SUM(Q30:Q32)</f>
        <v>0</v>
      </c>
      <c r="R29" s="164"/>
      <c r="S29" s="164"/>
      <c r="T29" s="165"/>
      <c r="U29" s="159"/>
      <c r="V29" s="159">
        <f>SUM(V30:V32)</f>
        <v>0</v>
      </c>
      <c r="W29" s="159"/>
      <c r="X29" s="159"/>
      <c r="AG29" t="s">
        <v>314</v>
      </c>
    </row>
    <row r="30" spans="1:60" outlineLevel="1" x14ac:dyDescent="0.2">
      <c r="A30" s="174">
        <v>21</v>
      </c>
      <c r="B30" s="175" t="s">
        <v>2200</v>
      </c>
      <c r="C30" s="184" t="s">
        <v>2201</v>
      </c>
      <c r="D30" s="176" t="s">
        <v>585</v>
      </c>
      <c r="E30" s="177">
        <v>20</v>
      </c>
      <c r="F30" s="178"/>
      <c r="G30" s="179">
        <f>ROUND(E30*F30,2)</f>
        <v>0</v>
      </c>
      <c r="H30" s="178">
        <v>0</v>
      </c>
      <c r="I30" s="179">
        <f>ROUND(E30*H30,2)</f>
        <v>0</v>
      </c>
      <c r="J30" s="178">
        <v>294</v>
      </c>
      <c r="K30" s="179">
        <f>ROUND(E30*J30,2)</f>
        <v>5880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79" t="s">
        <v>340</v>
      </c>
      <c r="T30" s="180" t="s">
        <v>319</v>
      </c>
      <c r="U30" s="158">
        <v>0</v>
      </c>
      <c r="V30" s="158">
        <f>ROUND(E30*U30,2)</f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22</v>
      </c>
      <c r="B31" s="175" t="s">
        <v>2206</v>
      </c>
      <c r="C31" s="184" t="s">
        <v>2207</v>
      </c>
      <c r="D31" s="176" t="s">
        <v>585</v>
      </c>
      <c r="E31" s="177">
        <v>10</v>
      </c>
      <c r="F31" s="178"/>
      <c r="G31" s="179">
        <f>ROUND(E31*F31,2)</f>
        <v>0</v>
      </c>
      <c r="H31" s="178">
        <v>0</v>
      </c>
      <c r="I31" s="179">
        <f>ROUND(E31*H31,2)</f>
        <v>0</v>
      </c>
      <c r="J31" s="178">
        <v>327</v>
      </c>
      <c r="K31" s="179">
        <f>ROUND(E31*J31,2)</f>
        <v>3270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 t="s">
        <v>340</v>
      </c>
      <c r="T31" s="180" t="s">
        <v>319</v>
      </c>
      <c r="U31" s="158">
        <v>0</v>
      </c>
      <c r="V31" s="158">
        <f>ROUND(E31*U31,2)</f>
        <v>0</v>
      </c>
      <c r="W31" s="158"/>
      <c r="X31" s="158" t="s">
        <v>362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23</v>
      </c>
      <c r="B32" s="175" t="s">
        <v>2208</v>
      </c>
      <c r="C32" s="184" t="s">
        <v>2209</v>
      </c>
      <c r="D32" s="176" t="s">
        <v>585</v>
      </c>
      <c r="E32" s="177">
        <v>10</v>
      </c>
      <c r="F32" s="178"/>
      <c r="G32" s="179">
        <f>ROUND(E32*F32,2)</f>
        <v>0</v>
      </c>
      <c r="H32" s="178">
        <v>0</v>
      </c>
      <c r="I32" s="179">
        <f>ROUND(E32*H32,2)</f>
        <v>0</v>
      </c>
      <c r="J32" s="178">
        <v>294</v>
      </c>
      <c r="K32" s="179">
        <f>ROUND(E32*J32,2)</f>
        <v>2940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0" t="s">
        <v>313</v>
      </c>
      <c r="B33" s="161" t="s">
        <v>281</v>
      </c>
      <c r="C33" s="182" t="s">
        <v>27</v>
      </c>
      <c r="D33" s="162"/>
      <c r="E33" s="163"/>
      <c r="F33" s="164"/>
      <c r="G33" s="164">
        <f>SUMIF(AG34:AG36,"&lt;&gt;NOR",G34:G36)</f>
        <v>0</v>
      </c>
      <c r="H33" s="164"/>
      <c r="I33" s="164">
        <f>SUM(I34:I36)</f>
        <v>0</v>
      </c>
      <c r="J33" s="164"/>
      <c r="K33" s="164">
        <f>SUM(K34:K36)</f>
        <v>2500</v>
      </c>
      <c r="L33" s="164"/>
      <c r="M33" s="164">
        <f>SUM(M34:M36)</f>
        <v>0</v>
      </c>
      <c r="N33" s="164"/>
      <c r="O33" s="164">
        <f>SUM(O34:O36)</f>
        <v>0</v>
      </c>
      <c r="P33" s="164"/>
      <c r="Q33" s="164">
        <f>SUM(Q34:Q36)</f>
        <v>0</v>
      </c>
      <c r="R33" s="164"/>
      <c r="S33" s="164"/>
      <c r="T33" s="165"/>
      <c r="U33" s="159"/>
      <c r="V33" s="159">
        <f>SUM(V34:V36)</f>
        <v>0</v>
      </c>
      <c r="W33" s="159"/>
      <c r="X33" s="159"/>
      <c r="AG33" t="s">
        <v>314</v>
      </c>
    </row>
    <row r="34" spans="1:60" outlineLevel="1" x14ac:dyDescent="0.2">
      <c r="A34" s="174">
        <v>24</v>
      </c>
      <c r="B34" s="175" t="s">
        <v>2212</v>
      </c>
      <c r="C34" s="184" t="s">
        <v>2213</v>
      </c>
      <c r="D34" s="176" t="s">
        <v>1198</v>
      </c>
      <c r="E34" s="177">
        <v>1</v>
      </c>
      <c r="F34" s="178"/>
      <c r="G34" s="179">
        <f>ROUND(E34*F34,2)</f>
        <v>0</v>
      </c>
      <c r="H34" s="178">
        <v>0</v>
      </c>
      <c r="I34" s="179">
        <f>ROUND(E34*H34,2)</f>
        <v>0</v>
      </c>
      <c r="J34" s="178">
        <v>1000</v>
      </c>
      <c r="K34" s="179">
        <f>ROUND(E34*J34,2)</f>
        <v>1000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340</v>
      </c>
      <c r="T34" s="180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2214</v>
      </c>
      <c r="C35" s="184" t="s">
        <v>2215</v>
      </c>
      <c r="D35" s="176" t="s">
        <v>1198</v>
      </c>
      <c r="E35" s="177">
        <v>1</v>
      </c>
      <c r="F35" s="178"/>
      <c r="G35" s="179">
        <f>ROUND(E35*F35,2)</f>
        <v>0</v>
      </c>
      <c r="H35" s="178">
        <v>0</v>
      </c>
      <c r="I35" s="179">
        <f>ROUND(E35*H35,2)</f>
        <v>0</v>
      </c>
      <c r="J35" s="178">
        <v>500</v>
      </c>
      <c r="K35" s="179">
        <f>ROUND(E35*J35,2)</f>
        <v>500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340</v>
      </c>
      <c r="T35" s="180" t="s">
        <v>319</v>
      </c>
      <c r="U35" s="158">
        <v>0</v>
      </c>
      <c r="V35" s="158">
        <f>ROUND(E35*U35,2)</f>
        <v>0</v>
      </c>
      <c r="W35" s="158"/>
      <c r="X35" s="158" t="s">
        <v>362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2216</v>
      </c>
      <c r="C36" s="184" t="s">
        <v>2217</v>
      </c>
      <c r="D36" s="176" t="s">
        <v>2218</v>
      </c>
      <c r="E36" s="177">
        <v>2</v>
      </c>
      <c r="F36" s="178"/>
      <c r="G36" s="179">
        <f>ROUND(E36*F36,2)</f>
        <v>0</v>
      </c>
      <c r="H36" s="178">
        <v>0</v>
      </c>
      <c r="I36" s="179">
        <f>ROUND(E36*H36,2)</f>
        <v>0</v>
      </c>
      <c r="J36" s="178">
        <v>500</v>
      </c>
      <c r="K36" s="179">
        <f>ROUND(E36*J36,2)</f>
        <v>1000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340</v>
      </c>
      <c r="T36" s="180" t="s">
        <v>319</v>
      </c>
      <c r="U36" s="158">
        <v>0</v>
      </c>
      <c r="V36" s="158">
        <f>ROUND(E36*U36,2)</f>
        <v>0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425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0" t="s">
        <v>313</v>
      </c>
      <c r="B37" s="161" t="s">
        <v>284</v>
      </c>
      <c r="C37" s="182" t="s">
        <v>28</v>
      </c>
      <c r="D37" s="162"/>
      <c r="E37" s="163"/>
      <c r="F37" s="164"/>
      <c r="G37" s="164">
        <f>SUMIF(AG38:AG39,"&lt;&gt;NOR",G38:G39)</f>
        <v>0</v>
      </c>
      <c r="H37" s="164"/>
      <c r="I37" s="164">
        <f>SUM(I38:I39)</f>
        <v>0</v>
      </c>
      <c r="J37" s="164"/>
      <c r="K37" s="164">
        <f>SUM(K38:K39)</f>
        <v>600</v>
      </c>
      <c r="L37" s="164"/>
      <c r="M37" s="164">
        <f>SUM(M38:M39)</f>
        <v>0</v>
      </c>
      <c r="N37" s="164"/>
      <c r="O37" s="164">
        <f>SUM(O38:O39)</f>
        <v>0</v>
      </c>
      <c r="P37" s="164"/>
      <c r="Q37" s="164">
        <f>SUM(Q38:Q39)</f>
        <v>0</v>
      </c>
      <c r="R37" s="164"/>
      <c r="S37" s="164"/>
      <c r="T37" s="165"/>
      <c r="U37" s="159"/>
      <c r="V37" s="159">
        <f>SUM(V38:V39)</f>
        <v>0</v>
      </c>
      <c r="W37" s="159"/>
      <c r="X37" s="159"/>
      <c r="AG37" t="s">
        <v>314</v>
      </c>
    </row>
    <row r="38" spans="1:60" outlineLevel="1" x14ac:dyDescent="0.2">
      <c r="A38" s="174">
        <v>27</v>
      </c>
      <c r="B38" s="175" t="s">
        <v>2223</v>
      </c>
      <c r="C38" s="184" t="s">
        <v>2224</v>
      </c>
      <c r="D38" s="176" t="s">
        <v>1198</v>
      </c>
      <c r="E38" s="177">
        <v>1</v>
      </c>
      <c r="F38" s="178"/>
      <c r="G38" s="179">
        <f>ROUND(E38*F38,2)</f>
        <v>0</v>
      </c>
      <c r="H38" s="178">
        <v>0</v>
      </c>
      <c r="I38" s="179">
        <f>ROUND(E38*H38,2)</f>
        <v>0</v>
      </c>
      <c r="J38" s="178">
        <v>300</v>
      </c>
      <c r="K38" s="179">
        <f>ROUND(E38*J38,2)</f>
        <v>300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340</v>
      </c>
      <c r="T38" s="180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425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28</v>
      </c>
      <c r="B39" s="167" t="s">
        <v>2225</v>
      </c>
      <c r="C39" s="183" t="s">
        <v>2226</v>
      </c>
      <c r="D39" s="168" t="s">
        <v>1198</v>
      </c>
      <c r="E39" s="169">
        <v>1</v>
      </c>
      <c r="F39" s="170"/>
      <c r="G39" s="171">
        <f>ROUND(E39*F39,2)</f>
        <v>0</v>
      </c>
      <c r="H39" s="170">
        <v>0</v>
      </c>
      <c r="I39" s="171">
        <f>ROUND(E39*H39,2)</f>
        <v>0</v>
      </c>
      <c r="J39" s="170">
        <v>300</v>
      </c>
      <c r="K39" s="171">
        <f>ROUND(E39*J39,2)</f>
        <v>300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1" t="s">
        <v>340</v>
      </c>
      <c r="T39" s="172" t="s">
        <v>319</v>
      </c>
      <c r="U39" s="158">
        <v>0</v>
      </c>
      <c r="V39" s="158">
        <f>ROUND(E39*U39,2)</f>
        <v>0</v>
      </c>
      <c r="W39" s="158"/>
      <c r="X39" s="158" t="s">
        <v>362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3"/>
      <c r="B40" s="4"/>
      <c r="C40" s="185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300</v>
      </c>
    </row>
    <row r="41" spans="1:60" x14ac:dyDescent="0.2">
      <c r="A41" s="152"/>
      <c r="B41" s="153" t="s">
        <v>29</v>
      </c>
      <c r="C41" s="186"/>
      <c r="D41" s="154"/>
      <c r="E41" s="155"/>
      <c r="F41" s="155"/>
      <c r="G41" s="181">
        <f>G8+G29+G33+G37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355</v>
      </c>
    </row>
    <row r="42" spans="1:60" x14ac:dyDescent="0.2">
      <c r="C42" s="187"/>
      <c r="D42" s="10"/>
      <c r="AG42" t="s">
        <v>356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GGC5OjIqrkoSK7F6SVEhjpAgK22fe/ISIE/+zfb2aTqtre6IR0N/9LKycPEIoLy+mW0QQXl28ZhBmJsawFiXQA==" saltValue="puP9waqCeOdWZQhGsQ/hJ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4999"/>
  <sheetViews>
    <sheetView workbookViewId="0">
      <pane ySplit="7" topLeftCell="A8" activePane="bottomLeft" state="frozen"/>
      <selection activeCell="C17" sqref="C17:G17"/>
      <selection pane="bottomLeft" activeCell="C9" sqref="C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91</v>
      </c>
      <c r="C4" s="283" t="s">
        <v>92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SUMIF(AG9:AG30,"&lt;&gt;NOR",G9:G30)</f>
        <v>0</v>
      </c>
      <c r="H8" s="164"/>
      <c r="I8" s="164">
        <f>SUM(I9:I30)</f>
        <v>21796</v>
      </c>
      <c r="J8" s="164"/>
      <c r="K8" s="164">
        <f>SUM(K9:K30)</f>
        <v>34049.659999999996</v>
      </c>
      <c r="L8" s="164"/>
      <c r="M8" s="164">
        <f>SUM(M9:M30)</f>
        <v>0</v>
      </c>
      <c r="N8" s="164"/>
      <c r="O8" s="164">
        <f>SUM(O9:O30)</f>
        <v>0</v>
      </c>
      <c r="P8" s="164"/>
      <c r="Q8" s="164">
        <f>SUM(Q9:Q30)</f>
        <v>0</v>
      </c>
      <c r="R8" s="164"/>
      <c r="S8" s="164"/>
      <c r="T8" s="165"/>
      <c r="U8" s="159"/>
      <c r="V8" s="159">
        <f>SUM(V9:V30)</f>
        <v>0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2265</v>
      </c>
      <c r="C9" s="184" t="s">
        <v>2266</v>
      </c>
      <c r="D9" s="176" t="s">
        <v>473</v>
      </c>
      <c r="E9" s="177">
        <v>440</v>
      </c>
      <c r="F9" s="178"/>
      <c r="G9" s="179">
        <f t="shared" ref="G9:G30" si="0">ROUND(E9*F9,2)</f>
        <v>0</v>
      </c>
      <c r="H9" s="178">
        <v>0</v>
      </c>
      <c r="I9" s="179">
        <f t="shared" ref="I9:I30" si="1">ROUND(E9*H9,2)</f>
        <v>0</v>
      </c>
      <c r="J9" s="178">
        <v>36.700000000000003</v>
      </c>
      <c r="K9" s="179">
        <f t="shared" ref="K9:K30" si="2">ROUND(E9*J9,2)</f>
        <v>16148</v>
      </c>
      <c r="L9" s="179">
        <v>21</v>
      </c>
      <c r="M9" s="179">
        <f t="shared" ref="M9:M30" si="3">G9*(1+L9/100)</f>
        <v>0</v>
      </c>
      <c r="N9" s="179">
        <v>0</v>
      </c>
      <c r="O9" s="179">
        <f t="shared" ref="O9:O30" si="4">ROUND(E9*N9,2)</f>
        <v>0</v>
      </c>
      <c r="P9" s="179">
        <v>0</v>
      </c>
      <c r="Q9" s="179">
        <f t="shared" ref="Q9:Q30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30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2374</v>
      </c>
      <c r="C10" s="184" t="s">
        <v>2375</v>
      </c>
      <c r="D10" s="176" t="s">
        <v>473</v>
      </c>
      <c r="E10" s="177">
        <v>440</v>
      </c>
      <c r="F10" s="178"/>
      <c r="G10" s="179">
        <f t="shared" si="0"/>
        <v>0</v>
      </c>
      <c r="H10" s="178">
        <v>8</v>
      </c>
      <c r="I10" s="179">
        <f t="shared" si="1"/>
        <v>3520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2272</v>
      </c>
      <c r="C11" s="184" t="s">
        <v>2273</v>
      </c>
      <c r="D11" s="176" t="s">
        <v>348</v>
      </c>
      <c r="E11" s="177">
        <v>10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44.1</v>
      </c>
      <c r="K11" s="179">
        <f t="shared" si="2"/>
        <v>441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2090</v>
      </c>
      <c r="C12" s="184" t="s">
        <v>2091</v>
      </c>
      <c r="D12" s="176" t="s">
        <v>1835</v>
      </c>
      <c r="E12" s="177">
        <v>10</v>
      </c>
      <c r="F12" s="178"/>
      <c r="G12" s="179">
        <f t="shared" si="0"/>
        <v>0</v>
      </c>
      <c r="H12" s="178">
        <v>4.2</v>
      </c>
      <c r="I12" s="179">
        <f t="shared" si="1"/>
        <v>42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2280</v>
      </c>
      <c r="C13" s="184" t="s">
        <v>2281</v>
      </c>
      <c r="D13" s="176" t="s">
        <v>473</v>
      </c>
      <c r="E13" s="177">
        <v>440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14.7</v>
      </c>
      <c r="K13" s="179">
        <f t="shared" si="2"/>
        <v>6468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2376</v>
      </c>
      <c r="C14" s="184" t="s">
        <v>2377</v>
      </c>
      <c r="D14" s="176" t="s">
        <v>473</v>
      </c>
      <c r="E14" s="177">
        <v>440</v>
      </c>
      <c r="F14" s="178"/>
      <c r="G14" s="179">
        <f t="shared" si="0"/>
        <v>0</v>
      </c>
      <c r="H14" s="178">
        <v>12</v>
      </c>
      <c r="I14" s="179">
        <f t="shared" si="1"/>
        <v>5280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2378</v>
      </c>
      <c r="C15" s="184" t="s">
        <v>2379</v>
      </c>
      <c r="D15" s="176" t="s">
        <v>348</v>
      </c>
      <c r="E15" s="177">
        <v>1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2840</v>
      </c>
      <c r="K15" s="179">
        <f t="shared" si="2"/>
        <v>2840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8</v>
      </c>
      <c r="B16" s="175" t="s">
        <v>2380</v>
      </c>
      <c r="C16" s="184" t="s">
        <v>2381</v>
      </c>
      <c r="D16" s="176" t="s">
        <v>791</v>
      </c>
      <c r="E16" s="177">
        <v>1</v>
      </c>
      <c r="F16" s="178"/>
      <c r="G16" s="179">
        <f t="shared" si="0"/>
        <v>0</v>
      </c>
      <c r="H16" s="178">
        <v>10740</v>
      </c>
      <c r="I16" s="179">
        <f t="shared" si="1"/>
        <v>10740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2382</v>
      </c>
      <c r="C17" s="184" t="s">
        <v>2383</v>
      </c>
      <c r="D17" s="176" t="s">
        <v>348</v>
      </c>
      <c r="E17" s="177">
        <v>1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62.4</v>
      </c>
      <c r="K17" s="179">
        <f t="shared" si="2"/>
        <v>62.4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2384</v>
      </c>
      <c r="C18" s="184" t="s">
        <v>2385</v>
      </c>
      <c r="D18" s="176" t="s">
        <v>348</v>
      </c>
      <c r="E18" s="177">
        <v>1</v>
      </c>
      <c r="F18" s="178"/>
      <c r="G18" s="179">
        <f t="shared" si="0"/>
        <v>0</v>
      </c>
      <c r="H18" s="178">
        <v>0</v>
      </c>
      <c r="I18" s="179">
        <f t="shared" si="1"/>
        <v>0</v>
      </c>
      <c r="J18" s="178">
        <v>125</v>
      </c>
      <c r="K18" s="179">
        <f t="shared" si="2"/>
        <v>125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2386</v>
      </c>
      <c r="C19" s="184" t="s">
        <v>2387</v>
      </c>
      <c r="D19" s="176" t="s">
        <v>348</v>
      </c>
      <c r="E19" s="177">
        <v>1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85.1</v>
      </c>
      <c r="K19" s="179">
        <f t="shared" si="2"/>
        <v>85.1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2388</v>
      </c>
      <c r="C20" s="184" t="s">
        <v>2389</v>
      </c>
      <c r="D20" s="176" t="s">
        <v>348</v>
      </c>
      <c r="E20" s="177">
        <v>1</v>
      </c>
      <c r="F20" s="178"/>
      <c r="G20" s="179">
        <f t="shared" si="0"/>
        <v>0</v>
      </c>
      <c r="H20" s="178">
        <v>0</v>
      </c>
      <c r="I20" s="179">
        <f t="shared" si="1"/>
        <v>0</v>
      </c>
      <c r="J20" s="178">
        <v>2270</v>
      </c>
      <c r="K20" s="179">
        <f t="shared" si="2"/>
        <v>2270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2390</v>
      </c>
      <c r="C21" s="184" t="s">
        <v>2391</v>
      </c>
      <c r="D21" s="176" t="s">
        <v>348</v>
      </c>
      <c r="E21" s="177">
        <v>10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142</v>
      </c>
      <c r="K21" s="179">
        <f t="shared" si="2"/>
        <v>1420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2392</v>
      </c>
      <c r="C22" s="184" t="s">
        <v>2393</v>
      </c>
      <c r="D22" s="176" t="s">
        <v>1835</v>
      </c>
      <c r="E22" s="177">
        <v>10</v>
      </c>
      <c r="F22" s="178"/>
      <c r="G22" s="179">
        <f t="shared" si="0"/>
        <v>0</v>
      </c>
      <c r="H22" s="178">
        <v>150</v>
      </c>
      <c r="I22" s="179">
        <f t="shared" si="1"/>
        <v>1500</v>
      </c>
      <c r="J22" s="178">
        <v>0</v>
      </c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15</v>
      </c>
      <c r="B23" s="175" t="s">
        <v>2400</v>
      </c>
      <c r="C23" s="184" t="s">
        <v>2401</v>
      </c>
      <c r="D23" s="176" t="s">
        <v>348</v>
      </c>
      <c r="E23" s="177">
        <v>6</v>
      </c>
      <c r="F23" s="178"/>
      <c r="G23" s="179">
        <f t="shared" si="0"/>
        <v>0</v>
      </c>
      <c r="H23" s="178">
        <v>0</v>
      </c>
      <c r="I23" s="179">
        <f t="shared" si="1"/>
        <v>0</v>
      </c>
      <c r="J23" s="178">
        <v>170</v>
      </c>
      <c r="K23" s="179">
        <f t="shared" si="2"/>
        <v>1020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340</v>
      </c>
      <c r="T23" s="180" t="s">
        <v>319</v>
      </c>
      <c r="U23" s="158">
        <v>0</v>
      </c>
      <c r="V23" s="158">
        <f t="shared" si="6"/>
        <v>0</v>
      </c>
      <c r="W23" s="158"/>
      <c r="X23" s="158" t="s">
        <v>362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363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16</v>
      </c>
      <c r="B24" s="175" t="s">
        <v>2402</v>
      </c>
      <c r="C24" s="184" t="s">
        <v>2403</v>
      </c>
      <c r="D24" s="176" t="s">
        <v>348</v>
      </c>
      <c r="E24" s="177">
        <v>6</v>
      </c>
      <c r="F24" s="178"/>
      <c r="G24" s="179">
        <f t="shared" si="0"/>
        <v>0</v>
      </c>
      <c r="H24" s="178">
        <v>119</v>
      </c>
      <c r="I24" s="179">
        <f t="shared" si="1"/>
        <v>714</v>
      </c>
      <c r="J24" s="178">
        <v>0</v>
      </c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340</v>
      </c>
      <c r="T24" s="180" t="s">
        <v>319</v>
      </c>
      <c r="U24" s="158">
        <v>0</v>
      </c>
      <c r="V24" s="158">
        <f t="shared" si="6"/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555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17</v>
      </c>
      <c r="B25" s="175" t="s">
        <v>2394</v>
      </c>
      <c r="C25" s="184" t="s">
        <v>2395</v>
      </c>
      <c r="D25" s="176" t="s">
        <v>348</v>
      </c>
      <c r="E25" s="177">
        <v>10</v>
      </c>
      <c r="F25" s="178"/>
      <c r="G25" s="179">
        <f t="shared" si="0"/>
        <v>0</v>
      </c>
      <c r="H25" s="178">
        <v>0</v>
      </c>
      <c r="I25" s="179">
        <f t="shared" si="1"/>
        <v>0</v>
      </c>
      <c r="J25" s="178">
        <v>10.199999999999999</v>
      </c>
      <c r="K25" s="179">
        <f t="shared" si="2"/>
        <v>102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340</v>
      </c>
      <c r="T25" s="180" t="s">
        <v>319</v>
      </c>
      <c r="U25" s="158">
        <v>0</v>
      </c>
      <c r="V25" s="158">
        <f t="shared" si="6"/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18</v>
      </c>
      <c r="B26" s="175" t="s">
        <v>2396</v>
      </c>
      <c r="C26" s="184" t="s">
        <v>2397</v>
      </c>
      <c r="D26" s="176" t="s">
        <v>348</v>
      </c>
      <c r="E26" s="177">
        <v>10</v>
      </c>
      <c r="F26" s="178"/>
      <c r="G26" s="179">
        <f t="shared" si="0"/>
        <v>0</v>
      </c>
      <c r="H26" s="178">
        <v>0</v>
      </c>
      <c r="I26" s="179">
        <f t="shared" si="1"/>
        <v>0</v>
      </c>
      <c r="J26" s="178">
        <v>96.4</v>
      </c>
      <c r="K26" s="179">
        <f t="shared" si="2"/>
        <v>964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340</v>
      </c>
      <c r="T26" s="180" t="s">
        <v>319</v>
      </c>
      <c r="U26" s="158">
        <v>0</v>
      </c>
      <c r="V26" s="158">
        <f t="shared" si="6"/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19</v>
      </c>
      <c r="B27" s="175" t="s">
        <v>2398</v>
      </c>
      <c r="C27" s="184" t="s">
        <v>2399</v>
      </c>
      <c r="D27" s="176" t="s">
        <v>348</v>
      </c>
      <c r="E27" s="177">
        <v>10</v>
      </c>
      <c r="F27" s="178"/>
      <c r="G27" s="179">
        <f t="shared" si="0"/>
        <v>0</v>
      </c>
      <c r="H27" s="178">
        <v>0</v>
      </c>
      <c r="I27" s="179">
        <f t="shared" si="1"/>
        <v>0</v>
      </c>
      <c r="J27" s="178">
        <v>210</v>
      </c>
      <c r="K27" s="179">
        <f t="shared" si="2"/>
        <v>2100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340</v>
      </c>
      <c r="T27" s="180" t="s">
        <v>319</v>
      </c>
      <c r="U27" s="158">
        <v>0</v>
      </c>
      <c r="V27" s="158">
        <f t="shared" si="6"/>
        <v>0</v>
      </c>
      <c r="W27" s="158"/>
      <c r="X27" s="158" t="s">
        <v>362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20</v>
      </c>
      <c r="B28" s="175" t="s">
        <v>2955</v>
      </c>
      <c r="C28" s="184" t="s">
        <v>2957</v>
      </c>
      <c r="D28" s="176" t="s">
        <v>791</v>
      </c>
      <c r="E28" s="177">
        <v>1</v>
      </c>
      <c r="F28" s="178"/>
      <c r="G28" s="179">
        <f t="shared" si="0"/>
        <v>0</v>
      </c>
      <c r="H28" s="178">
        <v>0</v>
      </c>
      <c r="I28" s="179">
        <f t="shared" si="1"/>
        <v>0</v>
      </c>
      <c r="J28" s="178">
        <v>0.77</v>
      </c>
      <c r="K28" s="179">
        <f t="shared" si="2"/>
        <v>0.77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340</v>
      </c>
      <c r="T28" s="180" t="s">
        <v>319</v>
      </c>
      <c r="U28" s="158">
        <v>0</v>
      </c>
      <c r="V28" s="158">
        <f t="shared" si="6"/>
        <v>0</v>
      </c>
      <c r="W28" s="158"/>
      <c r="X28" s="158" t="s">
        <v>362</v>
      </c>
      <c r="Y28" s="191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21</v>
      </c>
      <c r="B29" s="175" t="s">
        <v>2956</v>
      </c>
      <c r="C29" s="184" t="s">
        <v>2958</v>
      </c>
      <c r="D29" s="176" t="s">
        <v>791</v>
      </c>
      <c r="E29" s="177">
        <v>1</v>
      </c>
      <c r="F29" s="178"/>
      <c r="G29" s="179">
        <f t="shared" si="0"/>
        <v>0</v>
      </c>
      <c r="H29" s="178">
        <v>0</v>
      </c>
      <c r="I29" s="179">
        <f t="shared" si="1"/>
        <v>0</v>
      </c>
      <c r="J29" s="178">
        <v>0.39</v>
      </c>
      <c r="K29" s="179">
        <f t="shared" si="2"/>
        <v>0.39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340</v>
      </c>
      <c r="T29" s="180" t="s">
        <v>319</v>
      </c>
      <c r="U29" s="158">
        <v>0</v>
      </c>
      <c r="V29" s="158">
        <f t="shared" si="6"/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22</v>
      </c>
      <c r="B30" s="175" t="s">
        <v>2242</v>
      </c>
      <c r="C30" s="184" t="s">
        <v>2243</v>
      </c>
      <c r="D30" s="176" t="s">
        <v>791</v>
      </c>
      <c r="E30" s="177">
        <v>1</v>
      </c>
      <c r="F30" s="178"/>
      <c r="G30" s="179">
        <f t="shared" si="0"/>
        <v>0</v>
      </c>
      <c r="H30" s="178">
        <v>0</v>
      </c>
      <c r="I30" s="179">
        <f t="shared" si="1"/>
        <v>0</v>
      </c>
      <c r="J30" s="178">
        <v>3</v>
      </c>
      <c r="K30" s="179">
        <f t="shared" si="2"/>
        <v>3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340</v>
      </c>
      <c r="T30" s="180" t="s">
        <v>319</v>
      </c>
      <c r="U30" s="158">
        <v>0</v>
      </c>
      <c r="V30" s="158">
        <f t="shared" si="6"/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0" t="s">
        <v>313</v>
      </c>
      <c r="B31" s="161" t="s">
        <v>282</v>
      </c>
      <c r="C31" s="182" t="s">
        <v>283</v>
      </c>
      <c r="D31" s="162"/>
      <c r="E31" s="163"/>
      <c r="F31" s="164"/>
      <c r="G31" s="164">
        <f>SUMIF(AG32:AG34,"&lt;&gt;NOR",G32:G34)</f>
        <v>0</v>
      </c>
      <c r="H31" s="164"/>
      <c r="I31" s="164">
        <f>SUM(I32:I34)</f>
        <v>0</v>
      </c>
      <c r="J31" s="164"/>
      <c r="K31" s="164">
        <f>SUM(K32:K34)</f>
        <v>13560</v>
      </c>
      <c r="L31" s="164"/>
      <c r="M31" s="164">
        <f>SUM(M32:M34)</f>
        <v>0</v>
      </c>
      <c r="N31" s="164"/>
      <c r="O31" s="164">
        <f>SUM(O32:O34)</f>
        <v>0</v>
      </c>
      <c r="P31" s="164"/>
      <c r="Q31" s="164">
        <f>SUM(Q32:Q34)</f>
        <v>0</v>
      </c>
      <c r="R31" s="164"/>
      <c r="S31" s="164"/>
      <c r="T31" s="165"/>
      <c r="U31" s="159"/>
      <c r="V31" s="159">
        <f>SUM(V32:V34)</f>
        <v>0</v>
      </c>
      <c r="W31" s="159"/>
      <c r="X31" s="159"/>
      <c r="AG31" t="s">
        <v>314</v>
      </c>
    </row>
    <row r="32" spans="1:60" outlineLevel="1" x14ac:dyDescent="0.2">
      <c r="A32" s="174">
        <v>23</v>
      </c>
      <c r="B32" s="175" t="s">
        <v>2200</v>
      </c>
      <c r="C32" s="184" t="s">
        <v>2201</v>
      </c>
      <c r="D32" s="176" t="s">
        <v>585</v>
      </c>
      <c r="E32" s="177">
        <v>25</v>
      </c>
      <c r="F32" s="178"/>
      <c r="G32" s="179">
        <f>ROUND(E32*F32,2)</f>
        <v>0</v>
      </c>
      <c r="H32" s="178">
        <v>0</v>
      </c>
      <c r="I32" s="179">
        <f>ROUND(E32*H32,2)</f>
        <v>0</v>
      </c>
      <c r="J32" s="178">
        <v>294</v>
      </c>
      <c r="K32" s="179">
        <f>ROUND(E32*J32,2)</f>
        <v>7350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24</v>
      </c>
      <c r="B33" s="175" t="s">
        <v>2206</v>
      </c>
      <c r="C33" s="184" t="s">
        <v>2207</v>
      </c>
      <c r="D33" s="176" t="s">
        <v>585</v>
      </c>
      <c r="E33" s="177">
        <v>10</v>
      </c>
      <c r="F33" s="178"/>
      <c r="G33" s="179">
        <f>ROUND(E33*F33,2)</f>
        <v>0</v>
      </c>
      <c r="H33" s="178">
        <v>0</v>
      </c>
      <c r="I33" s="179">
        <f>ROUND(E33*H33,2)</f>
        <v>0</v>
      </c>
      <c r="J33" s="178">
        <v>327</v>
      </c>
      <c r="K33" s="179">
        <f>ROUND(E33*J33,2)</f>
        <v>3270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340</v>
      </c>
      <c r="T33" s="180" t="s">
        <v>319</v>
      </c>
      <c r="U33" s="158">
        <v>0</v>
      </c>
      <c r="V33" s="158">
        <f>ROUND(E33*U33,2)</f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25</v>
      </c>
      <c r="B34" s="175" t="s">
        <v>2208</v>
      </c>
      <c r="C34" s="184" t="s">
        <v>2209</v>
      </c>
      <c r="D34" s="176" t="s">
        <v>585</v>
      </c>
      <c r="E34" s="177">
        <v>10</v>
      </c>
      <c r="F34" s="178"/>
      <c r="G34" s="179">
        <f>ROUND(E34*F34,2)</f>
        <v>0</v>
      </c>
      <c r="H34" s="178">
        <v>0</v>
      </c>
      <c r="I34" s="179">
        <f>ROUND(E34*H34,2)</f>
        <v>0</v>
      </c>
      <c r="J34" s="178">
        <v>294</v>
      </c>
      <c r="K34" s="179">
        <f>ROUND(E34*J34,2)</f>
        <v>2940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340</v>
      </c>
      <c r="T34" s="180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0" t="s">
        <v>313</v>
      </c>
      <c r="B35" s="161" t="s">
        <v>281</v>
      </c>
      <c r="C35" s="182" t="s">
        <v>27</v>
      </c>
      <c r="D35" s="162"/>
      <c r="E35" s="163"/>
      <c r="F35" s="164"/>
      <c r="G35" s="164">
        <f>SUMIF(AG36:AG38,"&lt;&gt;NOR",G36:G38)</f>
        <v>0</v>
      </c>
      <c r="H35" s="164"/>
      <c r="I35" s="164">
        <f>SUM(I36:I38)</f>
        <v>0</v>
      </c>
      <c r="J35" s="164"/>
      <c r="K35" s="164">
        <f>SUM(K36:K38)</f>
        <v>2500</v>
      </c>
      <c r="L35" s="164"/>
      <c r="M35" s="164">
        <f>SUM(M36:M38)</f>
        <v>0</v>
      </c>
      <c r="N35" s="164"/>
      <c r="O35" s="164">
        <f>SUM(O36:O38)</f>
        <v>0</v>
      </c>
      <c r="P35" s="164"/>
      <c r="Q35" s="164">
        <f>SUM(Q36:Q38)</f>
        <v>0</v>
      </c>
      <c r="R35" s="164"/>
      <c r="S35" s="164"/>
      <c r="T35" s="165"/>
      <c r="U35" s="159"/>
      <c r="V35" s="159">
        <f>SUM(V36:V38)</f>
        <v>0</v>
      </c>
      <c r="W35" s="159"/>
      <c r="X35" s="159"/>
      <c r="AG35" t="s">
        <v>314</v>
      </c>
    </row>
    <row r="36" spans="1:60" outlineLevel="1" x14ac:dyDescent="0.2">
      <c r="A36" s="174">
        <v>26</v>
      </c>
      <c r="B36" s="175" t="s">
        <v>2212</v>
      </c>
      <c r="C36" s="184" t="s">
        <v>2213</v>
      </c>
      <c r="D36" s="176" t="s">
        <v>1198</v>
      </c>
      <c r="E36" s="177">
        <v>1</v>
      </c>
      <c r="F36" s="178"/>
      <c r="G36" s="179">
        <f>ROUND(E36*F36,2)</f>
        <v>0</v>
      </c>
      <c r="H36" s="178">
        <v>0</v>
      </c>
      <c r="I36" s="179">
        <f>ROUND(E36*H36,2)</f>
        <v>0</v>
      </c>
      <c r="J36" s="178">
        <v>1000</v>
      </c>
      <c r="K36" s="179">
        <f>ROUND(E36*J36,2)</f>
        <v>1000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340</v>
      </c>
      <c r="T36" s="180" t="s">
        <v>319</v>
      </c>
      <c r="U36" s="158">
        <v>0</v>
      </c>
      <c r="V36" s="158">
        <f>ROUND(E36*U36,2)</f>
        <v>0</v>
      </c>
      <c r="W36" s="158"/>
      <c r="X36" s="158" t="s">
        <v>362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425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2214</v>
      </c>
      <c r="C37" s="184" t="s">
        <v>2215</v>
      </c>
      <c r="D37" s="176" t="s">
        <v>1198</v>
      </c>
      <c r="E37" s="177">
        <v>1</v>
      </c>
      <c r="F37" s="178"/>
      <c r="G37" s="179">
        <f>ROUND(E37*F37,2)</f>
        <v>0</v>
      </c>
      <c r="H37" s="178">
        <v>0</v>
      </c>
      <c r="I37" s="179">
        <f>ROUND(E37*H37,2)</f>
        <v>0</v>
      </c>
      <c r="J37" s="178">
        <v>500</v>
      </c>
      <c r="K37" s="179">
        <f>ROUND(E37*J37,2)</f>
        <v>500</v>
      </c>
      <c r="L37" s="179">
        <v>21</v>
      </c>
      <c r="M37" s="179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79"/>
      <c r="S37" s="179" t="s">
        <v>340</v>
      </c>
      <c r="T37" s="180" t="s">
        <v>319</v>
      </c>
      <c r="U37" s="158">
        <v>0</v>
      </c>
      <c r="V37" s="158">
        <f>ROUND(E37*U37,2)</f>
        <v>0</v>
      </c>
      <c r="W37" s="158"/>
      <c r="X37" s="158" t="s">
        <v>362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2216</v>
      </c>
      <c r="C38" s="184" t="s">
        <v>2217</v>
      </c>
      <c r="D38" s="176" t="s">
        <v>2218</v>
      </c>
      <c r="E38" s="177">
        <v>2</v>
      </c>
      <c r="F38" s="178"/>
      <c r="G38" s="179">
        <f>ROUND(E38*F38,2)</f>
        <v>0</v>
      </c>
      <c r="H38" s="178">
        <v>0</v>
      </c>
      <c r="I38" s="179">
        <f>ROUND(E38*H38,2)</f>
        <v>0</v>
      </c>
      <c r="J38" s="178">
        <v>500</v>
      </c>
      <c r="K38" s="179">
        <f>ROUND(E38*J38,2)</f>
        <v>1000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340</v>
      </c>
      <c r="T38" s="180" t="s">
        <v>319</v>
      </c>
      <c r="U38" s="158">
        <v>0</v>
      </c>
      <c r="V38" s="158">
        <f>ROUND(E38*U38,2)</f>
        <v>0</v>
      </c>
      <c r="W38" s="158"/>
      <c r="X38" s="158" t="s">
        <v>362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425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0" t="s">
        <v>313</v>
      </c>
      <c r="B39" s="161" t="s">
        <v>284</v>
      </c>
      <c r="C39" s="182" t="s">
        <v>28</v>
      </c>
      <c r="D39" s="162"/>
      <c r="E39" s="163"/>
      <c r="F39" s="164"/>
      <c r="G39" s="164">
        <f>SUMIF(AG40:AG41,"&lt;&gt;NOR",G40:G41)</f>
        <v>0</v>
      </c>
      <c r="H39" s="164"/>
      <c r="I39" s="164">
        <f>SUM(I40:I41)</f>
        <v>0</v>
      </c>
      <c r="J39" s="164"/>
      <c r="K39" s="164">
        <f>SUM(K40:K41)</f>
        <v>600</v>
      </c>
      <c r="L39" s="164"/>
      <c r="M39" s="164">
        <f>SUM(M40:M41)</f>
        <v>0</v>
      </c>
      <c r="N39" s="164"/>
      <c r="O39" s="164">
        <f>SUM(O40:O41)</f>
        <v>0</v>
      </c>
      <c r="P39" s="164"/>
      <c r="Q39" s="164">
        <f>SUM(Q40:Q41)</f>
        <v>0</v>
      </c>
      <c r="R39" s="164"/>
      <c r="S39" s="164"/>
      <c r="T39" s="165"/>
      <c r="U39" s="159"/>
      <c r="V39" s="159">
        <f>SUM(V40:V41)</f>
        <v>0</v>
      </c>
      <c r="W39" s="159"/>
      <c r="X39" s="159"/>
      <c r="AG39" t="s">
        <v>314</v>
      </c>
    </row>
    <row r="40" spans="1:60" outlineLevel="1" x14ac:dyDescent="0.2">
      <c r="A40" s="174">
        <v>29</v>
      </c>
      <c r="B40" s="175" t="s">
        <v>2223</v>
      </c>
      <c r="C40" s="184" t="s">
        <v>2224</v>
      </c>
      <c r="D40" s="176" t="s">
        <v>1198</v>
      </c>
      <c r="E40" s="177">
        <v>1</v>
      </c>
      <c r="F40" s="178"/>
      <c r="G40" s="179">
        <f>ROUND(E40*F40,2)</f>
        <v>0</v>
      </c>
      <c r="H40" s="178">
        <v>0</v>
      </c>
      <c r="I40" s="179">
        <f>ROUND(E40*H40,2)</f>
        <v>0</v>
      </c>
      <c r="J40" s="178">
        <v>300</v>
      </c>
      <c r="K40" s="179">
        <f>ROUND(E40*J40,2)</f>
        <v>300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340</v>
      </c>
      <c r="T40" s="180" t="s">
        <v>319</v>
      </c>
      <c r="U40" s="158">
        <v>0</v>
      </c>
      <c r="V40" s="158">
        <f>ROUND(E40*U40,2)</f>
        <v>0</v>
      </c>
      <c r="W40" s="158"/>
      <c r="X40" s="158" t="s">
        <v>362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6">
        <v>30</v>
      </c>
      <c r="B41" s="167" t="s">
        <v>2225</v>
      </c>
      <c r="C41" s="183" t="s">
        <v>2226</v>
      </c>
      <c r="D41" s="168" t="s">
        <v>1198</v>
      </c>
      <c r="E41" s="169">
        <v>1</v>
      </c>
      <c r="F41" s="170"/>
      <c r="G41" s="171">
        <f>ROUND(E41*F41,2)</f>
        <v>0</v>
      </c>
      <c r="H41" s="170">
        <v>0</v>
      </c>
      <c r="I41" s="171">
        <f>ROUND(E41*H41,2)</f>
        <v>0</v>
      </c>
      <c r="J41" s="170">
        <v>300</v>
      </c>
      <c r="K41" s="171">
        <f>ROUND(E41*J41,2)</f>
        <v>300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/>
      <c r="S41" s="171" t="s">
        <v>340</v>
      </c>
      <c r="T41" s="172" t="s">
        <v>319</v>
      </c>
      <c r="U41" s="158">
        <v>0</v>
      </c>
      <c r="V41" s="158">
        <f>ROUND(E41*U41,2)</f>
        <v>0</v>
      </c>
      <c r="W41" s="158"/>
      <c r="X41" s="158" t="s">
        <v>362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300</v>
      </c>
    </row>
    <row r="43" spans="1:60" x14ac:dyDescent="0.2">
      <c r="A43" s="152"/>
      <c r="B43" s="153" t="s">
        <v>29</v>
      </c>
      <c r="C43" s="186"/>
      <c r="D43" s="154"/>
      <c r="E43" s="155"/>
      <c r="F43" s="155"/>
      <c r="G43" s="181">
        <f>G8+G31+G35+G39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355</v>
      </c>
    </row>
    <row r="44" spans="1:60" x14ac:dyDescent="0.2">
      <c r="C44" s="187"/>
      <c r="D44" s="10"/>
      <c r="AG44" t="s">
        <v>356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dvpM8EmU53sX5ZoBUEmRr7ArA3lnGXtFmjgNcoTby4sUUtUzj6D6wq5N8tJ2VuWI9S1mBPdymi0TaIADbc6V7Q==" saltValue="WRK64TUiVWFS4oGs8PeRc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BH4999"/>
  <sheetViews>
    <sheetView workbookViewId="0">
      <pane ySplit="7" topLeftCell="A8" activePane="bottomLeft" state="frozen"/>
      <selection activeCell="C17" sqref="C17:G17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93</v>
      </c>
      <c r="C4" s="283" t="s">
        <v>94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SUMIF(AG9:AG22,"&lt;&gt;NOR",G9:G22)</f>
        <v>0</v>
      </c>
      <c r="H8" s="164"/>
      <c r="I8" s="164">
        <f>SUM(I9:I22)</f>
        <v>3362.6</v>
      </c>
      <c r="J8" s="164"/>
      <c r="K8" s="164">
        <f>SUM(K9:K22)</f>
        <v>8965.26</v>
      </c>
      <c r="L8" s="164"/>
      <c r="M8" s="164">
        <f>SUM(M9:M22)</f>
        <v>0</v>
      </c>
      <c r="N8" s="164"/>
      <c r="O8" s="164">
        <f>SUM(O9:O22)</f>
        <v>0</v>
      </c>
      <c r="P8" s="164"/>
      <c r="Q8" s="164">
        <f>SUM(Q9:Q22)</f>
        <v>0</v>
      </c>
      <c r="R8" s="164"/>
      <c r="S8" s="164"/>
      <c r="T8" s="165"/>
      <c r="U8" s="159"/>
      <c r="V8" s="159">
        <f>SUM(V9:V22)</f>
        <v>0</v>
      </c>
      <c r="W8" s="159"/>
      <c r="X8" s="159"/>
      <c r="AG8" t="s">
        <v>314</v>
      </c>
    </row>
    <row r="9" spans="1:60" ht="22.5" outlineLevel="1" x14ac:dyDescent="0.2">
      <c r="A9" s="174">
        <v>1</v>
      </c>
      <c r="B9" s="175" t="s">
        <v>2265</v>
      </c>
      <c r="C9" s="184" t="s">
        <v>2266</v>
      </c>
      <c r="D9" s="176" t="s">
        <v>473</v>
      </c>
      <c r="E9" s="177">
        <v>145</v>
      </c>
      <c r="F9" s="178"/>
      <c r="G9" s="179">
        <f t="shared" ref="G9:G22" si="0">ROUND(E9*F9,2)</f>
        <v>0</v>
      </c>
      <c r="H9" s="178">
        <v>0</v>
      </c>
      <c r="I9" s="179">
        <f t="shared" ref="I9:I22" si="1">ROUND(E9*H9,2)</f>
        <v>0</v>
      </c>
      <c r="J9" s="178">
        <v>36.700000000000003</v>
      </c>
      <c r="K9" s="179">
        <f t="shared" ref="K9:K22" si="2">ROUND(E9*J9,2)</f>
        <v>5321.5</v>
      </c>
      <c r="L9" s="179">
        <v>21</v>
      </c>
      <c r="M9" s="179">
        <f t="shared" ref="M9:M22" si="3">G9*(1+L9/100)</f>
        <v>0</v>
      </c>
      <c r="N9" s="179">
        <v>0</v>
      </c>
      <c r="O9" s="179">
        <f t="shared" ref="O9:O22" si="4">ROUND(E9*N9,2)</f>
        <v>0</v>
      </c>
      <c r="P9" s="179">
        <v>0</v>
      </c>
      <c r="Q9" s="179">
        <f t="shared" ref="Q9:Q22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22" si="6"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2374</v>
      </c>
      <c r="C10" s="184" t="s">
        <v>2375</v>
      </c>
      <c r="D10" s="176" t="s">
        <v>473</v>
      </c>
      <c r="E10" s="177">
        <v>145</v>
      </c>
      <c r="F10" s="178"/>
      <c r="G10" s="179">
        <f t="shared" si="0"/>
        <v>0</v>
      </c>
      <c r="H10" s="178">
        <v>8</v>
      </c>
      <c r="I10" s="179">
        <f t="shared" si="1"/>
        <v>1160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2272</v>
      </c>
      <c r="C11" s="184" t="s">
        <v>2273</v>
      </c>
      <c r="D11" s="176" t="s">
        <v>348</v>
      </c>
      <c r="E11" s="177">
        <v>3</v>
      </c>
      <c r="F11" s="178"/>
      <c r="G11" s="179">
        <f t="shared" si="0"/>
        <v>0</v>
      </c>
      <c r="H11" s="178">
        <v>0</v>
      </c>
      <c r="I11" s="179">
        <f t="shared" si="1"/>
        <v>0</v>
      </c>
      <c r="J11" s="178">
        <v>44.1</v>
      </c>
      <c r="K11" s="179">
        <f t="shared" si="2"/>
        <v>132.30000000000001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2090</v>
      </c>
      <c r="C12" s="184" t="s">
        <v>2091</v>
      </c>
      <c r="D12" s="176" t="s">
        <v>1835</v>
      </c>
      <c r="E12" s="177">
        <v>3</v>
      </c>
      <c r="F12" s="178"/>
      <c r="G12" s="179">
        <f t="shared" si="0"/>
        <v>0</v>
      </c>
      <c r="H12" s="178">
        <v>4.2</v>
      </c>
      <c r="I12" s="179">
        <f t="shared" si="1"/>
        <v>12.6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2280</v>
      </c>
      <c r="C13" s="184" t="s">
        <v>2281</v>
      </c>
      <c r="D13" s="176" t="s">
        <v>473</v>
      </c>
      <c r="E13" s="177">
        <v>145</v>
      </c>
      <c r="F13" s="178"/>
      <c r="G13" s="179">
        <f t="shared" si="0"/>
        <v>0</v>
      </c>
      <c r="H13" s="178">
        <v>0</v>
      </c>
      <c r="I13" s="179">
        <f t="shared" si="1"/>
        <v>0</v>
      </c>
      <c r="J13" s="178">
        <v>14.7</v>
      </c>
      <c r="K13" s="179">
        <f t="shared" si="2"/>
        <v>2131.5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2376</v>
      </c>
      <c r="C14" s="184" t="s">
        <v>2377</v>
      </c>
      <c r="D14" s="176" t="s">
        <v>473</v>
      </c>
      <c r="E14" s="177">
        <v>145</v>
      </c>
      <c r="F14" s="178"/>
      <c r="G14" s="179">
        <f t="shared" si="0"/>
        <v>0</v>
      </c>
      <c r="H14" s="178">
        <v>12</v>
      </c>
      <c r="I14" s="179">
        <f t="shared" si="1"/>
        <v>1740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2390</v>
      </c>
      <c r="C15" s="184" t="s">
        <v>2391</v>
      </c>
      <c r="D15" s="176" t="s">
        <v>348</v>
      </c>
      <c r="E15" s="177">
        <v>3</v>
      </c>
      <c r="F15" s="178"/>
      <c r="G15" s="179">
        <f t="shared" si="0"/>
        <v>0</v>
      </c>
      <c r="H15" s="178">
        <v>0</v>
      </c>
      <c r="I15" s="179">
        <f t="shared" si="1"/>
        <v>0</v>
      </c>
      <c r="J15" s="178">
        <v>142</v>
      </c>
      <c r="K15" s="179">
        <f t="shared" si="2"/>
        <v>426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362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8</v>
      </c>
      <c r="B16" s="175" t="s">
        <v>2392</v>
      </c>
      <c r="C16" s="184" t="s">
        <v>2393</v>
      </c>
      <c r="D16" s="176" t="s">
        <v>1835</v>
      </c>
      <c r="E16" s="177">
        <v>3</v>
      </c>
      <c r="F16" s="178"/>
      <c r="G16" s="179">
        <f t="shared" si="0"/>
        <v>0</v>
      </c>
      <c r="H16" s="178">
        <v>150</v>
      </c>
      <c r="I16" s="179">
        <f t="shared" si="1"/>
        <v>450</v>
      </c>
      <c r="J16" s="178">
        <v>0</v>
      </c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340</v>
      </c>
      <c r="T16" s="180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2394</v>
      </c>
      <c r="C17" s="184" t="s">
        <v>2395</v>
      </c>
      <c r="D17" s="176" t="s">
        <v>348</v>
      </c>
      <c r="E17" s="177">
        <v>3</v>
      </c>
      <c r="F17" s="178"/>
      <c r="G17" s="179">
        <f t="shared" si="0"/>
        <v>0</v>
      </c>
      <c r="H17" s="178">
        <v>0</v>
      </c>
      <c r="I17" s="179">
        <f t="shared" si="1"/>
        <v>0</v>
      </c>
      <c r="J17" s="178">
        <v>10.199999999999999</v>
      </c>
      <c r="K17" s="179">
        <f t="shared" si="2"/>
        <v>30.6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340</v>
      </c>
      <c r="T17" s="180" t="s">
        <v>319</v>
      </c>
      <c r="U17" s="158">
        <v>0</v>
      </c>
      <c r="V17" s="158">
        <f t="shared" si="6"/>
        <v>0</v>
      </c>
      <c r="W17" s="158"/>
      <c r="X17" s="158" t="s">
        <v>362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2396</v>
      </c>
      <c r="C18" s="184" t="s">
        <v>2397</v>
      </c>
      <c r="D18" s="176" t="s">
        <v>348</v>
      </c>
      <c r="E18" s="177">
        <v>3</v>
      </c>
      <c r="F18" s="178"/>
      <c r="G18" s="179">
        <f t="shared" si="0"/>
        <v>0</v>
      </c>
      <c r="H18" s="178">
        <v>0</v>
      </c>
      <c r="I18" s="179">
        <f t="shared" si="1"/>
        <v>0</v>
      </c>
      <c r="J18" s="178">
        <v>96.4</v>
      </c>
      <c r="K18" s="179">
        <f t="shared" si="2"/>
        <v>289.2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340</v>
      </c>
      <c r="T18" s="180" t="s">
        <v>319</v>
      </c>
      <c r="U18" s="158">
        <v>0</v>
      </c>
      <c r="V18" s="158">
        <f t="shared" si="6"/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2398</v>
      </c>
      <c r="C19" s="184" t="s">
        <v>2399</v>
      </c>
      <c r="D19" s="176" t="s">
        <v>348</v>
      </c>
      <c r="E19" s="177">
        <v>3</v>
      </c>
      <c r="F19" s="178"/>
      <c r="G19" s="179">
        <f t="shared" si="0"/>
        <v>0</v>
      </c>
      <c r="H19" s="178">
        <v>0</v>
      </c>
      <c r="I19" s="179">
        <f t="shared" si="1"/>
        <v>0</v>
      </c>
      <c r="J19" s="178">
        <v>210</v>
      </c>
      <c r="K19" s="179">
        <f t="shared" si="2"/>
        <v>630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340</v>
      </c>
      <c r="T19" s="180" t="s">
        <v>319</v>
      </c>
      <c r="U19" s="158">
        <v>0</v>
      </c>
      <c r="V19" s="158">
        <f t="shared" si="6"/>
        <v>0</v>
      </c>
      <c r="W19" s="158"/>
      <c r="X19" s="158" t="s">
        <v>362</v>
      </c>
      <c r="Y19" s="149"/>
      <c r="Z19" s="191"/>
      <c r="AA19" s="149"/>
      <c r="AB19" s="149"/>
      <c r="AC19" s="149"/>
      <c r="AD19" s="149"/>
      <c r="AE19" s="149"/>
      <c r="AF19" s="149"/>
      <c r="AG19" s="149" t="s">
        <v>425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2955</v>
      </c>
      <c r="C20" s="184" t="s">
        <v>2957</v>
      </c>
      <c r="D20" s="176" t="s">
        <v>791</v>
      </c>
      <c r="E20" s="177">
        <v>1</v>
      </c>
      <c r="F20" s="178"/>
      <c r="G20" s="179">
        <f t="shared" si="0"/>
        <v>0</v>
      </c>
      <c r="H20" s="178">
        <v>0</v>
      </c>
      <c r="I20" s="179">
        <f t="shared" si="1"/>
        <v>0</v>
      </c>
      <c r="J20" s="178">
        <v>0.77</v>
      </c>
      <c r="K20" s="179">
        <f t="shared" si="2"/>
        <v>0.77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340</v>
      </c>
      <c r="T20" s="180" t="s">
        <v>319</v>
      </c>
      <c r="U20" s="158">
        <v>0</v>
      </c>
      <c r="V20" s="158">
        <f t="shared" si="6"/>
        <v>0</v>
      </c>
      <c r="W20" s="158"/>
      <c r="X20" s="158" t="s">
        <v>362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2956</v>
      </c>
      <c r="C21" s="184" t="s">
        <v>2958</v>
      </c>
      <c r="D21" s="176" t="s">
        <v>791</v>
      </c>
      <c r="E21" s="177">
        <v>1</v>
      </c>
      <c r="F21" s="178"/>
      <c r="G21" s="179">
        <f t="shared" si="0"/>
        <v>0</v>
      </c>
      <c r="H21" s="178">
        <v>0</v>
      </c>
      <c r="I21" s="179">
        <f t="shared" si="1"/>
        <v>0</v>
      </c>
      <c r="J21" s="178">
        <v>0.39</v>
      </c>
      <c r="K21" s="179">
        <f t="shared" si="2"/>
        <v>0.39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340</v>
      </c>
      <c r="T21" s="180" t="s">
        <v>319</v>
      </c>
      <c r="U21" s="158">
        <v>0</v>
      </c>
      <c r="V21" s="158">
        <f t="shared" si="6"/>
        <v>0</v>
      </c>
      <c r="W21" s="158"/>
      <c r="X21" s="158" t="s">
        <v>362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2242</v>
      </c>
      <c r="C22" s="184" t="s">
        <v>2243</v>
      </c>
      <c r="D22" s="176" t="s">
        <v>791</v>
      </c>
      <c r="E22" s="177">
        <v>1</v>
      </c>
      <c r="F22" s="178"/>
      <c r="G22" s="179">
        <f t="shared" si="0"/>
        <v>0</v>
      </c>
      <c r="H22" s="178">
        <v>0</v>
      </c>
      <c r="I22" s="179">
        <f t="shared" si="1"/>
        <v>0</v>
      </c>
      <c r="J22" s="178">
        <v>3</v>
      </c>
      <c r="K22" s="179">
        <f t="shared" si="2"/>
        <v>3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340</v>
      </c>
      <c r="T22" s="180" t="s">
        <v>319</v>
      </c>
      <c r="U22" s="158">
        <v>0</v>
      </c>
      <c r="V22" s="158">
        <f t="shared" si="6"/>
        <v>0</v>
      </c>
      <c r="W22" s="158"/>
      <c r="X22" s="158" t="s">
        <v>362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0" t="s">
        <v>313</v>
      </c>
      <c r="B23" s="161" t="s">
        <v>282</v>
      </c>
      <c r="C23" s="182" t="s">
        <v>283</v>
      </c>
      <c r="D23" s="162"/>
      <c r="E23" s="163"/>
      <c r="F23" s="164"/>
      <c r="G23" s="164">
        <f>SUMIF(AG24:AG26,"&lt;&gt;NOR",G24:G26)</f>
        <v>0</v>
      </c>
      <c r="H23" s="164"/>
      <c r="I23" s="164">
        <f>SUM(I24:I26)</f>
        <v>0</v>
      </c>
      <c r="J23" s="164"/>
      <c r="K23" s="164">
        <f>SUM(K24:K26)</f>
        <v>7515</v>
      </c>
      <c r="L23" s="164"/>
      <c r="M23" s="164">
        <f>SUM(M24:M26)</f>
        <v>0</v>
      </c>
      <c r="N23" s="164"/>
      <c r="O23" s="164">
        <f>SUM(O24:O26)</f>
        <v>0</v>
      </c>
      <c r="P23" s="164"/>
      <c r="Q23" s="164">
        <f>SUM(Q24:Q26)</f>
        <v>0</v>
      </c>
      <c r="R23" s="164"/>
      <c r="S23" s="164"/>
      <c r="T23" s="165"/>
      <c r="U23" s="159"/>
      <c r="V23" s="159">
        <f>SUM(V24:V26)</f>
        <v>0</v>
      </c>
      <c r="W23" s="159"/>
      <c r="X23" s="159"/>
      <c r="AG23" t="s">
        <v>314</v>
      </c>
    </row>
    <row r="24" spans="1:60" outlineLevel="1" x14ac:dyDescent="0.2">
      <c r="A24" s="174">
        <v>15</v>
      </c>
      <c r="B24" s="175" t="s">
        <v>2200</v>
      </c>
      <c r="C24" s="184" t="s">
        <v>2201</v>
      </c>
      <c r="D24" s="176" t="s">
        <v>585</v>
      </c>
      <c r="E24" s="177">
        <v>15</v>
      </c>
      <c r="F24" s="178"/>
      <c r="G24" s="179">
        <f>ROUND(E24*F24,2)</f>
        <v>0</v>
      </c>
      <c r="H24" s="178">
        <v>0</v>
      </c>
      <c r="I24" s="179">
        <f>ROUND(E24*H24,2)</f>
        <v>0</v>
      </c>
      <c r="J24" s="178">
        <v>294</v>
      </c>
      <c r="K24" s="179">
        <f>ROUND(E24*J24,2)</f>
        <v>4410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340</v>
      </c>
      <c r="T24" s="180" t="s">
        <v>319</v>
      </c>
      <c r="U24" s="158">
        <v>0</v>
      </c>
      <c r="V24" s="158">
        <f>ROUND(E24*U24,2)</f>
        <v>0</v>
      </c>
      <c r="W24" s="158"/>
      <c r="X24" s="158" t="s">
        <v>362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425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16</v>
      </c>
      <c r="B25" s="175" t="s">
        <v>2206</v>
      </c>
      <c r="C25" s="184" t="s">
        <v>2207</v>
      </c>
      <c r="D25" s="176" t="s">
        <v>585</v>
      </c>
      <c r="E25" s="177">
        <v>5</v>
      </c>
      <c r="F25" s="178"/>
      <c r="G25" s="179">
        <f>ROUND(E25*F25,2)</f>
        <v>0</v>
      </c>
      <c r="H25" s="178">
        <v>0</v>
      </c>
      <c r="I25" s="179">
        <f>ROUND(E25*H25,2)</f>
        <v>0</v>
      </c>
      <c r="J25" s="178">
        <v>327</v>
      </c>
      <c r="K25" s="179">
        <f>ROUND(E25*J25,2)</f>
        <v>1635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340</v>
      </c>
      <c r="T25" s="180" t="s">
        <v>319</v>
      </c>
      <c r="U25" s="158">
        <v>0</v>
      </c>
      <c r="V25" s="158">
        <f>ROUND(E25*U25,2)</f>
        <v>0</v>
      </c>
      <c r="W25" s="158"/>
      <c r="X25" s="158" t="s">
        <v>362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17</v>
      </c>
      <c r="B26" s="175" t="s">
        <v>2208</v>
      </c>
      <c r="C26" s="184" t="s">
        <v>2209</v>
      </c>
      <c r="D26" s="176" t="s">
        <v>585</v>
      </c>
      <c r="E26" s="177">
        <v>5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294</v>
      </c>
      <c r="K26" s="179">
        <f>ROUND(E26*J26,2)</f>
        <v>1470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340</v>
      </c>
      <c r="T26" s="180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0" t="s">
        <v>313</v>
      </c>
      <c r="B27" s="161" t="s">
        <v>281</v>
      </c>
      <c r="C27" s="182" t="s">
        <v>27</v>
      </c>
      <c r="D27" s="162"/>
      <c r="E27" s="163"/>
      <c r="F27" s="164"/>
      <c r="G27" s="164">
        <f>SUMIF(AG28:AG30,"&lt;&gt;NOR",G28:G30)</f>
        <v>0</v>
      </c>
      <c r="H27" s="164"/>
      <c r="I27" s="164">
        <f>SUM(I28:I30)</f>
        <v>0</v>
      </c>
      <c r="J27" s="164"/>
      <c r="K27" s="164">
        <f>SUM(K28:K30)</f>
        <v>2000</v>
      </c>
      <c r="L27" s="164"/>
      <c r="M27" s="164">
        <f>SUM(M28:M30)</f>
        <v>0</v>
      </c>
      <c r="N27" s="164"/>
      <c r="O27" s="164">
        <f>SUM(O28:O30)</f>
        <v>0</v>
      </c>
      <c r="P27" s="164"/>
      <c r="Q27" s="164">
        <f>SUM(Q28:Q30)</f>
        <v>0</v>
      </c>
      <c r="R27" s="164"/>
      <c r="S27" s="164"/>
      <c r="T27" s="165"/>
      <c r="U27" s="159"/>
      <c r="V27" s="159">
        <f>SUM(V28:V30)</f>
        <v>0</v>
      </c>
      <c r="W27" s="159"/>
      <c r="X27" s="159"/>
      <c r="AG27" t="s">
        <v>314</v>
      </c>
    </row>
    <row r="28" spans="1:60" outlineLevel="1" x14ac:dyDescent="0.2">
      <c r="A28" s="174">
        <v>18</v>
      </c>
      <c r="B28" s="175" t="s">
        <v>2212</v>
      </c>
      <c r="C28" s="184" t="s">
        <v>2213</v>
      </c>
      <c r="D28" s="176" t="s">
        <v>1198</v>
      </c>
      <c r="E28" s="177">
        <v>1</v>
      </c>
      <c r="F28" s="178"/>
      <c r="G28" s="179">
        <f>ROUND(E28*F28,2)</f>
        <v>0</v>
      </c>
      <c r="H28" s="178">
        <v>0</v>
      </c>
      <c r="I28" s="179">
        <f>ROUND(E28*H28,2)</f>
        <v>0</v>
      </c>
      <c r="J28" s="178">
        <v>1000</v>
      </c>
      <c r="K28" s="179">
        <f>ROUND(E28*J28,2)</f>
        <v>1000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340</v>
      </c>
      <c r="T28" s="180" t="s">
        <v>319</v>
      </c>
      <c r="U28" s="158">
        <v>0</v>
      </c>
      <c r="V28" s="158">
        <f>ROUND(E28*U28,2)</f>
        <v>0</v>
      </c>
      <c r="W28" s="158"/>
      <c r="X28" s="158" t="s">
        <v>362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2214</v>
      </c>
      <c r="C29" s="184" t="s">
        <v>2215</v>
      </c>
      <c r="D29" s="176" t="s">
        <v>1198</v>
      </c>
      <c r="E29" s="177">
        <v>1</v>
      </c>
      <c r="F29" s="178"/>
      <c r="G29" s="179">
        <f>ROUND(E29*F29,2)</f>
        <v>0</v>
      </c>
      <c r="H29" s="178">
        <v>0</v>
      </c>
      <c r="I29" s="179">
        <f>ROUND(E29*H29,2)</f>
        <v>0</v>
      </c>
      <c r="J29" s="178">
        <v>500</v>
      </c>
      <c r="K29" s="179">
        <f>ROUND(E29*J29,2)</f>
        <v>500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340</v>
      </c>
      <c r="T29" s="180" t="s">
        <v>319</v>
      </c>
      <c r="U29" s="158">
        <v>0</v>
      </c>
      <c r="V29" s="158">
        <f>ROUND(E29*U29,2)</f>
        <v>0</v>
      </c>
      <c r="W29" s="158"/>
      <c r="X29" s="158" t="s">
        <v>362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20</v>
      </c>
      <c r="B30" s="175" t="s">
        <v>2216</v>
      </c>
      <c r="C30" s="184" t="s">
        <v>2217</v>
      </c>
      <c r="D30" s="176" t="s">
        <v>2218</v>
      </c>
      <c r="E30" s="177">
        <v>1</v>
      </c>
      <c r="F30" s="178"/>
      <c r="G30" s="179">
        <f>ROUND(E30*F30,2)</f>
        <v>0</v>
      </c>
      <c r="H30" s="178">
        <v>0</v>
      </c>
      <c r="I30" s="179">
        <f>ROUND(E30*H30,2)</f>
        <v>0</v>
      </c>
      <c r="J30" s="178">
        <v>500</v>
      </c>
      <c r="K30" s="179">
        <f>ROUND(E30*J30,2)</f>
        <v>500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79" t="s">
        <v>340</v>
      </c>
      <c r="T30" s="180" t="s">
        <v>319</v>
      </c>
      <c r="U30" s="158">
        <v>0</v>
      </c>
      <c r="V30" s="158">
        <f>ROUND(E30*U30,2)</f>
        <v>0</v>
      </c>
      <c r="W30" s="158"/>
      <c r="X30" s="158" t="s">
        <v>362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0" t="s">
        <v>313</v>
      </c>
      <c r="B31" s="161" t="s">
        <v>284</v>
      </c>
      <c r="C31" s="182" t="s">
        <v>28</v>
      </c>
      <c r="D31" s="162"/>
      <c r="E31" s="163"/>
      <c r="F31" s="164"/>
      <c r="G31" s="164">
        <f>SUMIF(AG32:AG33,"&lt;&gt;NOR",G32:G33)</f>
        <v>0</v>
      </c>
      <c r="H31" s="164"/>
      <c r="I31" s="164">
        <f>SUM(I32:I33)</f>
        <v>0</v>
      </c>
      <c r="J31" s="164"/>
      <c r="K31" s="164">
        <f>SUM(K32:K33)</f>
        <v>600</v>
      </c>
      <c r="L31" s="164"/>
      <c r="M31" s="164">
        <f>SUM(M32:M33)</f>
        <v>0</v>
      </c>
      <c r="N31" s="164"/>
      <c r="O31" s="164">
        <f>SUM(O32:O33)</f>
        <v>0</v>
      </c>
      <c r="P31" s="164"/>
      <c r="Q31" s="164">
        <f>SUM(Q32:Q33)</f>
        <v>0</v>
      </c>
      <c r="R31" s="164"/>
      <c r="S31" s="164"/>
      <c r="T31" s="165"/>
      <c r="U31" s="159"/>
      <c r="V31" s="159">
        <f>SUM(V32:V33)</f>
        <v>0</v>
      </c>
      <c r="W31" s="159"/>
      <c r="X31" s="159"/>
      <c r="AG31" t="s">
        <v>314</v>
      </c>
    </row>
    <row r="32" spans="1:60" outlineLevel="1" x14ac:dyDescent="0.2">
      <c r="A32" s="174">
        <v>21</v>
      </c>
      <c r="B32" s="175" t="s">
        <v>2223</v>
      </c>
      <c r="C32" s="184" t="s">
        <v>2224</v>
      </c>
      <c r="D32" s="176" t="s">
        <v>1198</v>
      </c>
      <c r="E32" s="177">
        <v>1</v>
      </c>
      <c r="F32" s="178"/>
      <c r="G32" s="179">
        <f>ROUND(E32*F32,2)</f>
        <v>0</v>
      </c>
      <c r="H32" s="178">
        <v>0</v>
      </c>
      <c r="I32" s="179">
        <f>ROUND(E32*H32,2)</f>
        <v>0</v>
      </c>
      <c r="J32" s="178">
        <v>300</v>
      </c>
      <c r="K32" s="179">
        <f>ROUND(E32*J32,2)</f>
        <v>300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340</v>
      </c>
      <c r="T32" s="180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6">
        <v>22</v>
      </c>
      <c r="B33" s="167" t="s">
        <v>2225</v>
      </c>
      <c r="C33" s="183" t="s">
        <v>2226</v>
      </c>
      <c r="D33" s="168" t="s">
        <v>1198</v>
      </c>
      <c r="E33" s="169">
        <v>1</v>
      </c>
      <c r="F33" s="170"/>
      <c r="G33" s="171">
        <f>ROUND(E33*F33,2)</f>
        <v>0</v>
      </c>
      <c r="H33" s="170">
        <v>0</v>
      </c>
      <c r="I33" s="171">
        <f>ROUND(E33*H33,2)</f>
        <v>0</v>
      </c>
      <c r="J33" s="170">
        <v>300</v>
      </c>
      <c r="K33" s="171">
        <f>ROUND(E33*J33,2)</f>
        <v>300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340</v>
      </c>
      <c r="T33" s="172" t="s">
        <v>319</v>
      </c>
      <c r="U33" s="158">
        <v>0</v>
      </c>
      <c r="V33" s="158">
        <f>ROUND(E33*U33,2)</f>
        <v>0</v>
      </c>
      <c r="W33" s="158"/>
      <c r="X33" s="158" t="s">
        <v>362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3"/>
      <c r="B34" s="4"/>
      <c r="C34" s="18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300</v>
      </c>
    </row>
    <row r="35" spans="1:60" x14ac:dyDescent="0.2">
      <c r="A35" s="152"/>
      <c r="B35" s="153" t="s">
        <v>29</v>
      </c>
      <c r="C35" s="186"/>
      <c r="D35" s="154"/>
      <c r="E35" s="155"/>
      <c r="F35" s="155"/>
      <c r="G35" s="181">
        <f>G8+G23+G27+G31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355</v>
      </c>
    </row>
    <row r="36" spans="1:60" x14ac:dyDescent="0.2">
      <c r="C36" s="187"/>
      <c r="D36" s="10"/>
      <c r="AG36" t="s">
        <v>356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mcZffrUdo68clsbfVDfFHgxhXYT/TKht2O/Yp67t9En1yt56VZM9P9w/OJMEbngLzTK0nl2A2YyATCELF1IfeA==" saltValue="OI9+pKZ7Mm8oFMZaXoTlP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F10" sqref="F1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95</v>
      </c>
      <c r="C4" s="283" t="s">
        <v>96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2670</v>
      </c>
      <c r="J8" s="164"/>
      <c r="K8" s="164">
        <f>SUM(K9:K13)</f>
        <v>169.16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2404</v>
      </c>
      <c r="C9" s="184" t="s">
        <v>2405</v>
      </c>
      <c r="D9" s="176" t="s">
        <v>348</v>
      </c>
      <c r="E9" s="177">
        <v>3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55</v>
      </c>
      <c r="K9" s="179">
        <f>ROUND(E9*J9,2)</f>
        <v>165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2406</v>
      </c>
      <c r="C10" s="184" t="s">
        <v>2407</v>
      </c>
      <c r="D10" s="176" t="s">
        <v>1835</v>
      </c>
      <c r="E10" s="177">
        <v>3</v>
      </c>
      <c r="F10" s="178"/>
      <c r="G10" s="179">
        <f>ROUND(E10*F10,2)</f>
        <v>0</v>
      </c>
      <c r="H10" s="178">
        <v>890</v>
      </c>
      <c r="I10" s="179">
        <f>ROUND(E10*H10,2)</f>
        <v>2670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340</v>
      </c>
      <c r="T10" s="180" t="s">
        <v>319</v>
      </c>
      <c r="U10" s="158">
        <v>0</v>
      </c>
      <c r="V10" s="158">
        <f>ROUND(E10*U10,2)</f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2955</v>
      </c>
      <c r="C11" s="184" t="s">
        <v>2957</v>
      </c>
      <c r="D11" s="176" t="s">
        <v>791</v>
      </c>
      <c r="E11" s="177">
        <v>1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0.77</v>
      </c>
      <c r="K11" s="179">
        <f>ROUND(E11*J11,2)</f>
        <v>0.77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2956</v>
      </c>
      <c r="C12" s="184" t="s">
        <v>2958</v>
      </c>
      <c r="D12" s="176" t="s">
        <v>791</v>
      </c>
      <c r="E12" s="177">
        <v>1</v>
      </c>
      <c r="F12" s="178"/>
      <c r="G12" s="179">
        <f>ROUND(E12*F12,2)</f>
        <v>0</v>
      </c>
      <c r="H12" s="178">
        <v>0</v>
      </c>
      <c r="I12" s="179">
        <f>ROUND(E12*H12,2)</f>
        <v>0</v>
      </c>
      <c r="J12" s="178">
        <v>0.39</v>
      </c>
      <c r="K12" s="179">
        <f>ROUND(E12*J12,2)</f>
        <v>0.39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340</v>
      </c>
      <c r="T12" s="180" t="s">
        <v>319</v>
      </c>
      <c r="U12" s="158">
        <v>0</v>
      </c>
      <c r="V12" s="158">
        <f>ROUND(E12*U12,2)</f>
        <v>0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2242</v>
      </c>
      <c r="C13" s="183" t="s">
        <v>2243</v>
      </c>
      <c r="D13" s="168" t="s">
        <v>791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3</v>
      </c>
      <c r="K13" s="171">
        <f>ROUND(E13*J13,2)</f>
        <v>3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340</v>
      </c>
      <c r="T13" s="172" t="s">
        <v>319</v>
      </c>
      <c r="U13" s="158">
        <v>0</v>
      </c>
      <c r="V13" s="158">
        <f>ROUND(E13*U13,2)</f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300</v>
      </c>
    </row>
    <row r="15" spans="1:60" x14ac:dyDescent="0.2">
      <c r="A15" s="152"/>
      <c r="B15" s="153" t="s">
        <v>29</v>
      </c>
      <c r="C15" s="186"/>
      <c r="D15" s="154"/>
      <c r="E15" s="155"/>
      <c r="F15" s="155"/>
      <c r="G15" s="18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355</v>
      </c>
    </row>
    <row r="16" spans="1:60" x14ac:dyDescent="0.2">
      <c r="C16" s="187"/>
      <c r="D16" s="10"/>
      <c r="AG16" t="s">
        <v>356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mPmcZar2SPJH+Mu9EcPryhBSkDiVzAYUteH7IBdxFshH81ORuA8xCs52T0KXgSG6+W9DXRQ5Exqy6gnEznNRw==" saltValue="jnOMUQc47WsTA3symX+/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G9" sqref="G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97</v>
      </c>
      <c r="C4" s="283" t="s">
        <v>98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2670</v>
      </c>
      <c r="J8" s="164"/>
      <c r="K8" s="164">
        <f>SUM(K9:K13)</f>
        <v>169.16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2404</v>
      </c>
      <c r="C9" s="184" t="s">
        <v>2405</v>
      </c>
      <c r="D9" s="176" t="s">
        <v>348</v>
      </c>
      <c r="E9" s="177">
        <v>3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55</v>
      </c>
      <c r="K9" s="179">
        <f>ROUND(E9*J9,2)</f>
        <v>165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2406</v>
      </c>
      <c r="C10" s="184" t="s">
        <v>2407</v>
      </c>
      <c r="D10" s="176" t="s">
        <v>1835</v>
      </c>
      <c r="E10" s="177">
        <v>3</v>
      </c>
      <c r="F10" s="178"/>
      <c r="G10" s="179">
        <f>ROUND(E10*F10,2)</f>
        <v>0</v>
      </c>
      <c r="H10" s="178">
        <v>890</v>
      </c>
      <c r="I10" s="179">
        <f>ROUND(E10*H10,2)</f>
        <v>2670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340</v>
      </c>
      <c r="T10" s="180" t="s">
        <v>319</v>
      </c>
      <c r="U10" s="158">
        <v>0</v>
      </c>
      <c r="V10" s="158">
        <f>ROUND(E10*U10,2)</f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2955</v>
      </c>
      <c r="C11" s="184" t="s">
        <v>2957</v>
      </c>
      <c r="D11" s="176" t="s">
        <v>791</v>
      </c>
      <c r="E11" s="177">
        <v>1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0.77</v>
      </c>
      <c r="K11" s="179">
        <f>ROUND(E11*J11,2)</f>
        <v>0.77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2956</v>
      </c>
      <c r="C12" s="184" t="s">
        <v>2958</v>
      </c>
      <c r="D12" s="176" t="s">
        <v>791</v>
      </c>
      <c r="E12" s="177">
        <v>1</v>
      </c>
      <c r="F12" s="178"/>
      <c r="G12" s="179">
        <f>ROUND(E12*F12,2)</f>
        <v>0</v>
      </c>
      <c r="H12" s="178">
        <v>0</v>
      </c>
      <c r="I12" s="179">
        <f>ROUND(E12*H12,2)</f>
        <v>0</v>
      </c>
      <c r="J12" s="178">
        <v>0.39</v>
      </c>
      <c r="K12" s="179">
        <f>ROUND(E12*J12,2)</f>
        <v>0.39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340</v>
      </c>
      <c r="T12" s="180" t="s">
        <v>319</v>
      </c>
      <c r="U12" s="158">
        <v>0</v>
      </c>
      <c r="V12" s="158">
        <f>ROUND(E12*U12,2)</f>
        <v>0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2242</v>
      </c>
      <c r="C13" s="183" t="s">
        <v>2243</v>
      </c>
      <c r="D13" s="168" t="s">
        <v>791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3</v>
      </c>
      <c r="K13" s="171">
        <f>ROUND(E13*J13,2)</f>
        <v>3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340</v>
      </c>
      <c r="T13" s="172" t="s">
        <v>319</v>
      </c>
      <c r="U13" s="158">
        <v>0</v>
      </c>
      <c r="V13" s="158">
        <f>ROUND(E13*U13,2)</f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300</v>
      </c>
    </row>
    <row r="15" spans="1:60" x14ac:dyDescent="0.2">
      <c r="A15" s="152"/>
      <c r="B15" s="153" t="s">
        <v>29</v>
      </c>
      <c r="C15" s="186"/>
      <c r="D15" s="154"/>
      <c r="E15" s="155"/>
      <c r="F15" s="155"/>
      <c r="G15" s="18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355</v>
      </c>
    </row>
    <row r="16" spans="1:60" x14ac:dyDescent="0.2">
      <c r="C16" s="187"/>
      <c r="D16" s="10"/>
      <c r="AG16" t="s">
        <v>356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YRFoXL43XYyMLKi8WxcEDeqodJDioR1vnbXoXWh7MWQ5I/zg0QOyNdJoDciAhNFC/OaWka3a2rKQCVVKbecmw==" saltValue="Q4kCt2tzmfzRjC6BpZuwQ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BH5000"/>
  <sheetViews>
    <sheetView workbookViewId="0">
      <pane ySplit="7" topLeftCell="A8" activePane="bottomLeft" state="frozen"/>
      <selection activeCell="C17" sqref="C17:G17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85</v>
      </c>
      <c r="C3" s="280" t="s">
        <v>86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99</v>
      </c>
      <c r="C4" s="283" t="s">
        <v>100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208</v>
      </c>
      <c r="C8" s="182" t="s">
        <v>86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2670</v>
      </c>
      <c r="J8" s="164"/>
      <c r="K8" s="164">
        <f>SUM(K9:K13)</f>
        <v>169.16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2404</v>
      </c>
      <c r="C9" s="184" t="s">
        <v>2405</v>
      </c>
      <c r="D9" s="176" t="s">
        <v>348</v>
      </c>
      <c r="E9" s="177">
        <v>3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55</v>
      </c>
      <c r="K9" s="179">
        <f>ROUND(E9*J9,2)</f>
        <v>165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>ROUND(E9*U9,2)</f>
        <v>0</v>
      </c>
      <c r="W9" s="158"/>
      <c r="X9" s="158" t="s">
        <v>362</v>
      </c>
      <c r="Y9" s="149"/>
      <c r="Z9" s="149"/>
      <c r="AA9" s="149"/>
      <c r="AB9" s="149"/>
      <c r="AC9" s="149"/>
      <c r="AD9" s="149"/>
      <c r="AE9" s="149"/>
      <c r="AF9" s="149"/>
      <c r="AG9" s="149" t="s">
        <v>425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2406</v>
      </c>
      <c r="C10" s="184" t="s">
        <v>2407</v>
      </c>
      <c r="D10" s="176" t="s">
        <v>1835</v>
      </c>
      <c r="E10" s="177">
        <v>3</v>
      </c>
      <c r="F10" s="178"/>
      <c r="G10" s="179">
        <f>ROUND(E10*F10,2)</f>
        <v>0</v>
      </c>
      <c r="H10" s="178">
        <v>890</v>
      </c>
      <c r="I10" s="179">
        <f>ROUND(E10*H10,2)</f>
        <v>2670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340</v>
      </c>
      <c r="T10" s="180" t="s">
        <v>319</v>
      </c>
      <c r="U10" s="158">
        <v>0</v>
      </c>
      <c r="V10" s="158">
        <f>ROUND(E10*U10,2)</f>
        <v>0</v>
      </c>
      <c r="W10" s="158"/>
      <c r="X10" s="158" t="s">
        <v>554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2955</v>
      </c>
      <c r="C11" s="184" t="s">
        <v>2957</v>
      </c>
      <c r="D11" s="176" t="s">
        <v>791</v>
      </c>
      <c r="E11" s="177">
        <v>1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0.77</v>
      </c>
      <c r="K11" s="179">
        <f>ROUND(E11*J11,2)</f>
        <v>0.77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340</v>
      </c>
      <c r="T11" s="180" t="s">
        <v>319</v>
      </c>
      <c r="U11" s="158">
        <v>0</v>
      </c>
      <c r="V11" s="158">
        <f>ROUND(E11*U11,2)</f>
        <v>0</v>
      </c>
      <c r="W11" s="158"/>
      <c r="X11" s="158" t="s">
        <v>362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2956</v>
      </c>
      <c r="C12" s="184" t="s">
        <v>2958</v>
      </c>
      <c r="D12" s="176" t="s">
        <v>791</v>
      </c>
      <c r="E12" s="177">
        <v>1</v>
      </c>
      <c r="F12" s="178"/>
      <c r="G12" s="179">
        <f>ROUND(E12*F12,2)</f>
        <v>0</v>
      </c>
      <c r="H12" s="178">
        <v>0</v>
      </c>
      <c r="I12" s="179">
        <f>ROUND(E12*H12,2)</f>
        <v>0</v>
      </c>
      <c r="J12" s="178">
        <v>0.39</v>
      </c>
      <c r="K12" s="179">
        <f>ROUND(E12*J12,2)</f>
        <v>0.39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340</v>
      </c>
      <c r="T12" s="180" t="s">
        <v>319</v>
      </c>
      <c r="U12" s="158">
        <v>0</v>
      </c>
      <c r="V12" s="158">
        <f>ROUND(E12*U12,2)</f>
        <v>0</v>
      </c>
      <c r="W12" s="158"/>
      <c r="X12" s="158" t="s">
        <v>362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2242</v>
      </c>
      <c r="C13" s="183" t="s">
        <v>2243</v>
      </c>
      <c r="D13" s="168" t="s">
        <v>791</v>
      </c>
      <c r="E13" s="169">
        <v>1</v>
      </c>
      <c r="F13" s="170"/>
      <c r="G13" s="171">
        <f>ROUND(E13*F13,2)</f>
        <v>0</v>
      </c>
      <c r="H13" s="170">
        <v>0</v>
      </c>
      <c r="I13" s="171">
        <f>ROUND(E13*H13,2)</f>
        <v>0</v>
      </c>
      <c r="J13" s="170">
        <v>3</v>
      </c>
      <c r="K13" s="171">
        <f>ROUND(E13*J13,2)</f>
        <v>3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340</v>
      </c>
      <c r="T13" s="172" t="s">
        <v>319</v>
      </c>
      <c r="U13" s="158">
        <v>0</v>
      </c>
      <c r="V13" s="158">
        <f>ROUND(E13*U13,2)</f>
        <v>0</v>
      </c>
      <c r="W13" s="158"/>
      <c r="X13" s="158" t="s">
        <v>362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300</v>
      </c>
    </row>
    <row r="15" spans="1:60" x14ac:dyDescent="0.2">
      <c r="A15" s="152"/>
      <c r="B15" s="153" t="s">
        <v>29</v>
      </c>
      <c r="C15" s="186"/>
      <c r="D15" s="154"/>
      <c r="E15" s="155"/>
      <c r="F15" s="155"/>
      <c r="G15" s="18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355</v>
      </c>
    </row>
    <row r="16" spans="1:60" x14ac:dyDescent="0.2">
      <c r="C16" s="187"/>
      <c r="D16" s="10"/>
      <c r="AG16" t="s">
        <v>356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paGmRzn1jkXfdVjgkGh3ppMyXBtU0Dp005BiTguFTWmfJMcOwgRteQ9K8BtbPcspjJuVntOdEUkQyo96n1f+w==" saltValue="NNs2b8mRmzXZ5gv+duRmR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BH4999"/>
  <sheetViews>
    <sheetView workbookViewId="0">
      <pane ySplit="7" topLeftCell="A50" activePane="bottomLeft" state="frozen"/>
      <selection activeCell="C17" sqref="C17"/>
      <selection pane="bottomLeft" activeCell="C107" sqref="C10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9" t="s">
        <v>357</v>
      </c>
      <c r="B1" s="279"/>
      <c r="C1" s="279"/>
      <c r="D1" s="279"/>
      <c r="E1" s="279"/>
      <c r="F1" s="279"/>
      <c r="G1" s="279"/>
      <c r="AG1" t="s">
        <v>286</v>
      </c>
    </row>
    <row r="2" spans="1:60" ht="24.95" customHeight="1" x14ac:dyDescent="0.2">
      <c r="A2" s="141" t="s">
        <v>7</v>
      </c>
      <c r="B2" s="48" t="s">
        <v>41</v>
      </c>
      <c r="C2" s="280" t="s">
        <v>42</v>
      </c>
      <c r="D2" s="281"/>
      <c r="E2" s="281"/>
      <c r="F2" s="281"/>
      <c r="G2" s="282"/>
      <c r="AG2" t="s">
        <v>287</v>
      </c>
    </row>
    <row r="3" spans="1:60" ht="24.95" customHeight="1" x14ac:dyDescent="0.2">
      <c r="A3" s="141" t="s">
        <v>8</v>
      </c>
      <c r="B3" s="48" t="s">
        <v>101</v>
      </c>
      <c r="C3" s="280" t="s">
        <v>102</v>
      </c>
      <c r="D3" s="281"/>
      <c r="E3" s="281"/>
      <c r="F3" s="281"/>
      <c r="G3" s="282"/>
      <c r="AC3" s="123" t="s">
        <v>287</v>
      </c>
      <c r="AG3" t="s">
        <v>290</v>
      </c>
    </row>
    <row r="4" spans="1:60" ht="24.95" customHeight="1" x14ac:dyDescent="0.2">
      <c r="A4" s="142" t="s">
        <v>9</v>
      </c>
      <c r="B4" s="143" t="s">
        <v>57</v>
      </c>
      <c r="C4" s="283" t="s">
        <v>103</v>
      </c>
      <c r="D4" s="284"/>
      <c r="E4" s="284"/>
      <c r="F4" s="284"/>
      <c r="G4" s="285"/>
      <c r="AG4" t="s">
        <v>291</v>
      </c>
    </row>
    <row r="5" spans="1:60" x14ac:dyDescent="0.2">
      <c r="D5" s="10"/>
    </row>
    <row r="6" spans="1:60" ht="38.25" x14ac:dyDescent="0.2">
      <c r="A6" s="145" t="s">
        <v>292</v>
      </c>
      <c r="B6" s="147" t="s">
        <v>293</v>
      </c>
      <c r="C6" s="147" t="s">
        <v>294</v>
      </c>
      <c r="D6" s="146" t="s">
        <v>295</v>
      </c>
      <c r="E6" s="145" t="s">
        <v>296</v>
      </c>
      <c r="F6" s="144" t="s">
        <v>297</v>
      </c>
      <c r="G6" s="145" t="s">
        <v>29</v>
      </c>
      <c r="H6" s="148" t="s">
        <v>30</v>
      </c>
      <c r="I6" s="148" t="s">
        <v>298</v>
      </c>
      <c r="J6" s="148" t="s">
        <v>31</v>
      </c>
      <c r="K6" s="148" t="s">
        <v>299</v>
      </c>
      <c r="L6" s="148" t="s">
        <v>300</v>
      </c>
      <c r="M6" s="148" t="s">
        <v>301</v>
      </c>
      <c r="N6" s="148" t="s">
        <v>302</v>
      </c>
      <c r="O6" s="148" t="s">
        <v>303</v>
      </c>
      <c r="P6" s="148" t="s">
        <v>304</v>
      </c>
      <c r="Q6" s="148" t="s">
        <v>305</v>
      </c>
      <c r="R6" s="148" t="s">
        <v>306</v>
      </c>
      <c r="S6" s="148" t="s">
        <v>307</v>
      </c>
      <c r="T6" s="148" t="s">
        <v>308</v>
      </c>
      <c r="U6" s="148" t="s">
        <v>309</v>
      </c>
      <c r="V6" s="148" t="s">
        <v>310</v>
      </c>
      <c r="W6" s="148" t="s">
        <v>311</v>
      </c>
      <c r="X6" s="148" t="s">
        <v>312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0" t="s">
        <v>313</v>
      </c>
      <c r="B8" s="161" t="s">
        <v>263</v>
      </c>
      <c r="C8" s="182" t="s">
        <v>264</v>
      </c>
      <c r="D8" s="162"/>
      <c r="E8" s="163"/>
      <c r="F8" s="164"/>
      <c r="G8" s="164">
        <f>SUMIF(AG9:AG39,"&lt;&gt;NOR",G9:G39)</f>
        <v>0</v>
      </c>
      <c r="H8" s="164"/>
      <c r="I8" s="164">
        <f>SUM(I9:I39)</f>
        <v>88870</v>
      </c>
      <c r="J8" s="164"/>
      <c r="K8" s="164">
        <f>SUM(K9:K39)</f>
        <v>13710</v>
      </c>
      <c r="L8" s="164"/>
      <c r="M8" s="164">
        <f>SUM(M9:M39)</f>
        <v>0</v>
      </c>
      <c r="N8" s="164"/>
      <c r="O8" s="164">
        <f>SUM(O9:O39)</f>
        <v>0</v>
      </c>
      <c r="P8" s="164"/>
      <c r="Q8" s="164">
        <f>SUM(Q9:Q39)</f>
        <v>0</v>
      </c>
      <c r="R8" s="164"/>
      <c r="S8" s="164"/>
      <c r="T8" s="165"/>
      <c r="U8" s="159"/>
      <c r="V8" s="159">
        <f>SUM(V9:V39)</f>
        <v>0</v>
      </c>
      <c r="W8" s="159"/>
      <c r="X8" s="159"/>
      <c r="AG8" t="s">
        <v>314</v>
      </c>
    </row>
    <row r="9" spans="1:60" outlineLevel="1" x14ac:dyDescent="0.2">
      <c r="A9" s="174">
        <v>1</v>
      </c>
      <c r="B9" s="175" t="s">
        <v>2408</v>
      </c>
      <c r="C9" s="184" t="s">
        <v>2409</v>
      </c>
      <c r="D9" s="176" t="s">
        <v>1835</v>
      </c>
      <c r="E9" s="177">
        <v>1</v>
      </c>
      <c r="F9" s="178"/>
      <c r="G9" s="179">
        <f t="shared" ref="G9:G16" si="0">ROUND(E9*F9,2)</f>
        <v>0</v>
      </c>
      <c r="H9" s="178">
        <v>810</v>
      </c>
      <c r="I9" s="179">
        <f t="shared" ref="I9:I16" si="1">ROUND(E9*H9,2)</f>
        <v>810</v>
      </c>
      <c r="J9" s="178">
        <v>0</v>
      </c>
      <c r="K9" s="179">
        <f t="shared" ref="K9:K16" si="2">ROUND(E9*J9,2)</f>
        <v>0</v>
      </c>
      <c r="L9" s="179">
        <v>21</v>
      </c>
      <c r="M9" s="179">
        <f t="shared" ref="M9:M16" si="3">G9*(1+L9/100)</f>
        <v>0</v>
      </c>
      <c r="N9" s="179">
        <v>0</v>
      </c>
      <c r="O9" s="179">
        <f t="shared" ref="O9:O16" si="4">ROUND(E9*N9,2)</f>
        <v>0</v>
      </c>
      <c r="P9" s="179">
        <v>0</v>
      </c>
      <c r="Q9" s="179">
        <f t="shared" ref="Q9:Q16" si="5">ROUND(E9*P9,2)</f>
        <v>0</v>
      </c>
      <c r="R9" s="179"/>
      <c r="S9" s="179" t="s">
        <v>340</v>
      </c>
      <c r="T9" s="180" t="s">
        <v>319</v>
      </c>
      <c r="U9" s="158">
        <v>0</v>
      </c>
      <c r="V9" s="158">
        <f t="shared" ref="V9:V16" si="6">ROUND(E9*U9,2)</f>
        <v>0</v>
      </c>
      <c r="W9" s="158"/>
      <c r="X9" s="158" t="s">
        <v>554</v>
      </c>
      <c r="Y9" s="149"/>
      <c r="Z9" s="149"/>
      <c r="AA9" s="149"/>
      <c r="AB9" s="149"/>
      <c r="AC9" s="149"/>
      <c r="AD9" s="149"/>
      <c r="AE9" s="149"/>
      <c r="AF9" s="149"/>
      <c r="AG9" s="149" t="s">
        <v>1329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2410</v>
      </c>
      <c r="C10" s="184" t="s">
        <v>2411</v>
      </c>
      <c r="D10" s="176" t="s">
        <v>1835</v>
      </c>
      <c r="E10" s="177">
        <v>4</v>
      </c>
      <c r="F10" s="178"/>
      <c r="G10" s="179">
        <f t="shared" si="0"/>
        <v>0</v>
      </c>
      <c r="H10" s="178">
        <v>0</v>
      </c>
      <c r="I10" s="179">
        <f t="shared" si="1"/>
        <v>0</v>
      </c>
      <c r="J10" s="178">
        <v>1015</v>
      </c>
      <c r="K10" s="179">
        <f t="shared" si="2"/>
        <v>4060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340</v>
      </c>
      <c r="T10" s="180" t="s">
        <v>319</v>
      </c>
      <c r="U10" s="158">
        <v>0</v>
      </c>
      <c r="V10" s="158">
        <f t="shared" si="6"/>
        <v>0</v>
      </c>
      <c r="W10" s="158"/>
      <c r="X10" s="158" t="s">
        <v>362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1360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2412</v>
      </c>
      <c r="C11" s="184" t="s">
        <v>2413</v>
      </c>
      <c r="D11" s="176" t="s">
        <v>1835</v>
      </c>
      <c r="E11" s="177">
        <v>1</v>
      </c>
      <c r="F11" s="178"/>
      <c r="G11" s="179">
        <f t="shared" si="0"/>
        <v>0</v>
      </c>
      <c r="H11" s="178">
        <v>5520</v>
      </c>
      <c r="I11" s="179">
        <f t="shared" si="1"/>
        <v>5520</v>
      </c>
      <c r="J11" s="178">
        <v>0</v>
      </c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340</v>
      </c>
      <c r="T11" s="180" t="s">
        <v>319</v>
      </c>
      <c r="U11" s="158">
        <v>0</v>
      </c>
      <c r="V11" s="158">
        <f t="shared" si="6"/>
        <v>0</v>
      </c>
      <c r="W11" s="158"/>
      <c r="X11" s="158" t="s">
        <v>554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1329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2414</v>
      </c>
      <c r="C12" s="184" t="s">
        <v>2415</v>
      </c>
      <c r="D12" s="176" t="s">
        <v>1835</v>
      </c>
      <c r="E12" s="177">
        <v>2</v>
      </c>
      <c r="F12" s="178"/>
      <c r="G12" s="179">
        <f t="shared" si="0"/>
        <v>0</v>
      </c>
      <c r="H12" s="178">
        <v>4400</v>
      </c>
      <c r="I12" s="179">
        <f t="shared" si="1"/>
        <v>8800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340</v>
      </c>
      <c r="T12" s="180" t="s">
        <v>319</v>
      </c>
      <c r="U12" s="158">
        <v>0</v>
      </c>
      <c r="V12" s="158">
        <f t="shared" si="6"/>
        <v>0</v>
      </c>
      <c r="W12" s="158"/>
      <c r="X12" s="158" t="s">
        <v>554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2416</v>
      </c>
      <c r="C13" s="184" t="s">
        <v>2417</v>
      </c>
      <c r="D13" s="176" t="s">
        <v>1835</v>
      </c>
      <c r="E13" s="177">
        <v>1</v>
      </c>
      <c r="F13" s="178"/>
      <c r="G13" s="179">
        <f t="shared" si="0"/>
        <v>0</v>
      </c>
      <c r="H13" s="178">
        <v>4400</v>
      </c>
      <c r="I13" s="179">
        <f t="shared" si="1"/>
        <v>4400</v>
      </c>
      <c r="J13" s="178">
        <v>0</v>
      </c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340</v>
      </c>
      <c r="T13" s="180" t="s">
        <v>319</v>
      </c>
      <c r="U13" s="158">
        <v>0</v>
      </c>
      <c r="V13" s="158">
        <f t="shared" si="6"/>
        <v>0</v>
      </c>
      <c r="W13" s="158"/>
      <c r="X13" s="158" t="s">
        <v>554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1329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2418</v>
      </c>
      <c r="C14" s="184" t="s">
        <v>2419</v>
      </c>
      <c r="D14" s="176" t="s">
        <v>1835</v>
      </c>
      <c r="E14" s="177">
        <v>1</v>
      </c>
      <c r="F14" s="178"/>
      <c r="G14" s="179">
        <f t="shared" si="0"/>
        <v>0</v>
      </c>
      <c r="H14" s="178">
        <v>2500</v>
      </c>
      <c r="I14" s="179">
        <f t="shared" si="1"/>
        <v>2500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340</v>
      </c>
      <c r="T14" s="180" t="s">
        <v>319</v>
      </c>
      <c r="U14" s="158">
        <v>0</v>
      </c>
      <c r="V14" s="158">
        <f t="shared" si="6"/>
        <v>0</v>
      </c>
      <c r="W14" s="158"/>
      <c r="X14" s="158" t="s">
        <v>554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2420</v>
      </c>
      <c r="C15" s="184" t="s">
        <v>2421</v>
      </c>
      <c r="D15" s="176" t="s">
        <v>1835</v>
      </c>
      <c r="E15" s="177">
        <v>1</v>
      </c>
      <c r="F15" s="178"/>
      <c r="G15" s="179">
        <f t="shared" si="0"/>
        <v>0</v>
      </c>
      <c r="H15" s="178">
        <v>1450</v>
      </c>
      <c r="I15" s="179">
        <f t="shared" si="1"/>
        <v>1450</v>
      </c>
      <c r="J15" s="178">
        <v>0</v>
      </c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340</v>
      </c>
      <c r="T15" s="180" t="s">
        <v>319</v>
      </c>
      <c r="U15" s="158">
        <v>0</v>
      </c>
      <c r="V15" s="158">
        <f t="shared" si="6"/>
        <v>0</v>
      </c>
      <c r="W15" s="158"/>
      <c r="X15" s="158" t="s">
        <v>554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1329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6">
        <v>8</v>
      </c>
      <c r="B16" s="167" t="s">
        <v>2422</v>
      </c>
      <c r="C16" s="183" t="s">
        <v>2423</v>
      </c>
      <c r="D16" s="168" t="s">
        <v>353</v>
      </c>
      <c r="E16" s="169">
        <v>1</v>
      </c>
      <c r="F16" s="170"/>
      <c r="G16" s="171">
        <f t="shared" si="0"/>
        <v>0</v>
      </c>
      <c r="H16" s="170">
        <v>1400</v>
      </c>
      <c r="I16" s="171">
        <f t="shared" si="1"/>
        <v>1400</v>
      </c>
      <c r="J16" s="170">
        <v>0</v>
      </c>
      <c r="K16" s="171">
        <f t="shared" si="2"/>
        <v>0</v>
      </c>
      <c r="L16" s="171">
        <v>21</v>
      </c>
      <c r="M16" s="171">
        <f t="shared" si="3"/>
        <v>0</v>
      </c>
      <c r="N16" s="171">
        <v>0</v>
      </c>
      <c r="O16" s="171">
        <f t="shared" si="4"/>
        <v>0</v>
      </c>
      <c r="P16" s="171">
        <v>0</v>
      </c>
      <c r="Q16" s="171">
        <f t="shared" si="5"/>
        <v>0</v>
      </c>
      <c r="R16" s="171"/>
      <c r="S16" s="171" t="s">
        <v>340</v>
      </c>
      <c r="T16" s="172" t="s">
        <v>319</v>
      </c>
      <c r="U16" s="158">
        <v>0</v>
      </c>
      <c r="V16" s="158">
        <f t="shared" si="6"/>
        <v>0</v>
      </c>
      <c r="W16" s="158"/>
      <c r="X16" s="158" t="s">
        <v>554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5" t="s">
        <v>2424</v>
      </c>
      <c r="D17" s="276"/>
      <c r="E17" s="276"/>
      <c r="F17" s="276"/>
      <c r="G17" s="27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322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6">
        <v>9</v>
      </c>
      <c r="B18" s="167" t="s">
        <v>2425</v>
      </c>
      <c r="C18" s="183" t="s">
        <v>2426</v>
      </c>
      <c r="D18" s="168" t="s">
        <v>1835</v>
      </c>
      <c r="E18" s="169">
        <v>2</v>
      </c>
      <c r="F18" s="170"/>
      <c r="G18" s="171">
        <f>ROUND(E18*F18,2)</f>
        <v>0</v>
      </c>
      <c r="H18" s="170">
        <v>0</v>
      </c>
      <c r="I18" s="171">
        <f>ROUND(E18*H18,2)</f>
        <v>0</v>
      </c>
      <c r="J18" s="170">
        <v>450</v>
      </c>
      <c r="K18" s="171">
        <f>ROUND(E18*J18,2)</f>
        <v>900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340</v>
      </c>
      <c r="T18" s="172" t="s">
        <v>319</v>
      </c>
      <c r="U18" s="158">
        <v>0</v>
      </c>
      <c r="V18" s="158">
        <f>ROUND(E18*U18,2)</f>
        <v>0</v>
      </c>
      <c r="W18" s="158"/>
      <c r="X18" s="158" t="s">
        <v>362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1360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5" t="s">
        <v>2427</v>
      </c>
      <c r="D19" s="276"/>
      <c r="E19" s="276"/>
      <c r="F19" s="276"/>
      <c r="G19" s="276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322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6">
        <v>10</v>
      </c>
      <c r="B20" s="167" t="s">
        <v>2428</v>
      </c>
      <c r="C20" s="183" t="s">
        <v>2429</v>
      </c>
      <c r="D20" s="168" t="s">
        <v>1835</v>
      </c>
      <c r="E20" s="169">
        <v>1</v>
      </c>
      <c r="F20" s="170"/>
      <c r="G20" s="171">
        <f>ROUND(E20*F20,2)</f>
        <v>0</v>
      </c>
      <c r="H20" s="170">
        <v>350</v>
      </c>
      <c r="I20" s="171">
        <f>ROUND(E20*H20,2)</f>
        <v>350</v>
      </c>
      <c r="J20" s="170">
        <v>0</v>
      </c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340</v>
      </c>
      <c r="T20" s="172" t="s">
        <v>319</v>
      </c>
      <c r="U20" s="158">
        <v>0</v>
      </c>
      <c r="V20" s="158">
        <f>ROUND(E20*U20,2)</f>
        <v>0</v>
      </c>
      <c r="W20" s="158"/>
      <c r="X20" s="158" t="s">
        <v>554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75" t="s">
        <v>2427</v>
      </c>
      <c r="D21" s="276"/>
      <c r="E21" s="276"/>
      <c r="F21" s="276"/>
      <c r="G21" s="276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322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6">
        <v>11</v>
      </c>
      <c r="B22" s="167" t="s">
        <v>2430</v>
      </c>
      <c r="C22" s="183" t="s">
        <v>2431</v>
      </c>
      <c r="D22" s="168" t="s">
        <v>1835</v>
      </c>
      <c r="E22" s="169">
        <v>2</v>
      </c>
      <c r="F22" s="170"/>
      <c r="G22" s="171">
        <f>ROUND(E22*F22,2)</f>
        <v>0</v>
      </c>
      <c r="H22" s="170">
        <v>350</v>
      </c>
      <c r="I22" s="171">
        <f>ROUND(E22*H22,2)</f>
        <v>700</v>
      </c>
      <c r="J22" s="170">
        <v>0</v>
      </c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340</v>
      </c>
      <c r="T22" s="172" t="s">
        <v>319</v>
      </c>
      <c r="U22" s="158">
        <v>0</v>
      </c>
      <c r="V22" s="158">
        <f>ROUND(E22*U22,2)</f>
        <v>0</v>
      </c>
      <c r="W22" s="158"/>
      <c r="X22" s="158" t="s">
        <v>554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5" t="s">
        <v>2427</v>
      </c>
      <c r="D23" s="276"/>
      <c r="E23" s="276"/>
      <c r="F23" s="276"/>
      <c r="G23" s="27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6">
        <v>12</v>
      </c>
      <c r="B24" s="167" t="s">
        <v>2432</v>
      </c>
      <c r="C24" s="183" t="s">
        <v>2433</v>
      </c>
      <c r="D24" s="168" t="s">
        <v>1835</v>
      </c>
      <c r="E24" s="169">
        <v>3</v>
      </c>
      <c r="F24" s="170"/>
      <c r="G24" s="171">
        <f>ROUND(E24*F24,2)</f>
        <v>0</v>
      </c>
      <c r="H24" s="170">
        <v>350</v>
      </c>
      <c r="I24" s="171">
        <f>ROUND(E24*H24,2)</f>
        <v>1050</v>
      </c>
      <c r="J24" s="170">
        <v>0</v>
      </c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340</v>
      </c>
      <c r="T24" s="172" t="s">
        <v>319</v>
      </c>
      <c r="U24" s="158">
        <v>0</v>
      </c>
      <c r="V24" s="158">
        <f>ROUND(E24*U24,2)</f>
        <v>0</v>
      </c>
      <c r="W24" s="158"/>
      <c r="X24" s="158" t="s">
        <v>554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75" t="s">
        <v>2427</v>
      </c>
      <c r="D25" s="276"/>
      <c r="E25" s="276"/>
      <c r="F25" s="276"/>
      <c r="G25" s="276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322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6">
        <v>13</v>
      </c>
      <c r="B26" s="167" t="s">
        <v>2434</v>
      </c>
      <c r="C26" s="183" t="s">
        <v>2435</v>
      </c>
      <c r="D26" s="168" t="s">
        <v>1835</v>
      </c>
      <c r="E26" s="169">
        <v>1</v>
      </c>
      <c r="F26" s="170"/>
      <c r="G26" s="171">
        <f>ROUND(E26*F26,2)</f>
        <v>0</v>
      </c>
      <c r="H26" s="170">
        <v>0</v>
      </c>
      <c r="I26" s="171">
        <f>ROUND(E26*H26,2)</f>
        <v>0</v>
      </c>
      <c r="J26" s="170">
        <v>350</v>
      </c>
      <c r="K26" s="171">
        <f>ROUND(E26*J26,2)</f>
        <v>350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340</v>
      </c>
      <c r="T26" s="172" t="s">
        <v>319</v>
      </c>
      <c r="U26" s="158">
        <v>0</v>
      </c>
      <c r="V26" s="158">
        <f>ROUND(E26*U26,2)</f>
        <v>0</v>
      </c>
      <c r="W26" s="158"/>
      <c r="X26" s="158" t="s">
        <v>362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1360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75" t="s">
        <v>2427</v>
      </c>
      <c r="D27" s="276"/>
      <c r="E27" s="276"/>
      <c r="F27" s="276"/>
      <c r="G27" s="276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322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6">
        <v>14</v>
      </c>
      <c r="B28" s="167" t="s">
        <v>2436</v>
      </c>
      <c r="C28" s="183" t="s">
        <v>2646</v>
      </c>
      <c r="D28" s="168" t="s">
        <v>1835</v>
      </c>
      <c r="E28" s="169">
        <v>1</v>
      </c>
      <c r="F28" s="170"/>
      <c r="G28" s="171">
        <f>ROUND(E28*F28,2)</f>
        <v>0</v>
      </c>
      <c r="H28" s="170">
        <v>450</v>
      </c>
      <c r="I28" s="171">
        <f>ROUND(E28*H28,2)</f>
        <v>450</v>
      </c>
      <c r="J28" s="170">
        <v>0</v>
      </c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340</v>
      </c>
      <c r="T28" s="172" t="s">
        <v>319</v>
      </c>
      <c r="U28" s="158">
        <v>0</v>
      </c>
      <c r="V28" s="158">
        <f>ROUND(E28*U28,2)</f>
        <v>0</v>
      </c>
      <c r="W28" s="158"/>
      <c r="X28" s="158" t="s">
        <v>554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75" t="s">
        <v>2437</v>
      </c>
      <c r="D29" s="276"/>
      <c r="E29" s="276"/>
      <c r="F29" s="276"/>
      <c r="G29" s="276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322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6">
        <v>15</v>
      </c>
      <c r="B30" s="167" t="s">
        <v>2438</v>
      </c>
      <c r="C30" s="183" t="s">
        <v>2647</v>
      </c>
      <c r="D30" s="168" t="s">
        <v>1835</v>
      </c>
      <c r="E30" s="169">
        <v>1</v>
      </c>
      <c r="F30" s="170"/>
      <c r="G30" s="171">
        <f>ROUND(E30*F30,2)</f>
        <v>0</v>
      </c>
      <c r="H30" s="170">
        <v>900</v>
      </c>
      <c r="I30" s="171">
        <f>ROUND(E30*H30,2)</f>
        <v>900</v>
      </c>
      <c r="J30" s="170">
        <v>0</v>
      </c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340</v>
      </c>
      <c r="T30" s="172" t="s">
        <v>319</v>
      </c>
      <c r="U30" s="158">
        <v>0</v>
      </c>
      <c r="V30" s="158">
        <f>ROUND(E30*U30,2)</f>
        <v>0</v>
      </c>
      <c r="W30" s="158"/>
      <c r="X30" s="158" t="s">
        <v>554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75" t="s">
        <v>2427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322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6">
        <v>16</v>
      </c>
      <c r="B32" s="167" t="s">
        <v>2439</v>
      </c>
      <c r="C32" s="183" t="s">
        <v>2440</v>
      </c>
      <c r="D32" s="168" t="s">
        <v>1835</v>
      </c>
      <c r="E32" s="169">
        <v>2</v>
      </c>
      <c r="F32" s="170"/>
      <c r="G32" s="171">
        <f>ROUND(E32*F32,2)</f>
        <v>0</v>
      </c>
      <c r="H32" s="170">
        <v>0</v>
      </c>
      <c r="I32" s="171">
        <f>ROUND(E32*H32,2)</f>
        <v>0</v>
      </c>
      <c r="J32" s="170">
        <v>350</v>
      </c>
      <c r="K32" s="171">
        <f>ROUND(E32*J32,2)</f>
        <v>700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340</v>
      </c>
      <c r="T32" s="172" t="s">
        <v>319</v>
      </c>
      <c r="U32" s="158">
        <v>0</v>
      </c>
      <c r="V32" s="158">
        <f>ROUND(E32*U32,2)</f>
        <v>0</v>
      </c>
      <c r="W32" s="158"/>
      <c r="X32" s="158" t="s">
        <v>362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1360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75" t="s">
        <v>2441</v>
      </c>
      <c r="D33" s="276"/>
      <c r="E33" s="276"/>
      <c r="F33" s="276"/>
      <c r="G33" s="276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322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6">
        <v>17</v>
      </c>
      <c r="B34" s="167" t="s">
        <v>2442</v>
      </c>
      <c r="C34" s="183" t="s">
        <v>2645</v>
      </c>
      <c r="D34" s="168" t="s">
        <v>1835</v>
      </c>
      <c r="E34" s="169">
        <v>22</v>
      </c>
      <c r="F34" s="170"/>
      <c r="G34" s="171">
        <f>ROUND(E34*F34,2)</f>
        <v>0</v>
      </c>
      <c r="H34" s="170">
        <v>0</v>
      </c>
      <c r="I34" s="171">
        <f>ROUND(E34*H34,2)</f>
        <v>0</v>
      </c>
      <c r="J34" s="170">
        <v>350</v>
      </c>
      <c r="K34" s="171">
        <f>ROUND(E34*J34,2)</f>
        <v>7700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340</v>
      </c>
      <c r="T34" s="172" t="s">
        <v>319</v>
      </c>
      <c r="U34" s="158">
        <v>0</v>
      </c>
      <c r="V34" s="158">
        <f>ROUND(E34*U34,2)</f>
        <v>0</v>
      </c>
      <c r="W34" s="158"/>
      <c r="X34" s="158" t="s">
        <v>362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1360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5" t="s">
        <v>2427</v>
      </c>
      <c r="D35" s="276"/>
      <c r="E35" s="276"/>
      <c r="F35" s="276"/>
      <c r="G35" s="276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322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18</v>
      </c>
      <c r="B36" s="175" t="s">
        <v>2443</v>
      </c>
      <c r="C36" s="184" t="s">
        <v>2444</v>
      </c>
      <c r="D36" s="176" t="s">
        <v>1835</v>
      </c>
      <c r="E36" s="177">
        <v>11</v>
      </c>
      <c r="F36" s="178"/>
      <c r="G36" s="179">
        <f>ROUND(E36*F36,2)</f>
        <v>0</v>
      </c>
      <c r="H36" s="178">
        <v>5200</v>
      </c>
      <c r="I36" s="179">
        <f>ROUND(E36*H36,2)</f>
        <v>57200</v>
      </c>
      <c r="J36" s="178">
        <v>0</v>
      </c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340</v>
      </c>
      <c r="T36" s="180" t="s">
        <v>319</v>
      </c>
      <c r="U36" s="158">
        <v>0</v>
      </c>
      <c r="V36" s="158">
        <f>ROUND(E36*U36,2)</f>
        <v>0</v>
      </c>
      <c r="W36" s="158"/>
      <c r="X36" s="158" t="s">
        <v>554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6">
        <v>19</v>
      </c>
      <c r="B37" s="167" t="s">
        <v>2445</v>
      </c>
      <c r="C37" s="183" t="s">
        <v>2446</v>
      </c>
      <c r="D37" s="168" t="s">
        <v>1835</v>
      </c>
      <c r="E37" s="169">
        <v>2</v>
      </c>
      <c r="F37" s="170"/>
      <c r="G37" s="171">
        <f>ROUND(E37*F37,2)</f>
        <v>0</v>
      </c>
      <c r="H37" s="170">
        <v>350</v>
      </c>
      <c r="I37" s="171">
        <f>ROUND(E37*H37,2)</f>
        <v>700</v>
      </c>
      <c r="J37" s="170">
        <v>0</v>
      </c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340</v>
      </c>
      <c r="T37" s="172" t="s">
        <v>319</v>
      </c>
      <c r="U37" s="158">
        <v>0</v>
      </c>
      <c r="V37" s="158">
        <f>ROUND(E37*U37,2)</f>
        <v>0</v>
      </c>
      <c r="W37" s="158"/>
      <c r="X37" s="158" t="s">
        <v>554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1329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75" t="s">
        <v>2427</v>
      </c>
      <c r="D38" s="276"/>
      <c r="E38" s="276"/>
      <c r="F38" s="276"/>
      <c r="G38" s="276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322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20</v>
      </c>
      <c r="B39" s="175" t="s">
        <v>2447</v>
      </c>
      <c r="C39" s="184" t="s">
        <v>2448</v>
      </c>
      <c r="D39" s="176" t="s">
        <v>1835</v>
      </c>
      <c r="E39" s="177">
        <v>2</v>
      </c>
      <c r="F39" s="178"/>
      <c r="G39" s="179">
        <f>ROUND(E39*F39,2)</f>
        <v>0</v>
      </c>
      <c r="H39" s="178">
        <v>1320</v>
      </c>
      <c r="I39" s="179">
        <f>ROUND(E39*H39,2)</f>
        <v>2640</v>
      </c>
      <c r="J39" s="178">
        <v>0</v>
      </c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340</v>
      </c>
      <c r="T39" s="180" t="s">
        <v>319</v>
      </c>
      <c r="U39" s="158">
        <v>0</v>
      </c>
      <c r="V39" s="158">
        <f>ROUND(E39*U39,2)</f>
        <v>0</v>
      </c>
      <c r="W39" s="158"/>
      <c r="X39" s="158" t="s">
        <v>554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160" t="s">
        <v>313</v>
      </c>
      <c r="B40" s="161" t="s">
        <v>265</v>
      </c>
      <c r="C40" s="182" t="s">
        <v>266</v>
      </c>
      <c r="D40" s="162"/>
      <c r="E40" s="163"/>
      <c r="F40" s="164"/>
      <c r="G40" s="164">
        <f>SUMIF(AG41:AG58,"&lt;&gt;NOR",G41:G58)</f>
        <v>0</v>
      </c>
      <c r="H40" s="164"/>
      <c r="I40" s="164">
        <f>SUM(I41:I58)</f>
        <v>81780</v>
      </c>
      <c r="J40" s="164"/>
      <c r="K40" s="164">
        <f>SUM(K41:K58)</f>
        <v>8400</v>
      </c>
      <c r="L40" s="164"/>
      <c r="M40" s="164">
        <f>SUM(M41:M58)</f>
        <v>0</v>
      </c>
      <c r="N40" s="164"/>
      <c r="O40" s="164">
        <f>SUM(O41:O58)</f>
        <v>0</v>
      </c>
      <c r="P40" s="164"/>
      <c r="Q40" s="164">
        <f>SUM(Q41:Q58)</f>
        <v>0</v>
      </c>
      <c r="R40" s="164"/>
      <c r="S40" s="164"/>
      <c r="T40" s="165"/>
      <c r="U40" s="159"/>
      <c r="V40" s="159">
        <f>SUM(V41:V58)</f>
        <v>0</v>
      </c>
      <c r="W40" s="159"/>
      <c r="X40" s="159"/>
      <c r="AG40" t="s">
        <v>314</v>
      </c>
    </row>
    <row r="41" spans="1:60" outlineLevel="1" x14ac:dyDescent="0.2">
      <c r="A41" s="174">
        <v>21</v>
      </c>
      <c r="B41" s="175" t="s">
        <v>2449</v>
      </c>
      <c r="C41" s="184" t="s">
        <v>2409</v>
      </c>
      <c r="D41" s="176" t="s">
        <v>1835</v>
      </c>
      <c r="E41" s="177">
        <v>1</v>
      </c>
      <c r="F41" s="178"/>
      <c r="G41" s="179">
        <f>ROUND(E41*F41,2)</f>
        <v>0</v>
      </c>
      <c r="H41" s="178">
        <v>810</v>
      </c>
      <c r="I41" s="179">
        <f>ROUND(E41*H41,2)</f>
        <v>810</v>
      </c>
      <c r="J41" s="178">
        <v>0</v>
      </c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340</v>
      </c>
      <c r="T41" s="180" t="s">
        <v>319</v>
      </c>
      <c r="U41" s="158">
        <v>0</v>
      </c>
      <c r="V41" s="158">
        <f>ROUND(E41*U41,2)</f>
        <v>0</v>
      </c>
      <c r="W41" s="158"/>
      <c r="X41" s="158" t="s">
        <v>554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22</v>
      </c>
      <c r="B42" s="175" t="s">
        <v>2450</v>
      </c>
      <c r="C42" s="184" t="s">
        <v>2411</v>
      </c>
      <c r="D42" s="176" t="s">
        <v>1835</v>
      </c>
      <c r="E42" s="177">
        <v>4</v>
      </c>
      <c r="F42" s="178"/>
      <c r="G42" s="179">
        <f>ROUND(E42*F42,2)</f>
        <v>0</v>
      </c>
      <c r="H42" s="178">
        <v>1015</v>
      </c>
      <c r="I42" s="179">
        <f>ROUND(E42*H42,2)</f>
        <v>4060</v>
      </c>
      <c r="J42" s="178">
        <v>0</v>
      </c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340</v>
      </c>
      <c r="T42" s="180" t="s">
        <v>319</v>
      </c>
      <c r="U42" s="158">
        <v>0</v>
      </c>
      <c r="V42" s="158">
        <f>ROUND(E42*U42,2)</f>
        <v>0</v>
      </c>
      <c r="W42" s="158"/>
      <c r="X42" s="158" t="s">
        <v>554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23</v>
      </c>
      <c r="B43" s="175" t="s">
        <v>2451</v>
      </c>
      <c r="C43" s="184" t="s">
        <v>2413</v>
      </c>
      <c r="D43" s="176" t="s">
        <v>1835</v>
      </c>
      <c r="E43" s="177">
        <v>1</v>
      </c>
      <c r="F43" s="178"/>
      <c r="G43" s="179">
        <f>ROUND(E43*F43,2)</f>
        <v>0</v>
      </c>
      <c r="H43" s="178">
        <v>5520</v>
      </c>
      <c r="I43" s="179">
        <f>ROUND(E43*H43,2)</f>
        <v>5520</v>
      </c>
      <c r="J43" s="178">
        <v>0</v>
      </c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340</v>
      </c>
      <c r="T43" s="180" t="s">
        <v>319</v>
      </c>
      <c r="U43" s="158">
        <v>0</v>
      </c>
      <c r="V43" s="158">
        <f>ROUND(E43*U43,2)</f>
        <v>0</v>
      </c>
      <c r="W43" s="158"/>
      <c r="X43" s="158" t="s">
        <v>554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24</v>
      </c>
      <c r="B44" s="175" t="s">
        <v>2452</v>
      </c>
      <c r="C44" s="184" t="s">
        <v>2421</v>
      </c>
      <c r="D44" s="176" t="s">
        <v>1835</v>
      </c>
      <c r="E44" s="177">
        <v>2</v>
      </c>
      <c r="F44" s="178"/>
      <c r="G44" s="179">
        <f>ROUND(E44*F44,2)</f>
        <v>0</v>
      </c>
      <c r="H44" s="178">
        <v>1450</v>
      </c>
      <c r="I44" s="179">
        <f>ROUND(E44*H44,2)</f>
        <v>2900</v>
      </c>
      <c r="J44" s="178">
        <v>0</v>
      </c>
      <c r="K44" s="179">
        <f>ROUND(E44*J44,2)</f>
        <v>0</v>
      </c>
      <c r="L44" s="179">
        <v>21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340</v>
      </c>
      <c r="T44" s="180" t="s">
        <v>319</v>
      </c>
      <c r="U44" s="158">
        <v>0</v>
      </c>
      <c r="V44" s="158">
        <f>ROUND(E44*U44,2)</f>
        <v>0</v>
      </c>
      <c r="W44" s="158"/>
      <c r="X44" s="158" t="s">
        <v>554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25</v>
      </c>
      <c r="B45" s="167" t="s">
        <v>2453</v>
      </c>
      <c r="C45" s="183" t="s">
        <v>2431</v>
      </c>
      <c r="D45" s="168" t="s">
        <v>1835</v>
      </c>
      <c r="E45" s="169">
        <v>2</v>
      </c>
      <c r="F45" s="170"/>
      <c r="G45" s="171">
        <f>ROUND(E45*F45,2)</f>
        <v>0</v>
      </c>
      <c r="H45" s="170">
        <v>350</v>
      </c>
      <c r="I45" s="171">
        <f>ROUND(E45*H45,2)</f>
        <v>700</v>
      </c>
      <c r="J45" s="170">
        <v>0</v>
      </c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/>
      <c r="S45" s="171" t="s">
        <v>340</v>
      </c>
      <c r="T45" s="172" t="s">
        <v>319</v>
      </c>
      <c r="U45" s="158">
        <v>0</v>
      </c>
      <c r="V45" s="158">
        <f>ROUND(E45*U45,2)</f>
        <v>0</v>
      </c>
      <c r="W45" s="158"/>
      <c r="X45" s="158" t="s">
        <v>554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75" t="s">
        <v>2427</v>
      </c>
      <c r="D46" s="276"/>
      <c r="E46" s="276"/>
      <c r="F46" s="276"/>
      <c r="G46" s="276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322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6">
        <v>26</v>
      </c>
      <c r="B47" s="167" t="s">
        <v>2454</v>
      </c>
      <c r="C47" s="183" t="s">
        <v>2433</v>
      </c>
      <c r="D47" s="168" t="s">
        <v>1835</v>
      </c>
      <c r="E47" s="169">
        <v>2</v>
      </c>
      <c r="F47" s="170"/>
      <c r="G47" s="171">
        <f>ROUND(E47*F47,2)</f>
        <v>0</v>
      </c>
      <c r="H47" s="170">
        <v>350</v>
      </c>
      <c r="I47" s="171">
        <f>ROUND(E47*H47,2)</f>
        <v>700</v>
      </c>
      <c r="J47" s="170">
        <v>0</v>
      </c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/>
      <c r="S47" s="171" t="s">
        <v>340</v>
      </c>
      <c r="T47" s="172" t="s">
        <v>319</v>
      </c>
      <c r="U47" s="158">
        <v>0</v>
      </c>
      <c r="V47" s="158">
        <f>ROUND(E47*U47,2)</f>
        <v>0</v>
      </c>
      <c r="W47" s="158"/>
      <c r="X47" s="158" t="s">
        <v>554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5" t="s">
        <v>2427</v>
      </c>
      <c r="D48" s="276"/>
      <c r="E48" s="276"/>
      <c r="F48" s="276"/>
      <c r="G48" s="276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322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66">
        <v>27</v>
      </c>
      <c r="B49" s="167" t="s">
        <v>2455</v>
      </c>
      <c r="C49" s="183" t="s">
        <v>2648</v>
      </c>
      <c r="D49" s="168" t="s">
        <v>1835</v>
      </c>
      <c r="E49" s="169">
        <v>1</v>
      </c>
      <c r="F49" s="170"/>
      <c r="G49" s="171">
        <f>ROUND(E49*F49,2)</f>
        <v>0</v>
      </c>
      <c r="H49" s="170">
        <v>450</v>
      </c>
      <c r="I49" s="171">
        <f>ROUND(E49*H49,2)</f>
        <v>450</v>
      </c>
      <c r="J49" s="170">
        <v>0</v>
      </c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/>
      <c r="S49" s="171" t="s">
        <v>340</v>
      </c>
      <c r="T49" s="172" t="s">
        <v>319</v>
      </c>
      <c r="U49" s="158">
        <v>0</v>
      </c>
      <c r="V49" s="158">
        <f>ROUND(E49*U49,2)</f>
        <v>0</v>
      </c>
      <c r="W49" s="158"/>
      <c r="X49" s="158" t="s">
        <v>554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1329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5" t="s">
        <v>2437</v>
      </c>
      <c r="D50" s="276"/>
      <c r="E50" s="276"/>
      <c r="F50" s="276"/>
      <c r="G50" s="276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322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6">
        <v>28</v>
      </c>
      <c r="B51" s="167" t="s">
        <v>2456</v>
      </c>
      <c r="C51" s="183" t="s">
        <v>2647</v>
      </c>
      <c r="D51" s="168" t="s">
        <v>1835</v>
      </c>
      <c r="E51" s="169">
        <v>1</v>
      </c>
      <c r="F51" s="170"/>
      <c r="G51" s="171">
        <f>ROUND(E51*F51,2)</f>
        <v>0</v>
      </c>
      <c r="H51" s="170">
        <v>900</v>
      </c>
      <c r="I51" s="171">
        <f>ROUND(E51*H51,2)</f>
        <v>900</v>
      </c>
      <c r="J51" s="170">
        <v>0</v>
      </c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340</v>
      </c>
      <c r="T51" s="172" t="s">
        <v>319</v>
      </c>
      <c r="U51" s="158">
        <v>0</v>
      </c>
      <c r="V51" s="158">
        <f>ROUND(E51*U51,2)</f>
        <v>0</v>
      </c>
      <c r="W51" s="158"/>
      <c r="X51" s="158" t="s">
        <v>554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1329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5" t="s">
        <v>2427</v>
      </c>
      <c r="D52" s="276"/>
      <c r="E52" s="276"/>
      <c r="F52" s="276"/>
      <c r="G52" s="276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322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6">
        <v>29</v>
      </c>
      <c r="B53" s="167" t="s">
        <v>2457</v>
      </c>
      <c r="C53" s="183" t="s">
        <v>2649</v>
      </c>
      <c r="D53" s="168" t="s">
        <v>1835</v>
      </c>
      <c r="E53" s="169">
        <v>24</v>
      </c>
      <c r="F53" s="170"/>
      <c r="G53" s="171">
        <f>ROUND(E53*F53,2)</f>
        <v>0</v>
      </c>
      <c r="H53" s="170">
        <v>0</v>
      </c>
      <c r="I53" s="171">
        <f>ROUND(E53*H53,2)</f>
        <v>0</v>
      </c>
      <c r="J53" s="170">
        <v>350</v>
      </c>
      <c r="K53" s="171">
        <f>ROUND(E53*J53,2)</f>
        <v>8400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/>
      <c r="S53" s="171" t="s">
        <v>340</v>
      </c>
      <c r="T53" s="172" t="s">
        <v>319</v>
      </c>
      <c r="U53" s="158">
        <v>0</v>
      </c>
      <c r="V53" s="158">
        <f>ROUND(E53*U53,2)</f>
        <v>0</v>
      </c>
      <c r="W53" s="158"/>
      <c r="X53" s="158" t="s">
        <v>362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1360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75" t="s">
        <v>2427</v>
      </c>
      <c r="D54" s="276"/>
      <c r="E54" s="276"/>
      <c r="F54" s="276"/>
      <c r="G54" s="276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322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30</v>
      </c>
      <c r="B55" s="175" t="s">
        <v>2458</v>
      </c>
      <c r="C55" s="184" t="s">
        <v>2444</v>
      </c>
      <c r="D55" s="176" t="s">
        <v>1835</v>
      </c>
      <c r="E55" s="177">
        <v>12</v>
      </c>
      <c r="F55" s="178"/>
      <c r="G55" s="179">
        <f>ROUND(E55*F55,2)</f>
        <v>0</v>
      </c>
      <c r="H55" s="178">
        <v>5200</v>
      </c>
      <c r="I55" s="179">
        <f>ROUND(E55*H55,2)</f>
        <v>62400</v>
      </c>
      <c r="J55" s="178">
        <v>0</v>
      </c>
      <c r="K55" s="179">
        <f>ROUND(E55*J55,2)</f>
        <v>0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340</v>
      </c>
      <c r="T55" s="180" t="s">
        <v>319</v>
      </c>
      <c r="U55" s="158">
        <v>0</v>
      </c>
      <c r="V55" s="158">
        <f>ROUND(E55*U55,2)</f>
        <v>0</v>
      </c>
      <c r="W55" s="158"/>
      <c r="X55" s="158" t="s">
        <v>554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1329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6">
        <v>31</v>
      </c>
      <c r="B56" s="167" t="s">
        <v>2459</v>
      </c>
      <c r="C56" s="183" t="s">
        <v>2446</v>
      </c>
      <c r="D56" s="168" t="s">
        <v>1835</v>
      </c>
      <c r="E56" s="169">
        <v>2</v>
      </c>
      <c r="F56" s="170"/>
      <c r="G56" s="171">
        <f>ROUND(E56*F56,2)</f>
        <v>0</v>
      </c>
      <c r="H56" s="170">
        <v>350</v>
      </c>
      <c r="I56" s="171">
        <f>ROUND(E56*H56,2)</f>
        <v>700</v>
      </c>
      <c r="J56" s="170">
        <v>0</v>
      </c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340</v>
      </c>
      <c r="T56" s="172" t="s">
        <v>319</v>
      </c>
      <c r="U56" s="158">
        <v>0</v>
      </c>
      <c r="V56" s="158">
        <f>ROUND(E56*U56,2)</f>
        <v>0</v>
      </c>
      <c r="W56" s="158"/>
      <c r="X56" s="158" t="s">
        <v>554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1329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75" t="s">
        <v>2427</v>
      </c>
      <c r="D57" s="276"/>
      <c r="E57" s="276"/>
      <c r="F57" s="276"/>
      <c r="G57" s="276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322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32</v>
      </c>
      <c r="B58" s="175" t="s">
        <v>2460</v>
      </c>
      <c r="C58" s="184" t="s">
        <v>2448</v>
      </c>
      <c r="D58" s="176" t="s">
        <v>1835</v>
      </c>
      <c r="E58" s="177">
        <v>2</v>
      </c>
      <c r="F58" s="178"/>
      <c r="G58" s="179">
        <f>ROUND(E58*F58,2)</f>
        <v>0</v>
      </c>
      <c r="H58" s="178">
        <v>1320</v>
      </c>
      <c r="I58" s="179">
        <f>ROUND(E58*H58,2)</f>
        <v>2640</v>
      </c>
      <c r="J58" s="178">
        <v>0</v>
      </c>
      <c r="K58" s="179">
        <f>ROUND(E58*J58,2)</f>
        <v>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340</v>
      </c>
      <c r="T58" s="180" t="s">
        <v>319</v>
      </c>
      <c r="U58" s="158">
        <v>0</v>
      </c>
      <c r="V58" s="158">
        <f>ROUND(E58*U58,2)</f>
        <v>0</v>
      </c>
      <c r="W58" s="158"/>
      <c r="X58" s="158" t="s">
        <v>554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0" t="s">
        <v>313</v>
      </c>
      <c r="B59" s="161" t="s">
        <v>267</v>
      </c>
      <c r="C59" s="182" t="s">
        <v>268</v>
      </c>
      <c r="D59" s="162"/>
      <c r="E59" s="163"/>
      <c r="F59" s="164"/>
      <c r="G59" s="164">
        <f>SUMIF(AG60:AG66,"&lt;&gt;NOR",G60:G66)</f>
        <v>0</v>
      </c>
      <c r="H59" s="164"/>
      <c r="I59" s="164">
        <f>SUM(I60:I66)</f>
        <v>0</v>
      </c>
      <c r="J59" s="164"/>
      <c r="K59" s="164">
        <f>SUM(K60:K66)</f>
        <v>81500</v>
      </c>
      <c r="L59" s="164"/>
      <c r="M59" s="164">
        <f>SUM(M60:M66)</f>
        <v>0</v>
      </c>
      <c r="N59" s="164"/>
      <c r="O59" s="164">
        <f>SUM(O60:O66)</f>
        <v>0</v>
      </c>
      <c r="P59" s="164"/>
      <c r="Q59" s="164">
        <f>SUM(Q60:Q66)</f>
        <v>0</v>
      </c>
      <c r="R59" s="164"/>
      <c r="S59" s="164"/>
      <c r="T59" s="165"/>
      <c r="U59" s="159"/>
      <c r="V59" s="159">
        <f>SUM(V60:V66)</f>
        <v>0</v>
      </c>
      <c r="W59" s="159"/>
      <c r="X59" s="159"/>
      <c r="AG59" t="s">
        <v>314</v>
      </c>
    </row>
    <row r="60" spans="1:60" ht="22.5" outlineLevel="1" x14ac:dyDescent="0.2">
      <c r="A60" s="166">
        <v>33</v>
      </c>
      <c r="B60" s="167" t="s">
        <v>2461</v>
      </c>
      <c r="C60" s="183" t="s">
        <v>2462</v>
      </c>
      <c r="D60" s="168" t="s">
        <v>353</v>
      </c>
      <c r="E60" s="169">
        <v>1</v>
      </c>
      <c r="F60" s="170"/>
      <c r="G60" s="171">
        <f>ROUND(E60*F60,2)</f>
        <v>0</v>
      </c>
      <c r="H60" s="170">
        <v>0</v>
      </c>
      <c r="I60" s="171">
        <f>ROUND(E60*H60,2)</f>
        <v>0</v>
      </c>
      <c r="J60" s="170">
        <v>30000</v>
      </c>
      <c r="K60" s="171">
        <f>ROUND(E60*J60,2)</f>
        <v>30000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340</v>
      </c>
      <c r="T60" s="172" t="s">
        <v>319</v>
      </c>
      <c r="U60" s="158">
        <v>0</v>
      </c>
      <c r="V60" s="158">
        <f>ROUND(E60*U60,2)</f>
        <v>0</v>
      </c>
      <c r="W60" s="158"/>
      <c r="X60" s="158" t="s">
        <v>362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75" t="s">
        <v>2463</v>
      </c>
      <c r="D61" s="276"/>
      <c r="E61" s="276"/>
      <c r="F61" s="276"/>
      <c r="G61" s="27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322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jištění,relé,zdroj 24VDC, osvětlení, přepěťové ochrany, ovládací a signalizační prvky, vodiče, označení  a další nutné příslušenství</v>
      </c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4">
        <v>34</v>
      </c>
      <c r="B62" s="175" t="s">
        <v>2464</v>
      </c>
      <c r="C62" s="184" t="s">
        <v>2465</v>
      </c>
      <c r="D62" s="176" t="s">
        <v>353</v>
      </c>
      <c r="E62" s="177">
        <v>1</v>
      </c>
      <c r="F62" s="178"/>
      <c r="G62" s="179">
        <f>ROUND(E62*F62,2)</f>
        <v>0</v>
      </c>
      <c r="H62" s="178">
        <v>0</v>
      </c>
      <c r="I62" s="179">
        <f>ROUND(E62*H62,2)</f>
        <v>0</v>
      </c>
      <c r="J62" s="178">
        <v>42000</v>
      </c>
      <c r="K62" s="179">
        <f>ROUND(E62*J62,2)</f>
        <v>42000</v>
      </c>
      <c r="L62" s="179">
        <v>21</v>
      </c>
      <c r="M62" s="179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79"/>
      <c r="S62" s="179" t="s">
        <v>340</v>
      </c>
      <c r="T62" s="180" t="s">
        <v>319</v>
      </c>
      <c r="U62" s="158">
        <v>0</v>
      </c>
      <c r="V62" s="158">
        <f>ROUND(E62*U62,2)</f>
        <v>0</v>
      </c>
      <c r="W62" s="158"/>
      <c r="X62" s="158" t="s">
        <v>362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363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3.75" outlineLevel="1" x14ac:dyDescent="0.2">
      <c r="A63" s="166">
        <v>35</v>
      </c>
      <c r="B63" s="167" t="s">
        <v>2466</v>
      </c>
      <c r="C63" s="183" t="s">
        <v>2467</v>
      </c>
      <c r="D63" s="168" t="s">
        <v>353</v>
      </c>
      <c r="E63" s="169">
        <v>1</v>
      </c>
      <c r="F63" s="170"/>
      <c r="G63" s="171">
        <f>ROUND(E63*F63,2)</f>
        <v>0</v>
      </c>
      <c r="H63" s="170">
        <v>0</v>
      </c>
      <c r="I63" s="171">
        <f>ROUND(E63*H63,2)</f>
        <v>0</v>
      </c>
      <c r="J63" s="170">
        <v>6000</v>
      </c>
      <c r="K63" s="171">
        <f>ROUND(E63*J63,2)</f>
        <v>6000</v>
      </c>
      <c r="L63" s="171">
        <v>21</v>
      </c>
      <c r="M63" s="171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1"/>
      <c r="S63" s="171" t="s">
        <v>340</v>
      </c>
      <c r="T63" s="172" t="s">
        <v>319</v>
      </c>
      <c r="U63" s="158">
        <v>0</v>
      </c>
      <c r="V63" s="158">
        <f>ROUND(E63*U63,2)</f>
        <v>0</v>
      </c>
      <c r="W63" s="158"/>
      <c r="X63" s="158" t="s">
        <v>362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363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75" t="s">
        <v>2549</v>
      </c>
      <c r="D64" s="276"/>
      <c r="E64" s="276"/>
      <c r="F64" s="276"/>
      <c r="G64" s="276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322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77" t="s">
        <v>2468</v>
      </c>
      <c r="D65" s="278"/>
      <c r="E65" s="278"/>
      <c r="F65" s="278"/>
      <c r="G65" s="27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322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>Zálohovací modul GD-04A je určený pro GSM komunikátory GD-04 a GD-04K. Při výpadku proudu budou GSM komunikátory fungovat cca 12 až 24 hod bez externího napájení. AN-81 externí prutová anténa. SIM karta bude dodávkou uživatele</v>
      </c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36</v>
      </c>
      <c r="B66" s="175" t="s">
        <v>2469</v>
      </c>
      <c r="C66" s="184" t="s">
        <v>2470</v>
      </c>
      <c r="D66" s="176" t="s">
        <v>1835</v>
      </c>
      <c r="E66" s="177">
        <v>1</v>
      </c>
      <c r="F66" s="178"/>
      <c r="G66" s="179">
        <f>ROUND(E66*F66,2)</f>
        <v>0</v>
      </c>
      <c r="H66" s="178">
        <v>0</v>
      </c>
      <c r="I66" s="179">
        <f>ROUND(E66*H66,2)</f>
        <v>0</v>
      </c>
      <c r="J66" s="178">
        <v>3500</v>
      </c>
      <c r="K66" s="179">
        <f>ROUND(E66*J66,2)</f>
        <v>3500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340</v>
      </c>
      <c r="T66" s="180" t="s">
        <v>319</v>
      </c>
      <c r="U66" s="158">
        <v>0</v>
      </c>
      <c r="V66" s="158">
        <f>ROUND(E66*U66,2)</f>
        <v>0</v>
      </c>
      <c r="W66" s="158"/>
      <c r="X66" s="158" t="s">
        <v>362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363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0" t="s">
        <v>313</v>
      </c>
      <c r="B67" s="161" t="s">
        <v>269</v>
      </c>
      <c r="C67" s="182" t="s">
        <v>270</v>
      </c>
      <c r="D67" s="162"/>
      <c r="E67" s="163"/>
      <c r="F67" s="164"/>
      <c r="G67" s="164">
        <f>SUMIF(AG68:AG71,"&lt;&gt;NOR",G68:G71)</f>
        <v>0</v>
      </c>
      <c r="H67" s="164"/>
      <c r="I67" s="164">
        <f>SUM(I68:I71)</f>
        <v>0</v>
      </c>
      <c r="J67" s="164"/>
      <c r="K67" s="164">
        <f>SUM(K68:K71)</f>
        <v>64500</v>
      </c>
      <c r="L67" s="164"/>
      <c r="M67" s="164">
        <f>SUM(M68:M71)</f>
        <v>0</v>
      </c>
      <c r="N67" s="164"/>
      <c r="O67" s="164">
        <f>SUM(O68:O71)</f>
        <v>0</v>
      </c>
      <c r="P67" s="164"/>
      <c r="Q67" s="164">
        <f>SUM(Q68:Q71)</f>
        <v>0</v>
      </c>
      <c r="R67" s="164"/>
      <c r="S67" s="164"/>
      <c r="T67" s="165"/>
      <c r="U67" s="159"/>
      <c r="V67" s="159">
        <f>SUM(V68:V71)</f>
        <v>0</v>
      </c>
      <c r="W67" s="159"/>
      <c r="X67" s="159"/>
      <c r="AG67" t="s">
        <v>314</v>
      </c>
    </row>
    <row r="68" spans="1:60" ht="22.5" outlineLevel="1" x14ac:dyDescent="0.2">
      <c r="A68" s="166">
        <v>37</v>
      </c>
      <c r="B68" s="167" t="s">
        <v>2471</v>
      </c>
      <c r="C68" s="183" t="s">
        <v>2472</v>
      </c>
      <c r="D68" s="168" t="s">
        <v>353</v>
      </c>
      <c r="E68" s="169">
        <v>1</v>
      </c>
      <c r="F68" s="170"/>
      <c r="G68" s="171">
        <f>ROUND(E68*F68,2)</f>
        <v>0</v>
      </c>
      <c r="H68" s="170">
        <v>0</v>
      </c>
      <c r="I68" s="171">
        <f>ROUND(E68*H68,2)</f>
        <v>0</v>
      </c>
      <c r="J68" s="170">
        <v>26000</v>
      </c>
      <c r="K68" s="171">
        <f>ROUND(E68*J68,2)</f>
        <v>26000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340</v>
      </c>
      <c r="T68" s="172" t="s">
        <v>319</v>
      </c>
      <c r="U68" s="158">
        <v>0</v>
      </c>
      <c r="V68" s="158">
        <f>ROUND(E68*U68,2)</f>
        <v>0</v>
      </c>
      <c r="W68" s="158"/>
      <c r="X68" s="158" t="s">
        <v>362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363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56"/>
      <c r="B69" s="157"/>
      <c r="C69" s="275" t="s">
        <v>2473</v>
      </c>
      <c r="D69" s="276"/>
      <c r="E69" s="276"/>
      <c r="F69" s="276"/>
      <c r="G69" s="276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322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3" t="str">
        <f>C69</f>
        <v>jištění,relé,zdroj 24VDC,transformátor 230V/24VAC,osvětlení,přepěťové ochrany, ovládací a signalizační prvky, vodiče, označení  a další nutné příslušenství</v>
      </c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74">
        <v>38</v>
      </c>
      <c r="B70" s="175" t="s">
        <v>2474</v>
      </c>
      <c r="C70" s="184" t="s">
        <v>2475</v>
      </c>
      <c r="D70" s="176" t="s">
        <v>353</v>
      </c>
      <c r="E70" s="177">
        <v>1</v>
      </c>
      <c r="F70" s="178"/>
      <c r="G70" s="179">
        <f>ROUND(E70*F70,2)</f>
        <v>0</v>
      </c>
      <c r="H70" s="178">
        <v>0</v>
      </c>
      <c r="I70" s="179">
        <f>ROUND(E70*H70,2)</f>
        <v>0</v>
      </c>
      <c r="J70" s="178">
        <v>35000</v>
      </c>
      <c r="K70" s="179">
        <f>ROUND(E70*J70,2)</f>
        <v>35000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79" t="s">
        <v>340</v>
      </c>
      <c r="T70" s="180" t="s">
        <v>319</v>
      </c>
      <c r="U70" s="158">
        <v>0</v>
      </c>
      <c r="V70" s="158">
        <f>ROUND(E70*U70,2)</f>
        <v>0</v>
      </c>
      <c r="W70" s="158"/>
      <c r="X70" s="158" t="s">
        <v>362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363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39</v>
      </c>
      <c r="B71" s="175" t="s">
        <v>2476</v>
      </c>
      <c r="C71" s="184" t="s">
        <v>2470</v>
      </c>
      <c r="D71" s="176" t="s">
        <v>1835</v>
      </c>
      <c r="E71" s="177">
        <v>1</v>
      </c>
      <c r="F71" s="178"/>
      <c r="G71" s="179">
        <f>ROUND(E71*F71,2)</f>
        <v>0</v>
      </c>
      <c r="H71" s="178">
        <v>0</v>
      </c>
      <c r="I71" s="179">
        <f>ROUND(E71*H71,2)</f>
        <v>0</v>
      </c>
      <c r="J71" s="178">
        <v>3500</v>
      </c>
      <c r="K71" s="179">
        <f>ROUND(E71*J71,2)</f>
        <v>3500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340</v>
      </c>
      <c r="T71" s="180" t="s">
        <v>319</v>
      </c>
      <c r="U71" s="158">
        <v>0</v>
      </c>
      <c r="V71" s="158">
        <f>ROUND(E71*U71,2)</f>
        <v>0</v>
      </c>
      <c r="W71" s="158"/>
      <c r="X71" s="158" t="s">
        <v>362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363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0" t="s">
        <v>313</v>
      </c>
      <c r="B72" s="161" t="s">
        <v>271</v>
      </c>
      <c r="C72" s="182" t="s">
        <v>272</v>
      </c>
      <c r="D72" s="162"/>
      <c r="E72" s="163"/>
      <c r="F72" s="164"/>
      <c r="G72" s="164">
        <f>SUMIF(AG73:AG75,"&lt;&gt;NOR",G73:G75)</f>
        <v>0</v>
      </c>
      <c r="H72" s="164"/>
      <c r="I72" s="164">
        <f>SUM(I73:I75)</f>
        <v>0</v>
      </c>
      <c r="J72" s="164"/>
      <c r="K72" s="164">
        <f>SUM(K73:K75)</f>
        <v>237500</v>
      </c>
      <c r="L72" s="164"/>
      <c r="M72" s="164">
        <f>SUM(M73:M75)</f>
        <v>0</v>
      </c>
      <c r="N72" s="164"/>
      <c r="O72" s="164">
        <f>SUM(O73:O75)</f>
        <v>0</v>
      </c>
      <c r="P72" s="164"/>
      <c r="Q72" s="164">
        <f>SUM(Q73:Q75)</f>
        <v>0</v>
      </c>
      <c r="R72" s="164"/>
      <c r="S72" s="164"/>
      <c r="T72" s="165"/>
      <c r="U72" s="159"/>
      <c r="V72" s="159">
        <f>SUM(V73:V75)</f>
        <v>0</v>
      </c>
      <c r="W72" s="159"/>
      <c r="X72" s="159"/>
      <c r="AG72" t="s">
        <v>314</v>
      </c>
    </row>
    <row r="73" spans="1:60" outlineLevel="1" x14ac:dyDescent="0.2">
      <c r="A73" s="174">
        <v>40</v>
      </c>
      <c r="B73" s="175" t="s">
        <v>2477</v>
      </c>
      <c r="C73" s="184" t="s">
        <v>2478</v>
      </c>
      <c r="D73" s="176" t="s">
        <v>2479</v>
      </c>
      <c r="E73" s="177">
        <v>250</v>
      </c>
      <c r="F73" s="178"/>
      <c r="G73" s="179">
        <f>ROUND(E73*F73,2)</f>
        <v>0</v>
      </c>
      <c r="H73" s="178">
        <v>0</v>
      </c>
      <c r="I73" s="179">
        <f>ROUND(E73*H73,2)</f>
        <v>0</v>
      </c>
      <c r="J73" s="178">
        <v>500</v>
      </c>
      <c r="K73" s="179">
        <f>ROUND(E73*J73,2)</f>
        <v>125000</v>
      </c>
      <c r="L73" s="179">
        <v>21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340</v>
      </c>
      <c r="T73" s="180" t="s">
        <v>319</v>
      </c>
      <c r="U73" s="158">
        <v>0</v>
      </c>
      <c r="V73" s="158">
        <f>ROUND(E73*U73,2)</f>
        <v>0</v>
      </c>
      <c r="W73" s="158"/>
      <c r="X73" s="158" t="s">
        <v>362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363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41</v>
      </c>
      <c r="B74" s="175" t="s">
        <v>2480</v>
      </c>
      <c r="C74" s="184" t="s">
        <v>2481</v>
      </c>
      <c r="D74" s="176" t="s">
        <v>2479</v>
      </c>
      <c r="E74" s="177">
        <v>250</v>
      </c>
      <c r="F74" s="178"/>
      <c r="G74" s="179">
        <f>ROUND(E74*F74,2)</f>
        <v>0</v>
      </c>
      <c r="H74" s="178">
        <v>0</v>
      </c>
      <c r="I74" s="179">
        <f>ROUND(E74*H74,2)</f>
        <v>0</v>
      </c>
      <c r="J74" s="178">
        <v>100</v>
      </c>
      <c r="K74" s="179">
        <f>ROUND(E74*J74,2)</f>
        <v>25000</v>
      </c>
      <c r="L74" s="179">
        <v>21</v>
      </c>
      <c r="M74" s="179">
        <f>G74*(1+L74/100)</f>
        <v>0</v>
      </c>
      <c r="N74" s="179">
        <v>0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79" t="s">
        <v>340</v>
      </c>
      <c r="T74" s="180" t="s">
        <v>319</v>
      </c>
      <c r="U74" s="158">
        <v>0</v>
      </c>
      <c r="V74" s="158">
        <f>ROUND(E74*U74,2)</f>
        <v>0</v>
      </c>
      <c r="W74" s="158"/>
      <c r="X74" s="158" t="s">
        <v>362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363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4">
        <v>42</v>
      </c>
      <c r="B75" s="175" t="s">
        <v>2482</v>
      </c>
      <c r="C75" s="184" t="s">
        <v>2483</v>
      </c>
      <c r="D75" s="176" t="s">
        <v>2479</v>
      </c>
      <c r="E75" s="177">
        <v>250</v>
      </c>
      <c r="F75" s="178"/>
      <c r="G75" s="179">
        <f>ROUND(E75*F75,2)</f>
        <v>0</v>
      </c>
      <c r="H75" s="178">
        <v>0</v>
      </c>
      <c r="I75" s="179">
        <f>ROUND(E75*H75,2)</f>
        <v>0</v>
      </c>
      <c r="J75" s="178">
        <v>350</v>
      </c>
      <c r="K75" s="179">
        <f>ROUND(E75*J75,2)</f>
        <v>87500</v>
      </c>
      <c r="L75" s="179">
        <v>21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340</v>
      </c>
      <c r="T75" s="180" t="s">
        <v>319</v>
      </c>
      <c r="U75" s="158">
        <v>0</v>
      </c>
      <c r="V75" s="158">
        <f>ROUND(E75*U75,2)</f>
        <v>0</v>
      </c>
      <c r="W75" s="158"/>
      <c r="X75" s="158" t="s">
        <v>362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1360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0" t="s">
        <v>313</v>
      </c>
      <c r="B76" s="161" t="s">
        <v>273</v>
      </c>
      <c r="C76" s="182" t="s">
        <v>274</v>
      </c>
      <c r="D76" s="162"/>
      <c r="E76" s="163"/>
      <c r="F76" s="164"/>
      <c r="G76" s="164">
        <f>SUMIF(AG77:AG100,"&lt;&gt;NOR",G77:G100)</f>
        <v>0</v>
      </c>
      <c r="H76" s="164"/>
      <c r="I76" s="164">
        <f>SUM(I77:I100)</f>
        <v>500</v>
      </c>
      <c r="J76" s="164"/>
      <c r="K76" s="164">
        <f>SUM(K77:K100)</f>
        <v>98034</v>
      </c>
      <c r="L76" s="164"/>
      <c r="M76" s="164">
        <f>SUM(M77:M100)</f>
        <v>0</v>
      </c>
      <c r="N76" s="164"/>
      <c r="O76" s="164">
        <f>SUM(O77:O100)</f>
        <v>0</v>
      </c>
      <c r="P76" s="164"/>
      <c r="Q76" s="164">
        <f>SUM(Q77:Q100)</f>
        <v>0</v>
      </c>
      <c r="R76" s="164"/>
      <c r="S76" s="164"/>
      <c r="T76" s="165"/>
      <c r="U76" s="159"/>
      <c r="V76" s="159">
        <f>SUM(V77:V100)</f>
        <v>0</v>
      </c>
      <c r="W76" s="159"/>
      <c r="X76" s="159"/>
      <c r="AG76" t="s">
        <v>314</v>
      </c>
    </row>
    <row r="77" spans="1:60" outlineLevel="1" x14ac:dyDescent="0.2">
      <c r="A77" s="166">
        <v>43</v>
      </c>
      <c r="B77" s="167" t="s">
        <v>2484</v>
      </c>
      <c r="C77" s="183" t="s">
        <v>2485</v>
      </c>
      <c r="D77" s="168" t="s">
        <v>473</v>
      </c>
      <c r="E77" s="169">
        <v>110</v>
      </c>
      <c r="F77" s="170"/>
      <c r="G77" s="171">
        <f>ROUND(E77*F77,2)</f>
        <v>0</v>
      </c>
      <c r="H77" s="170">
        <v>0</v>
      </c>
      <c r="I77" s="171">
        <f>ROUND(E77*H77,2)</f>
        <v>0</v>
      </c>
      <c r="J77" s="170">
        <v>29</v>
      </c>
      <c r="K77" s="171">
        <f>ROUND(E77*J77,2)</f>
        <v>3190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340</v>
      </c>
      <c r="T77" s="172" t="s">
        <v>319</v>
      </c>
      <c r="U77" s="158">
        <v>0</v>
      </c>
      <c r="V77" s="158">
        <f>ROUND(E77*U77,2)</f>
        <v>0</v>
      </c>
      <c r="W77" s="158"/>
      <c r="X77" s="158" t="s">
        <v>362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1360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75" t="s">
        <v>2486</v>
      </c>
      <c r="D78" s="276"/>
      <c r="E78" s="276"/>
      <c r="F78" s="276"/>
      <c r="G78" s="276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322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4">
        <v>44</v>
      </c>
      <c r="B79" s="175" t="s">
        <v>2487</v>
      </c>
      <c r="C79" s="184" t="s">
        <v>2488</v>
      </c>
      <c r="D79" s="176" t="s">
        <v>473</v>
      </c>
      <c r="E79" s="177">
        <v>755</v>
      </c>
      <c r="F79" s="178"/>
      <c r="G79" s="179">
        <f t="shared" ref="G79:G99" si="7">ROUND(E79*F79,2)</f>
        <v>0</v>
      </c>
      <c r="H79" s="178">
        <v>0</v>
      </c>
      <c r="I79" s="179">
        <f t="shared" ref="I79:I99" si="8">ROUND(E79*H79,2)</f>
        <v>0</v>
      </c>
      <c r="J79" s="178">
        <v>16</v>
      </c>
      <c r="K79" s="179">
        <f t="shared" ref="K79:K99" si="9">ROUND(E79*J79,2)</f>
        <v>12080</v>
      </c>
      <c r="L79" s="179">
        <v>21</v>
      </c>
      <c r="M79" s="179">
        <f t="shared" ref="M79:M99" si="10">G79*(1+L79/100)</f>
        <v>0</v>
      </c>
      <c r="N79" s="179">
        <v>0</v>
      </c>
      <c r="O79" s="179">
        <f t="shared" ref="O79:O99" si="11">ROUND(E79*N79,2)</f>
        <v>0</v>
      </c>
      <c r="P79" s="179">
        <v>0</v>
      </c>
      <c r="Q79" s="179">
        <f t="shared" ref="Q79:Q99" si="12">ROUND(E79*P79,2)</f>
        <v>0</v>
      </c>
      <c r="R79" s="179"/>
      <c r="S79" s="179" t="s">
        <v>340</v>
      </c>
      <c r="T79" s="180" t="s">
        <v>319</v>
      </c>
      <c r="U79" s="158">
        <v>0</v>
      </c>
      <c r="V79" s="158">
        <f t="shared" ref="V79:V99" si="13">ROUND(E79*U79,2)</f>
        <v>0</v>
      </c>
      <c r="W79" s="158"/>
      <c r="X79" s="158" t="s">
        <v>362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1360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45</v>
      </c>
      <c r="B80" s="175" t="s">
        <v>2489</v>
      </c>
      <c r="C80" s="184" t="s">
        <v>2490</v>
      </c>
      <c r="D80" s="176" t="s">
        <v>473</v>
      </c>
      <c r="E80" s="177">
        <v>295</v>
      </c>
      <c r="F80" s="178"/>
      <c r="G80" s="179">
        <f t="shared" si="7"/>
        <v>0</v>
      </c>
      <c r="H80" s="178">
        <v>0</v>
      </c>
      <c r="I80" s="179">
        <f t="shared" si="8"/>
        <v>0</v>
      </c>
      <c r="J80" s="178">
        <v>19</v>
      </c>
      <c r="K80" s="179">
        <f t="shared" si="9"/>
        <v>5605</v>
      </c>
      <c r="L80" s="179">
        <v>21</v>
      </c>
      <c r="M80" s="179">
        <f t="shared" si="10"/>
        <v>0</v>
      </c>
      <c r="N80" s="179">
        <v>0</v>
      </c>
      <c r="O80" s="179">
        <f t="shared" si="11"/>
        <v>0</v>
      </c>
      <c r="P80" s="179">
        <v>0</v>
      </c>
      <c r="Q80" s="179">
        <f t="shared" si="12"/>
        <v>0</v>
      </c>
      <c r="R80" s="179"/>
      <c r="S80" s="179" t="s">
        <v>340</v>
      </c>
      <c r="T80" s="180" t="s">
        <v>319</v>
      </c>
      <c r="U80" s="158">
        <v>0</v>
      </c>
      <c r="V80" s="158">
        <f t="shared" si="13"/>
        <v>0</v>
      </c>
      <c r="W80" s="158"/>
      <c r="X80" s="158" t="s">
        <v>362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1360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4">
        <v>46</v>
      </c>
      <c r="B81" s="175" t="s">
        <v>2491</v>
      </c>
      <c r="C81" s="184" t="s">
        <v>2492</v>
      </c>
      <c r="D81" s="176" t="s">
        <v>473</v>
      </c>
      <c r="E81" s="177">
        <v>40</v>
      </c>
      <c r="F81" s="178"/>
      <c r="G81" s="179">
        <f t="shared" si="7"/>
        <v>0</v>
      </c>
      <c r="H81" s="178">
        <v>0</v>
      </c>
      <c r="I81" s="179">
        <f t="shared" si="8"/>
        <v>0</v>
      </c>
      <c r="J81" s="178">
        <v>41</v>
      </c>
      <c r="K81" s="179">
        <f t="shared" si="9"/>
        <v>1640</v>
      </c>
      <c r="L81" s="179">
        <v>21</v>
      </c>
      <c r="M81" s="179">
        <f t="shared" si="10"/>
        <v>0</v>
      </c>
      <c r="N81" s="179">
        <v>0</v>
      </c>
      <c r="O81" s="179">
        <f t="shared" si="11"/>
        <v>0</v>
      </c>
      <c r="P81" s="179">
        <v>0</v>
      </c>
      <c r="Q81" s="179">
        <f t="shared" si="12"/>
        <v>0</v>
      </c>
      <c r="R81" s="179"/>
      <c r="S81" s="179" t="s">
        <v>340</v>
      </c>
      <c r="T81" s="180" t="s">
        <v>319</v>
      </c>
      <c r="U81" s="158">
        <v>0</v>
      </c>
      <c r="V81" s="158">
        <f t="shared" si="13"/>
        <v>0</v>
      </c>
      <c r="W81" s="158"/>
      <c r="X81" s="158" t="s">
        <v>362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1360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47</v>
      </c>
      <c r="B82" s="175" t="s">
        <v>2493</v>
      </c>
      <c r="C82" s="184" t="s">
        <v>2494</v>
      </c>
      <c r="D82" s="176" t="s">
        <v>473</v>
      </c>
      <c r="E82" s="177">
        <v>5</v>
      </c>
      <c r="F82" s="178"/>
      <c r="G82" s="179">
        <f t="shared" si="7"/>
        <v>0</v>
      </c>
      <c r="H82" s="178">
        <v>0</v>
      </c>
      <c r="I82" s="179">
        <f t="shared" si="8"/>
        <v>0</v>
      </c>
      <c r="J82" s="178">
        <v>18</v>
      </c>
      <c r="K82" s="179">
        <f t="shared" si="9"/>
        <v>90</v>
      </c>
      <c r="L82" s="179">
        <v>21</v>
      </c>
      <c r="M82" s="179">
        <f t="shared" si="10"/>
        <v>0</v>
      </c>
      <c r="N82" s="179">
        <v>0</v>
      </c>
      <c r="O82" s="179">
        <f t="shared" si="11"/>
        <v>0</v>
      </c>
      <c r="P82" s="179">
        <v>0</v>
      </c>
      <c r="Q82" s="179">
        <f t="shared" si="12"/>
        <v>0</v>
      </c>
      <c r="R82" s="179"/>
      <c r="S82" s="179" t="s">
        <v>340</v>
      </c>
      <c r="T82" s="180" t="s">
        <v>319</v>
      </c>
      <c r="U82" s="158">
        <v>0</v>
      </c>
      <c r="V82" s="158">
        <f t="shared" si="13"/>
        <v>0</v>
      </c>
      <c r="W82" s="158"/>
      <c r="X82" s="158" t="s">
        <v>362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1360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48</v>
      </c>
      <c r="B83" s="175" t="s">
        <v>2495</v>
      </c>
      <c r="C83" s="184" t="s">
        <v>2496</v>
      </c>
      <c r="D83" s="176" t="s">
        <v>473</v>
      </c>
      <c r="E83" s="177">
        <v>170</v>
      </c>
      <c r="F83" s="178"/>
      <c r="G83" s="179">
        <f t="shared" si="7"/>
        <v>0</v>
      </c>
      <c r="H83" s="178">
        <v>0</v>
      </c>
      <c r="I83" s="179">
        <f t="shared" si="8"/>
        <v>0</v>
      </c>
      <c r="J83" s="178">
        <v>21</v>
      </c>
      <c r="K83" s="179">
        <f t="shared" si="9"/>
        <v>3570</v>
      </c>
      <c r="L83" s="179">
        <v>21</v>
      </c>
      <c r="M83" s="179">
        <f t="shared" si="10"/>
        <v>0</v>
      </c>
      <c r="N83" s="179">
        <v>0</v>
      </c>
      <c r="O83" s="179">
        <f t="shared" si="11"/>
        <v>0</v>
      </c>
      <c r="P83" s="179">
        <v>0</v>
      </c>
      <c r="Q83" s="179">
        <f t="shared" si="12"/>
        <v>0</v>
      </c>
      <c r="R83" s="179"/>
      <c r="S83" s="179" t="s">
        <v>340</v>
      </c>
      <c r="T83" s="180" t="s">
        <v>319</v>
      </c>
      <c r="U83" s="158">
        <v>0</v>
      </c>
      <c r="V83" s="158">
        <f t="shared" si="13"/>
        <v>0</v>
      </c>
      <c r="W83" s="158"/>
      <c r="X83" s="158" t="s">
        <v>362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1360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49</v>
      </c>
      <c r="B84" s="175" t="s">
        <v>2497</v>
      </c>
      <c r="C84" s="184" t="s">
        <v>2498</v>
      </c>
      <c r="D84" s="176" t="s">
        <v>473</v>
      </c>
      <c r="E84" s="177">
        <v>6</v>
      </c>
      <c r="F84" s="178"/>
      <c r="G84" s="179">
        <f t="shared" si="7"/>
        <v>0</v>
      </c>
      <c r="H84" s="178">
        <v>0</v>
      </c>
      <c r="I84" s="179">
        <f t="shared" si="8"/>
        <v>0</v>
      </c>
      <c r="J84" s="178">
        <v>29</v>
      </c>
      <c r="K84" s="179">
        <f t="shared" si="9"/>
        <v>174</v>
      </c>
      <c r="L84" s="179">
        <v>21</v>
      </c>
      <c r="M84" s="179">
        <f t="shared" si="10"/>
        <v>0</v>
      </c>
      <c r="N84" s="179">
        <v>0</v>
      </c>
      <c r="O84" s="179">
        <f t="shared" si="11"/>
        <v>0</v>
      </c>
      <c r="P84" s="179">
        <v>0</v>
      </c>
      <c r="Q84" s="179">
        <f t="shared" si="12"/>
        <v>0</v>
      </c>
      <c r="R84" s="179"/>
      <c r="S84" s="179" t="s">
        <v>340</v>
      </c>
      <c r="T84" s="180" t="s">
        <v>319</v>
      </c>
      <c r="U84" s="158">
        <v>0</v>
      </c>
      <c r="V84" s="158">
        <f t="shared" si="13"/>
        <v>0</v>
      </c>
      <c r="W84" s="158"/>
      <c r="X84" s="158" t="s">
        <v>362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1360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50</v>
      </c>
      <c r="B85" s="175" t="s">
        <v>2499</v>
      </c>
      <c r="C85" s="184" t="s">
        <v>2500</v>
      </c>
      <c r="D85" s="176" t="s">
        <v>473</v>
      </c>
      <c r="E85" s="177">
        <v>410</v>
      </c>
      <c r="F85" s="178"/>
      <c r="G85" s="179">
        <f t="shared" si="7"/>
        <v>0</v>
      </c>
      <c r="H85" s="178">
        <v>0</v>
      </c>
      <c r="I85" s="179">
        <f t="shared" si="8"/>
        <v>0</v>
      </c>
      <c r="J85" s="178">
        <v>48</v>
      </c>
      <c r="K85" s="179">
        <f t="shared" si="9"/>
        <v>19680</v>
      </c>
      <c r="L85" s="179">
        <v>21</v>
      </c>
      <c r="M85" s="179">
        <f t="shared" si="10"/>
        <v>0</v>
      </c>
      <c r="N85" s="179">
        <v>0</v>
      </c>
      <c r="O85" s="179">
        <f t="shared" si="11"/>
        <v>0</v>
      </c>
      <c r="P85" s="179">
        <v>0</v>
      </c>
      <c r="Q85" s="179">
        <f t="shared" si="12"/>
        <v>0</v>
      </c>
      <c r="R85" s="179"/>
      <c r="S85" s="179" t="s">
        <v>340</v>
      </c>
      <c r="T85" s="180" t="s">
        <v>319</v>
      </c>
      <c r="U85" s="158">
        <v>0</v>
      </c>
      <c r="V85" s="158">
        <f t="shared" si="13"/>
        <v>0</v>
      </c>
      <c r="W85" s="158"/>
      <c r="X85" s="158" t="s">
        <v>362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1360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4">
        <v>51</v>
      </c>
      <c r="B86" s="175" t="s">
        <v>2501</v>
      </c>
      <c r="C86" s="184" t="s">
        <v>2502</v>
      </c>
      <c r="D86" s="176" t="s">
        <v>473</v>
      </c>
      <c r="E86" s="177">
        <v>35</v>
      </c>
      <c r="F86" s="178"/>
      <c r="G86" s="179">
        <f t="shared" si="7"/>
        <v>0</v>
      </c>
      <c r="H86" s="178">
        <v>0</v>
      </c>
      <c r="I86" s="179">
        <f t="shared" si="8"/>
        <v>0</v>
      </c>
      <c r="J86" s="178">
        <v>18</v>
      </c>
      <c r="K86" s="179">
        <f t="shared" si="9"/>
        <v>630</v>
      </c>
      <c r="L86" s="179">
        <v>21</v>
      </c>
      <c r="M86" s="179">
        <f t="shared" si="10"/>
        <v>0</v>
      </c>
      <c r="N86" s="179">
        <v>0</v>
      </c>
      <c r="O86" s="179">
        <f t="shared" si="11"/>
        <v>0</v>
      </c>
      <c r="P86" s="179">
        <v>0</v>
      </c>
      <c r="Q86" s="179">
        <f t="shared" si="12"/>
        <v>0</v>
      </c>
      <c r="R86" s="179"/>
      <c r="S86" s="179" t="s">
        <v>340</v>
      </c>
      <c r="T86" s="180" t="s">
        <v>319</v>
      </c>
      <c r="U86" s="158">
        <v>0</v>
      </c>
      <c r="V86" s="158">
        <f t="shared" si="13"/>
        <v>0</v>
      </c>
      <c r="W86" s="158"/>
      <c r="X86" s="158" t="s">
        <v>362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1360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4">
        <v>52</v>
      </c>
      <c r="B87" s="175" t="s">
        <v>2503</v>
      </c>
      <c r="C87" s="184" t="s">
        <v>2504</v>
      </c>
      <c r="D87" s="176" t="s">
        <v>1835</v>
      </c>
      <c r="E87" s="177">
        <v>2</v>
      </c>
      <c r="F87" s="178"/>
      <c r="G87" s="179">
        <f t="shared" si="7"/>
        <v>0</v>
      </c>
      <c r="H87" s="178">
        <v>0</v>
      </c>
      <c r="I87" s="179">
        <f t="shared" si="8"/>
        <v>0</v>
      </c>
      <c r="J87" s="178">
        <v>250</v>
      </c>
      <c r="K87" s="179">
        <f t="shared" si="9"/>
        <v>500</v>
      </c>
      <c r="L87" s="179">
        <v>21</v>
      </c>
      <c r="M87" s="179">
        <f t="shared" si="10"/>
        <v>0</v>
      </c>
      <c r="N87" s="179">
        <v>0</v>
      </c>
      <c r="O87" s="179">
        <f t="shared" si="11"/>
        <v>0</v>
      </c>
      <c r="P87" s="179">
        <v>0</v>
      </c>
      <c r="Q87" s="179">
        <f t="shared" si="12"/>
        <v>0</v>
      </c>
      <c r="R87" s="179"/>
      <c r="S87" s="179" t="s">
        <v>340</v>
      </c>
      <c r="T87" s="180" t="s">
        <v>319</v>
      </c>
      <c r="U87" s="158">
        <v>0</v>
      </c>
      <c r="V87" s="158">
        <f t="shared" si="13"/>
        <v>0</v>
      </c>
      <c r="W87" s="158"/>
      <c r="X87" s="158" t="s">
        <v>362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1360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53</v>
      </c>
      <c r="B88" s="175" t="s">
        <v>2505</v>
      </c>
      <c r="C88" s="184" t="s">
        <v>2506</v>
      </c>
      <c r="D88" s="176" t="s">
        <v>473</v>
      </c>
      <c r="E88" s="177">
        <v>120</v>
      </c>
      <c r="F88" s="178"/>
      <c r="G88" s="179">
        <f t="shared" si="7"/>
        <v>0</v>
      </c>
      <c r="H88" s="178">
        <v>0</v>
      </c>
      <c r="I88" s="179">
        <f t="shared" si="8"/>
        <v>0</v>
      </c>
      <c r="J88" s="178">
        <v>90</v>
      </c>
      <c r="K88" s="179">
        <f t="shared" si="9"/>
        <v>10800</v>
      </c>
      <c r="L88" s="179">
        <v>21</v>
      </c>
      <c r="M88" s="179">
        <f t="shared" si="10"/>
        <v>0</v>
      </c>
      <c r="N88" s="179">
        <v>0</v>
      </c>
      <c r="O88" s="179">
        <f t="shared" si="11"/>
        <v>0</v>
      </c>
      <c r="P88" s="179">
        <v>0</v>
      </c>
      <c r="Q88" s="179">
        <f t="shared" si="12"/>
        <v>0</v>
      </c>
      <c r="R88" s="179"/>
      <c r="S88" s="179" t="s">
        <v>340</v>
      </c>
      <c r="T88" s="180" t="s">
        <v>319</v>
      </c>
      <c r="U88" s="158">
        <v>0</v>
      </c>
      <c r="V88" s="158">
        <f t="shared" si="13"/>
        <v>0</v>
      </c>
      <c r="W88" s="158"/>
      <c r="X88" s="158" t="s">
        <v>362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1360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4">
        <v>54</v>
      </c>
      <c r="B89" s="175" t="s">
        <v>2507</v>
      </c>
      <c r="C89" s="184" t="s">
        <v>2508</v>
      </c>
      <c r="D89" s="176" t="s">
        <v>473</v>
      </c>
      <c r="E89" s="177">
        <v>190</v>
      </c>
      <c r="F89" s="178"/>
      <c r="G89" s="179">
        <f t="shared" si="7"/>
        <v>0</v>
      </c>
      <c r="H89" s="178">
        <v>0</v>
      </c>
      <c r="I89" s="179">
        <f t="shared" si="8"/>
        <v>0</v>
      </c>
      <c r="J89" s="178">
        <v>130</v>
      </c>
      <c r="K89" s="179">
        <f t="shared" si="9"/>
        <v>24700</v>
      </c>
      <c r="L89" s="179">
        <v>21</v>
      </c>
      <c r="M89" s="179">
        <f t="shared" si="10"/>
        <v>0</v>
      </c>
      <c r="N89" s="179">
        <v>0</v>
      </c>
      <c r="O89" s="179">
        <f t="shared" si="11"/>
        <v>0</v>
      </c>
      <c r="P89" s="179">
        <v>0</v>
      </c>
      <c r="Q89" s="179">
        <f t="shared" si="12"/>
        <v>0</v>
      </c>
      <c r="R89" s="179"/>
      <c r="S89" s="179" t="s">
        <v>340</v>
      </c>
      <c r="T89" s="180" t="s">
        <v>319</v>
      </c>
      <c r="U89" s="158">
        <v>0</v>
      </c>
      <c r="V89" s="158">
        <f t="shared" si="13"/>
        <v>0</v>
      </c>
      <c r="W89" s="158"/>
      <c r="X89" s="158" t="s">
        <v>362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363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55</v>
      </c>
      <c r="B90" s="175" t="s">
        <v>2509</v>
      </c>
      <c r="C90" s="184" t="s">
        <v>2510</v>
      </c>
      <c r="D90" s="176" t="s">
        <v>473</v>
      </c>
      <c r="E90" s="177">
        <v>20</v>
      </c>
      <c r="F90" s="178"/>
      <c r="G90" s="179">
        <f t="shared" si="7"/>
        <v>0</v>
      </c>
      <c r="H90" s="178">
        <v>0</v>
      </c>
      <c r="I90" s="179">
        <f t="shared" si="8"/>
        <v>0</v>
      </c>
      <c r="J90" s="178">
        <v>170</v>
      </c>
      <c r="K90" s="179">
        <f t="shared" si="9"/>
        <v>3400</v>
      </c>
      <c r="L90" s="179">
        <v>21</v>
      </c>
      <c r="M90" s="179">
        <f t="shared" si="10"/>
        <v>0</v>
      </c>
      <c r="N90" s="179">
        <v>0</v>
      </c>
      <c r="O90" s="179">
        <f t="shared" si="11"/>
        <v>0</v>
      </c>
      <c r="P90" s="179">
        <v>0</v>
      </c>
      <c r="Q90" s="179">
        <f t="shared" si="12"/>
        <v>0</v>
      </c>
      <c r="R90" s="179"/>
      <c r="S90" s="179" t="s">
        <v>340</v>
      </c>
      <c r="T90" s="180" t="s">
        <v>319</v>
      </c>
      <c r="U90" s="158">
        <v>0</v>
      </c>
      <c r="V90" s="158">
        <f t="shared" si="13"/>
        <v>0</v>
      </c>
      <c r="W90" s="158"/>
      <c r="X90" s="158" t="s">
        <v>362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1360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56</v>
      </c>
      <c r="B91" s="175" t="s">
        <v>2511</v>
      </c>
      <c r="C91" s="184" t="s">
        <v>2512</v>
      </c>
      <c r="D91" s="176" t="s">
        <v>473</v>
      </c>
      <c r="E91" s="177">
        <v>15</v>
      </c>
      <c r="F91" s="178"/>
      <c r="G91" s="179">
        <f t="shared" si="7"/>
        <v>0</v>
      </c>
      <c r="H91" s="178">
        <v>0</v>
      </c>
      <c r="I91" s="179">
        <f t="shared" si="8"/>
        <v>0</v>
      </c>
      <c r="J91" s="178">
        <v>220</v>
      </c>
      <c r="K91" s="179">
        <f t="shared" si="9"/>
        <v>3300</v>
      </c>
      <c r="L91" s="179">
        <v>21</v>
      </c>
      <c r="M91" s="179">
        <f t="shared" si="10"/>
        <v>0</v>
      </c>
      <c r="N91" s="179">
        <v>0</v>
      </c>
      <c r="O91" s="179">
        <f t="shared" si="11"/>
        <v>0</v>
      </c>
      <c r="P91" s="179">
        <v>0</v>
      </c>
      <c r="Q91" s="179">
        <f t="shared" si="12"/>
        <v>0</v>
      </c>
      <c r="R91" s="179"/>
      <c r="S91" s="179" t="s">
        <v>340</v>
      </c>
      <c r="T91" s="180" t="s">
        <v>319</v>
      </c>
      <c r="U91" s="158">
        <v>0</v>
      </c>
      <c r="V91" s="158">
        <f t="shared" si="13"/>
        <v>0</v>
      </c>
      <c r="W91" s="158"/>
      <c r="X91" s="158" t="s">
        <v>362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1360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57</v>
      </c>
      <c r="B92" s="175" t="s">
        <v>2513</v>
      </c>
      <c r="C92" s="184" t="s">
        <v>2514</v>
      </c>
      <c r="D92" s="176" t="s">
        <v>353</v>
      </c>
      <c r="E92" s="177">
        <v>1</v>
      </c>
      <c r="F92" s="178"/>
      <c r="G92" s="179">
        <f t="shared" si="7"/>
        <v>0</v>
      </c>
      <c r="H92" s="178">
        <v>0</v>
      </c>
      <c r="I92" s="179">
        <f t="shared" si="8"/>
        <v>0</v>
      </c>
      <c r="J92" s="178">
        <v>500</v>
      </c>
      <c r="K92" s="179">
        <f t="shared" si="9"/>
        <v>500</v>
      </c>
      <c r="L92" s="179">
        <v>21</v>
      </c>
      <c r="M92" s="179">
        <f t="shared" si="10"/>
        <v>0</v>
      </c>
      <c r="N92" s="179">
        <v>0</v>
      </c>
      <c r="O92" s="179">
        <f t="shared" si="11"/>
        <v>0</v>
      </c>
      <c r="P92" s="179">
        <v>0</v>
      </c>
      <c r="Q92" s="179">
        <f t="shared" si="12"/>
        <v>0</v>
      </c>
      <c r="R92" s="179"/>
      <c r="S92" s="179" t="s">
        <v>340</v>
      </c>
      <c r="T92" s="180" t="s">
        <v>319</v>
      </c>
      <c r="U92" s="158">
        <v>0</v>
      </c>
      <c r="V92" s="158">
        <f t="shared" si="13"/>
        <v>0</v>
      </c>
      <c r="W92" s="158"/>
      <c r="X92" s="158" t="s">
        <v>362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1360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58</v>
      </c>
      <c r="B93" s="175" t="s">
        <v>2515</v>
      </c>
      <c r="C93" s="184" t="s">
        <v>2516</v>
      </c>
      <c r="D93" s="176" t="s">
        <v>473</v>
      </c>
      <c r="E93" s="177">
        <v>35</v>
      </c>
      <c r="F93" s="178"/>
      <c r="G93" s="179">
        <f t="shared" si="7"/>
        <v>0</v>
      </c>
      <c r="H93" s="178">
        <v>0</v>
      </c>
      <c r="I93" s="179">
        <f t="shared" si="8"/>
        <v>0</v>
      </c>
      <c r="J93" s="178">
        <v>50</v>
      </c>
      <c r="K93" s="179">
        <f t="shared" si="9"/>
        <v>1750</v>
      </c>
      <c r="L93" s="179">
        <v>21</v>
      </c>
      <c r="M93" s="179">
        <f t="shared" si="10"/>
        <v>0</v>
      </c>
      <c r="N93" s="179">
        <v>0</v>
      </c>
      <c r="O93" s="179">
        <f t="shared" si="11"/>
        <v>0</v>
      </c>
      <c r="P93" s="179">
        <v>0</v>
      </c>
      <c r="Q93" s="179">
        <f t="shared" si="12"/>
        <v>0</v>
      </c>
      <c r="R93" s="179"/>
      <c r="S93" s="179" t="s">
        <v>340</v>
      </c>
      <c r="T93" s="180" t="s">
        <v>319</v>
      </c>
      <c r="U93" s="158">
        <v>0</v>
      </c>
      <c r="V93" s="158">
        <f t="shared" si="13"/>
        <v>0</v>
      </c>
      <c r="W93" s="158"/>
      <c r="X93" s="158" t="s">
        <v>362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1360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59</v>
      </c>
      <c r="B94" s="175" t="s">
        <v>2517</v>
      </c>
      <c r="C94" s="184" t="s">
        <v>2518</v>
      </c>
      <c r="D94" s="176" t="s">
        <v>473</v>
      </c>
      <c r="E94" s="177">
        <v>15</v>
      </c>
      <c r="F94" s="178"/>
      <c r="G94" s="179">
        <f t="shared" si="7"/>
        <v>0</v>
      </c>
      <c r="H94" s="178">
        <v>0</v>
      </c>
      <c r="I94" s="179">
        <f t="shared" si="8"/>
        <v>0</v>
      </c>
      <c r="J94" s="178">
        <v>65</v>
      </c>
      <c r="K94" s="179">
        <f t="shared" si="9"/>
        <v>975</v>
      </c>
      <c r="L94" s="179">
        <v>21</v>
      </c>
      <c r="M94" s="179">
        <f t="shared" si="10"/>
        <v>0</v>
      </c>
      <c r="N94" s="179">
        <v>0</v>
      </c>
      <c r="O94" s="179">
        <f t="shared" si="11"/>
        <v>0</v>
      </c>
      <c r="P94" s="179">
        <v>0</v>
      </c>
      <c r="Q94" s="179">
        <f t="shared" si="12"/>
        <v>0</v>
      </c>
      <c r="R94" s="179"/>
      <c r="S94" s="179" t="s">
        <v>340</v>
      </c>
      <c r="T94" s="180" t="s">
        <v>319</v>
      </c>
      <c r="U94" s="158">
        <v>0</v>
      </c>
      <c r="V94" s="158">
        <f t="shared" si="13"/>
        <v>0</v>
      </c>
      <c r="W94" s="158"/>
      <c r="X94" s="158" t="s">
        <v>362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1360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60</v>
      </c>
      <c r="B95" s="175" t="s">
        <v>2519</v>
      </c>
      <c r="C95" s="184" t="s">
        <v>2520</v>
      </c>
      <c r="D95" s="176" t="s">
        <v>1835</v>
      </c>
      <c r="E95" s="177">
        <v>50</v>
      </c>
      <c r="F95" s="178"/>
      <c r="G95" s="179">
        <f t="shared" si="7"/>
        <v>0</v>
      </c>
      <c r="H95" s="178">
        <v>0</v>
      </c>
      <c r="I95" s="179">
        <f t="shared" si="8"/>
        <v>0</v>
      </c>
      <c r="J95" s="178">
        <v>35</v>
      </c>
      <c r="K95" s="179">
        <f t="shared" si="9"/>
        <v>1750</v>
      </c>
      <c r="L95" s="179">
        <v>21</v>
      </c>
      <c r="M95" s="179">
        <f t="shared" si="10"/>
        <v>0</v>
      </c>
      <c r="N95" s="179">
        <v>0</v>
      </c>
      <c r="O95" s="179">
        <f t="shared" si="11"/>
        <v>0</v>
      </c>
      <c r="P95" s="179">
        <v>0</v>
      </c>
      <c r="Q95" s="179">
        <f t="shared" si="12"/>
        <v>0</v>
      </c>
      <c r="R95" s="179"/>
      <c r="S95" s="179" t="s">
        <v>340</v>
      </c>
      <c r="T95" s="180" t="s">
        <v>319</v>
      </c>
      <c r="U95" s="158">
        <v>0</v>
      </c>
      <c r="V95" s="158">
        <f t="shared" si="13"/>
        <v>0</v>
      </c>
      <c r="W95" s="158"/>
      <c r="X95" s="158" t="s">
        <v>362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1360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4">
        <v>61</v>
      </c>
      <c r="B96" s="175" t="s">
        <v>2521</v>
      </c>
      <c r="C96" s="184" t="s">
        <v>2522</v>
      </c>
      <c r="D96" s="176" t="s">
        <v>1835</v>
      </c>
      <c r="E96" s="177">
        <v>1</v>
      </c>
      <c r="F96" s="178"/>
      <c r="G96" s="179">
        <f t="shared" si="7"/>
        <v>0</v>
      </c>
      <c r="H96" s="178">
        <v>500</v>
      </c>
      <c r="I96" s="179">
        <f t="shared" si="8"/>
        <v>500</v>
      </c>
      <c r="J96" s="178">
        <v>0</v>
      </c>
      <c r="K96" s="179">
        <f t="shared" si="9"/>
        <v>0</v>
      </c>
      <c r="L96" s="179">
        <v>21</v>
      </c>
      <c r="M96" s="179">
        <f t="shared" si="10"/>
        <v>0</v>
      </c>
      <c r="N96" s="179">
        <v>0</v>
      </c>
      <c r="O96" s="179">
        <f t="shared" si="11"/>
        <v>0</v>
      </c>
      <c r="P96" s="179">
        <v>0</v>
      </c>
      <c r="Q96" s="179">
        <f t="shared" si="12"/>
        <v>0</v>
      </c>
      <c r="R96" s="179"/>
      <c r="S96" s="179" t="s">
        <v>340</v>
      </c>
      <c r="T96" s="180" t="s">
        <v>319</v>
      </c>
      <c r="U96" s="158">
        <v>0</v>
      </c>
      <c r="V96" s="158">
        <f t="shared" si="13"/>
        <v>0</v>
      </c>
      <c r="W96" s="158"/>
      <c r="X96" s="158" t="s">
        <v>554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1329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4">
        <v>62</v>
      </c>
      <c r="B97" s="175" t="s">
        <v>2523</v>
      </c>
      <c r="C97" s="184" t="s">
        <v>2524</v>
      </c>
      <c r="D97" s="176" t="s">
        <v>1835</v>
      </c>
      <c r="E97" s="177">
        <v>3</v>
      </c>
      <c r="F97" s="178"/>
      <c r="G97" s="179">
        <f t="shared" si="7"/>
        <v>0</v>
      </c>
      <c r="H97" s="178">
        <v>0</v>
      </c>
      <c r="I97" s="179">
        <f t="shared" si="8"/>
        <v>0</v>
      </c>
      <c r="J97" s="178">
        <v>200</v>
      </c>
      <c r="K97" s="179">
        <f t="shared" si="9"/>
        <v>600</v>
      </c>
      <c r="L97" s="179">
        <v>21</v>
      </c>
      <c r="M97" s="179">
        <f t="shared" si="10"/>
        <v>0</v>
      </c>
      <c r="N97" s="179">
        <v>0</v>
      </c>
      <c r="O97" s="179">
        <f t="shared" si="11"/>
        <v>0</v>
      </c>
      <c r="P97" s="179">
        <v>0</v>
      </c>
      <c r="Q97" s="179">
        <f t="shared" si="12"/>
        <v>0</v>
      </c>
      <c r="R97" s="179"/>
      <c r="S97" s="179" t="s">
        <v>340</v>
      </c>
      <c r="T97" s="180" t="s">
        <v>319</v>
      </c>
      <c r="U97" s="158">
        <v>0</v>
      </c>
      <c r="V97" s="158">
        <f t="shared" si="13"/>
        <v>0</v>
      </c>
      <c r="W97" s="158"/>
      <c r="X97" s="158" t="s">
        <v>362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1360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63</v>
      </c>
      <c r="B98" s="175" t="s">
        <v>2525</v>
      </c>
      <c r="C98" s="184" t="s">
        <v>2526</v>
      </c>
      <c r="D98" s="176" t="s">
        <v>1835</v>
      </c>
      <c r="E98" s="177">
        <v>4</v>
      </c>
      <c r="F98" s="178"/>
      <c r="G98" s="179">
        <f t="shared" si="7"/>
        <v>0</v>
      </c>
      <c r="H98" s="178">
        <v>0</v>
      </c>
      <c r="I98" s="179">
        <f t="shared" si="8"/>
        <v>0</v>
      </c>
      <c r="J98" s="178">
        <v>650</v>
      </c>
      <c r="K98" s="179">
        <f t="shared" si="9"/>
        <v>2600</v>
      </c>
      <c r="L98" s="179">
        <v>21</v>
      </c>
      <c r="M98" s="179">
        <f t="shared" si="10"/>
        <v>0</v>
      </c>
      <c r="N98" s="179">
        <v>0</v>
      </c>
      <c r="O98" s="179">
        <f t="shared" si="11"/>
        <v>0</v>
      </c>
      <c r="P98" s="179">
        <v>0</v>
      </c>
      <c r="Q98" s="179">
        <f t="shared" si="12"/>
        <v>0</v>
      </c>
      <c r="R98" s="179"/>
      <c r="S98" s="179" t="s">
        <v>340</v>
      </c>
      <c r="T98" s="180" t="s">
        <v>319</v>
      </c>
      <c r="U98" s="158">
        <v>0</v>
      </c>
      <c r="V98" s="158">
        <f t="shared" si="13"/>
        <v>0</v>
      </c>
      <c r="W98" s="158"/>
      <c r="X98" s="158" t="s">
        <v>362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1360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66">
        <v>64</v>
      </c>
      <c r="B99" s="167" t="s">
        <v>2527</v>
      </c>
      <c r="C99" s="183" t="s">
        <v>2528</v>
      </c>
      <c r="D99" s="168" t="s">
        <v>353</v>
      </c>
      <c r="E99" s="169">
        <v>1</v>
      </c>
      <c r="F99" s="170"/>
      <c r="G99" s="171">
        <f t="shared" si="7"/>
        <v>0</v>
      </c>
      <c r="H99" s="170">
        <v>0</v>
      </c>
      <c r="I99" s="171">
        <f t="shared" si="8"/>
        <v>0</v>
      </c>
      <c r="J99" s="170">
        <v>500</v>
      </c>
      <c r="K99" s="171">
        <f t="shared" si="9"/>
        <v>500</v>
      </c>
      <c r="L99" s="171">
        <v>21</v>
      </c>
      <c r="M99" s="171">
        <f t="shared" si="10"/>
        <v>0</v>
      </c>
      <c r="N99" s="171">
        <v>0</v>
      </c>
      <c r="O99" s="171">
        <f t="shared" si="11"/>
        <v>0</v>
      </c>
      <c r="P99" s="171">
        <v>0</v>
      </c>
      <c r="Q99" s="171">
        <f t="shared" si="12"/>
        <v>0</v>
      </c>
      <c r="R99" s="171"/>
      <c r="S99" s="171" t="s">
        <v>340</v>
      </c>
      <c r="T99" s="172" t="s">
        <v>319</v>
      </c>
      <c r="U99" s="158">
        <v>0</v>
      </c>
      <c r="V99" s="158">
        <f t="shared" si="13"/>
        <v>0</v>
      </c>
      <c r="W99" s="158"/>
      <c r="X99" s="158" t="s">
        <v>362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1360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75" t="s">
        <v>2529</v>
      </c>
      <c r="D100" s="276"/>
      <c r="E100" s="276"/>
      <c r="F100" s="276"/>
      <c r="G100" s="276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322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0" t="s">
        <v>313</v>
      </c>
      <c r="B101" s="161" t="s">
        <v>275</v>
      </c>
      <c r="C101" s="182" t="s">
        <v>201</v>
      </c>
      <c r="D101" s="162"/>
      <c r="E101" s="163"/>
      <c r="F101" s="164"/>
      <c r="G101" s="164">
        <f>SUMIF(AG102:AG111,"&lt;&gt;NOR",G102:G111)</f>
        <v>0</v>
      </c>
      <c r="H101" s="164"/>
      <c r="I101" s="164">
        <f>SUM(I102:I111)</f>
        <v>0</v>
      </c>
      <c r="J101" s="164"/>
      <c r="K101" s="164">
        <f>SUM(K102:K111)</f>
        <v>121500</v>
      </c>
      <c r="L101" s="164"/>
      <c r="M101" s="164">
        <f>SUM(M102:M111)</f>
        <v>0</v>
      </c>
      <c r="N101" s="164"/>
      <c r="O101" s="164">
        <f>SUM(O102:O111)</f>
        <v>0</v>
      </c>
      <c r="P101" s="164"/>
      <c r="Q101" s="164">
        <f>SUM(Q102:Q111)</f>
        <v>0</v>
      </c>
      <c r="R101" s="164"/>
      <c r="S101" s="164"/>
      <c r="T101" s="165"/>
      <c r="U101" s="159"/>
      <c r="V101" s="159">
        <f>SUM(V102:V111)</f>
        <v>0</v>
      </c>
      <c r="W101" s="159"/>
      <c r="X101" s="159"/>
      <c r="AG101" t="s">
        <v>314</v>
      </c>
    </row>
    <row r="102" spans="1:60" outlineLevel="1" x14ac:dyDescent="0.2">
      <c r="A102" s="174">
        <v>65</v>
      </c>
      <c r="B102" s="175" t="s">
        <v>2530</v>
      </c>
      <c r="C102" s="184" t="s">
        <v>2531</v>
      </c>
      <c r="D102" s="176" t="s">
        <v>353</v>
      </c>
      <c r="E102" s="177">
        <v>1</v>
      </c>
      <c r="F102" s="178"/>
      <c r="G102" s="179">
        <f>ROUND(E102*F102,2)</f>
        <v>0</v>
      </c>
      <c r="H102" s="178">
        <v>0</v>
      </c>
      <c r="I102" s="179">
        <f>ROUND(E102*H102,2)</f>
        <v>0</v>
      </c>
      <c r="J102" s="178">
        <v>8000</v>
      </c>
      <c r="K102" s="179">
        <f>ROUND(E102*J102,2)</f>
        <v>8000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340</v>
      </c>
      <c r="T102" s="180" t="s">
        <v>319</v>
      </c>
      <c r="U102" s="158">
        <v>0</v>
      </c>
      <c r="V102" s="158">
        <f>ROUND(E102*U102,2)</f>
        <v>0</v>
      </c>
      <c r="W102" s="158"/>
      <c r="X102" s="158" t="s">
        <v>362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363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66</v>
      </c>
      <c r="B103" s="175" t="s">
        <v>2532</v>
      </c>
      <c r="C103" s="184" t="s">
        <v>2533</v>
      </c>
      <c r="D103" s="176" t="s">
        <v>353</v>
      </c>
      <c r="E103" s="177">
        <v>1</v>
      </c>
      <c r="F103" s="178"/>
      <c r="G103" s="179">
        <f>ROUND(E103*F103,2)</f>
        <v>0</v>
      </c>
      <c r="H103" s="178">
        <v>0</v>
      </c>
      <c r="I103" s="179">
        <f>ROUND(E103*H103,2)</f>
        <v>0</v>
      </c>
      <c r="J103" s="178">
        <v>7000</v>
      </c>
      <c r="K103" s="179">
        <f>ROUND(E103*J103,2)</f>
        <v>7000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340</v>
      </c>
      <c r="T103" s="180" t="s">
        <v>319</v>
      </c>
      <c r="U103" s="158">
        <v>0</v>
      </c>
      <c r="V103" s="158">
        <f>ROUND(E103*U103,2)</f>
        <v>0</v>
      </c>
      <c r="W103" s="158"/>
      <c r="X103" s="158" t="s">
        <v>362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363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4">
        <v>67</v>
      </c>
      <c r="B104" s="175" t="s">
        <v>2534</v>
      </c>
      <c r="C104" s="184" t="s">
        <v>2535</v>
      </c>
      <c r="D104" s="176" t="s">
        <v>353</v>
      </c>
      <c r="E104" s="177">
        <v>1</v>
      </c>
      <c r="F104" s="178"/>
      <c r="G104" s="179">
        <f>ROUND(E104*F104,2)</f>
        <v>0</v>
      </c>
      <c r="H104" s="178">
        <v>0</v>
      </c>
      <c r="I104" s="179">
        <f>ROUND(E104*H104,2)</f>
        <v>0</v>
      </c>
      <c r="J104" s="178">
        <v>2500</v>
      </c>
      <c r="K104" s="179">
        <f>ROUND(E104*J104,2)</f>
        <v>2500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340</v>
      </c>
      <c r="T104" s="180" t="s">
        <v>319</v>
      </c>
      <c r="U104" s="158">
        <v>0</v>
      </c>
      <c r="V104" s="158">
        <f>ROUND(E104*U104,2)</f>
        <v>0</v>
      </c>
      <c r="W104" s="158"/>
      <c r="X104" s="158" t="s">
        <v>362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363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6">
        <v>68</v>
      </c>
      <c r="B105" s="167" t="s">
        <v>2536</v>
      </c>
      <c r="C105" s="183" t="s">
        <v>2537</v>
      </c>
      <c r="D105" s="168" t="s">
        <v>353</v>
      </c>
      <c r="E105" s="169">
        <v>1</v>
      </c>
      <c r="F105" s="170"/>
      <c r="G105" s="171">
        <f>ROUND(E105*F105,2)</f>
        <v>0</v>
      </c>
      <c r="H105" s="170">
        <v>0</v>
      </c>
      <c r="I105" s="171">
        <f>ROUND(E105*H105,2)</f>
        <v>0</v>
      </c>
      <c r="J105" s="170">
        <v>12000</v>
      </c>
      <c r="K105" s="171">
        <f>ROUND(E105*J105,2)</f>
        <v>12000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340</v>
      </c>
      <c r="T105" s="172" t="s">
        <v>319</v>
      </c>
      <c r="U105" s="158">
        <v>0</v>
      </c>
      <c r="V105" s="158">
        <f>ROUND(E105*U105,2)</f>
        <v>0</v>
      </c>
      <c r="W105" s="158"/>
      <c r="X105" s="158" t="s">
        <v>362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363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75" t="s">
        <v>2538</v>
      </c>
      <c r="D106" s="276"/>
      <c r="E106" s="276"/>
      <c r="F106" s="276"/>
      <c r="G106" s="276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322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69</v>
      </c>
      <c r="B107" s="175" t="s">
        <v>2539</v>
      </c>
      <c r="C107" s="184" t="s">
        <v>2540</v>
      </c>
      <c r="D107" s="176" t="s">
        <v>353</v>
      </c>
      <c r="E107" s="177">
        <v>1</v>
      </c>
      <c r="F107" s="178"/>
      <c r="G107" s="179">
        <f t="shared" ref="G107:G111" si="14">ROUND(E107*F107,2)</f>
        <v>0</v>
      </c>
      <c r="H107" s="178">
        <v>0</v>
      </c>
      <c r="I107" s="179">
        <f t="shared" ref="I107:I111" si="15">ROUND(E107*H107,2)</f>
        <v>0</v>
      </c>
      <c r="J107" s="178">
        <v>8000</v>
      </c>
      <c r="K107" s="179">
        <f t="shared" ref="K107:K111" si="16">ROUND(E107*J107,2)</f>
        <v>8000</v>
      </c>
      <c r="L107" s="179">
        <v>21</v>
      </c>
      <c r="M107" s="179">
        <f t="shared" ref="M107:M111" si="17">G107*(1+L107/100)</f>
        <v>0</v>
      </c>
      <c r="N107" s="179">
        <v>0</v>
      </c>
      <c r="O107" s="179">
        <f t="shared" ref="O107:O111" si="18">ROUND(E107*N107,2)</f>
        <v>0</v>
      </c>
      <c r="P107" s="179">
        <v>0</v>
      </c>
      <c r="Q107" s="179">
        <f t="shared" ref="Q107:Q111" si="19">ROUND(E107*P107,2)</f>
        <v>0</v>
      </c>
      <c r="R107" s="179"/>
      <c r="S107" s="179" t="s">
        <v>340</v>
      </c>
      <c r="T107" s="180" t="s">
        <v>319</v>
      </c>
      <c r="U107" s="158">
        <v>0</v>
      </c>
      <c r="V107" s="158">
        <f t="shared" ref="V107:V111" si="20">ROUND(E107*U107,2)</f>
        <v>0</v>
      </c>
      <c r="W107" s="158"/>
      <c r="X107" s="158" t="s">
        <v>362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363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70</v>
      </c>
      <c r="B108" s="175" t="s">
        <v>2541</v>
      </c>
      <c r="C108" s="184" t="s">
        <v>2542</v>
      </c>
      <c r="D108" s="176" t="s">
        <v>353</v>
      </c>
      <c r="E108" s="177">
        <v>1</v>
      </c>
      <c r="F108" s="178"/>
      <c r="G108" s="179">
        <f t="shared" si="14"/>
        <v>0</v>
      </c>
      <c r="H108" s="178">
        <v>0</v>
      </c>
      <c r="I108" s="179">
        <f t="shared" si="15"/>
        <v>0</v>
      </c>
      <c r="J108" s="178">
        <v>60000</v>
      </c>
      <c r="K108" s="179">
        <f t="shared" si="16"/>
        <v>60000</v>
      </c>
      <c r="L108" s="179">
        <v>21</v>
      </c>
      <c r="M108" s="179">
        <f t="shared" si="17"/>
        <v>0</v>
      </c>
      <c r="N108" s="179">
        <v>0</v>
      </c>
      <c r="O108" s="179">
        <f t="shared" si="18"/>
        <v>0</v>
      </c>
      <c r="P108" s="179">
        <v>0</v>
      </c>
      <c r="Q108" s="179">
        <f t="shared" si="19"/>
        <v>0</v>
      </c>
      <c r="R108" s="179"/>
      <c r="S108" s="179" t="s">
        <v>340</v>
      </c>
      <c r="T108" s="180" t="s">
        <v>319</v>
      </c>
      <c r="U108" s="158">
        <v>0</v>
      </c>
      <c r="V108" s="158">
        <f t="shared" si="20"/>
        <v>0</v>
      </c>
      <c r="W108" s="158"/>
      <c r="X108" s="158" t="s">
        <v>362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363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71</v>
      </c>
      <c r="B109" s="175" t="s">
        <v>2543</v>
      </c>
      <c r="C109" s="184" t="s">
        <v>2544</v>
      </c>
      <c r="D109" s="176" t="s">
        <v>353</v>
      </c>
      <c r="E109" s="177">
        <v>1</v>
      </c>
      <c r="F109" s="178"/>
      <c r="G109" s="179">
        <f t="shared" si="14"/>
        <v>0</v>
      </c>
      <c r="H109" s="178">
        <v>0</v>
      </c>
      <c r="I109" s="179">
        <f t="shared" si="15"/>
        <v>0</v>
      </c>
      <c r="J109" s="178">
        <v>1000</v>
      </c>
      <c r="K109" s="179">
        <f t="shared" si="16"/>
        <v>1000</v>
      </c>
      <c r="L109" s="179">
        <v>21</v>
      </c>
      <c r="M109" s="179">
        <f t="shared" si="17"/>
        <v>0</v>
      </c>
      <c r="N109" s="179">
        <v>0</v>
      </c>
      <c r="O109" s="179">
        <f t="shared" si="18"/>
        <v>0</v>
      </c>
      <c r="P109" s="179">
        <v>0</v>
      </c>
      <c r="Q109" s="179">
        <f t="shared" si="19"/>
        <v>0</v>
      </c>
      <c r="R109" s="179"/>
      <c r="S109" s="179" t="s">
        <v>340</v>
      </c>
      <c r="T109" s="180" t="s">
        <v>319</v>
      </c>
      <c r="U109" s="158">
        <v>0</v>
      </c>
      <c r="V109" s="158">
        <f t="shared" si="20"/>
        <v>0</v>
      </c>
      <c r="W109" s="158"/>
      <c r="X109" s="158" t="s">
        <v>362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363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4">
        <v>72</v>
      </c>
      <c r="B110" s="175" t="s">
        <v>2545</v>
      </c>
      <c r="C110" s="184" t="s">
        <v>2546</v>
      </c>
      <c r="D110" s="176" t="s">
        <v>353</v>
      </c>
      <c r="E110" s="177">
        <v>1</v>
      </c>
      <c r="F110" s="178"/>
      <c r="G110" s="179">
        <f t="shared" si="14"/>
        <v>0</v>
      </c>
      <c r="H110" s="178">
        <v>0</v>
      </c>
      <c r="I110" s="179">
        <f t="shared" si="15"/>
        <v>0</v>
      </c>
      <c r="J110" s="178">
        <v>16000</v>
      </c>
      <c r="K110" s="179">
        <f t="shared" si="16"/>
        <v>16000</v>
      </c>
      <c r="L110" s="179">
        <v>21</v>
      </c>
      <c r="M110" s="179">
        <f t="shared" si="17"/>
        <v>0</v>
      </c>
      <c r="N110" s="179">
        <v>0</v>
      </c>
      <c r="O110" s="179">
        <f t="shared" si="18"/>
        <v>0</v>
      </c>
      <c r="P110" s="179">
        <v>0</v>
      </c>
      <c r="Q110" s="179">
        <f t="shared" si="19"/>
        <v>0</v>
      </c>
      <c r="R110" s="179"/>
      <c r="S110" s="179" t="s">
        <v>340</v>
      </c>
      <c r="T110" s="180" t="s">
        <v>319</v>
      </c>
      <c r="U110" s="158">
        <v>0</v>
      </c>
      <c r="V110" s="158">
        <f t="shared" si="20"/>
        <v>0</v>
      </c>
      <c r="W110" s="158"/>
      <c r="X110" s="158" t="s">
        <v>362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363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66">
        <v>73</v>
      </c>
      <c r="B111" s="167" t="s">
        <v>2547</v>
      </c>
      <c r="C111" s="183" t="s">
        <v>2548</v>
      </c>
      <c r="D111" s="168" t="s">
        <v>353</v>
      </c>
      <c r="E111" s="169">
        <v>1</v>
      </c>
      <c r="F111" s="170"/>
      <c r="G111" s="171">
        <f t="shared" si="14"/>
        <v>0</v>
      </c>
      <c r="H111" s="170">
        <v>0</v>
      </c>
      <c r="I111" s="171">
        <f t="shared" si="15"/>
        <v>0</v>
      </c>
      <c r="J111" s="170">
        <v>7000</v>
      </c>
      <c r="K111" s="171">
        <f t="shared" si="16"/>
        <v>7000</v>
      </c>
      <c r="L111" s="171">
        <v>21</v>
      </c>
      <c r="M111" s="171">
        <f t="shared" si="17"/>
        <v>0</v>
      </c>
      <c r="N111" s="171">
        <v>0</v>
      </c>
      <c r="O111" s="171">
        <f t="shared" si="18"/>
        <v>0</v>
      </c>
      <c r="P111" s="171">
        <v>0</v>
      </c>
      <c r="Q111" s="171">
        <f t="shared" si="19"/>
        <v>0</v>
      </c>
      <c r="R111" s="171"/>
      <c r="S111" s="171" t="s">
        <v>340</v>
      </c>
      <c r="T111" s="172" t="s">
        <v>319</v>
      </c>
      <c r="U111" s="158">
        <v>0</v>
      </c>
      <c r="V111" s="158">
        <f t="shared" si="20"/>
        <v>0</v>
      </c>
      <c r="W111" s="158"/>
      <c r="X111" s="158" t="s">
        <v>362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363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3"/>
      <c r="B112" s="4"/>
      <c r="C112" s="185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300</v>
      </c>
    </row>
    <row r="113" spans="1:33" x14ac:dyDescent="0.2">
      <c r="A113" s="152"/>
      <c r="B113" s="153" t="s">
        <v>29</v>
      </c>
      <c r="C113" s="186"/>
      <c r="D113" s="154"/>
      <c r="E113" s="155"/>
      <c r="F113" s="155"/>
      <c r="G113" s="181">
        <f>G8+G40+G59+G67+G72+G76+G101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355</v>
      </c>
    </row>
    <row r="114" spans="1:33" x14ac:dyDescent="0.2">
      <c r="C114" s="187"/>
      <c r="D114" s="10"/>
      <c r="AG114" t="s">
        <v>356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0G4YupdD5+fx/jASayupynnESXYPBzX6BiRhfGg+DzkxRRfhYHCU07QvlavQb14GcsS45M8PUCGGKxOw/vScYg==" saltValue="BgzXdGtoRmzzuf1YyLeY1Q==" spinCount="100000" sheet="1" objects="1" scenarios="1"/>
  <mergeCells count="28">
    <mergeCell ref="C19:G19"/>
    <mergeCell ref="A1:G1"/>
    <mergeCell ref="C2:G2"/>
    <mergeCell ref="C3:G3"/>
    <mergeCell ref="C4:G4"/>
    <mergeCell ref="C17:G17"/>
    <mergeCell ref="C50:G50"/>
    <mergeCell ref="C21:G21"/>
    <mergeCell ref="C23:G23"/>
    <mergeCell ref="C25:G25"/>
    <mergeCell ref="C27:G27"/>
    <mergeCell ref="C29:G29"/>
    <mergeCell ref="C31:G31"/>
    <mergeCell ref="C33:G33"/>
    <mergeCell ref="C35:G35"/>
    <mergeCell ref="C38:G38"/>
    <mergeCell ref="C46:G46"/>
    <mergeCell ref="C48:G48"/>
    <mergeCell ref="C69:G69"/>
    <mergeCell ref="C78:G78"/>
    <mergeCell ref="C100:G100"/>
    <mergeCell ref="C106:G106"/>
    <mergeCell ref="C52:G52"/>
    <mergeCell ref="C54:G54"/>
    <mergeCell ref="C57:G57"/>
    <mergeCell ref="C61:G61"/>
    <mergeCell ref="C64:G64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89</vt:i4>
      </vt:variant>
    </vt:vector>
  </HeadingPairs>
  <TitlesOfParts>
    <vt:vector size="113" baseType="lpstr">
      <vt:lpstr>Stavba</vt:lpstr>
      <vt:lpstr>VzorPolozky</vt:lpstr>
      <vt:lpstr>VRN 01 Naklady</vt:lpstr>
      <vt:lpstr>SO 01 01 Pol</vt:lpstr>
      <vt:lpstr>SO 02 01 Pol</vt:lpstr>
      <vt:lpstr>SO 03 01 Pol</vt:lpstr>
      <vt:lpstr>SO 04 - ZTI 01 Pol</vt:lpstr>
      <vt:lpstr>SO 05 - ÚT 01 Pol</vt:lpstr>
      <vt:lpstr>SO 05 - ÚT 02 Pol</vt:lpstr>
      <vt:lpstr>SO 05 - ÚT 03 Pol</vt:lpstr>
      <vt:lpstr>SO 06 - VZT 01 Pol</vt:lpstr>
      <vt:lpstr>SO 06 - VZT 02 Pol</vt:lpstr>
      <vt:lpstr>SO 07 - EI 01 Pol</vt:lpstr>
      <vt:lpstr>SO 07 - EI 02 Pol</vt:lpstr>
      <vt:lpstr>SO 07 - EI 03 Pol</vt:lpstr>
      <vt:lpstr>SO 08 - EI 01 Pol</vt:lpstr>
      <vt:lpstr>SO 08 - EI 02 Pol</vt:lpstr>
      <vt:lpstr>SO 08 - EI 03a Pol</vt:lpstr>
      <vt:lpstr>SO 08 - EI 03b Pol</vt:lpstr>
      <vt:lpstr>SO 08 - EI 03c Pol</vt:lpstr>
      <vt:lpstr>SO 08 - EI 04a Pol</vt:lpstr>
      <vt:lpstr>SO 08 - EI 04b Pol</vt:lpstr>
      <vt:lpstr>SO 08 - EI 04c Pol</vt:lpstr>
      <vt:lpstr>SO 09 - MaR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04 - ZTI 01 Pol'!Názvy_tisku</vt:lpstr>
      <vt:lpstr>'SO 05 - ÚT 01 Pol'!Názvy_tisku</vt:lpstr>
      <vt:lpstr>'SO 05 - ÚT 02 Pol'!Názvy_tisku</vt:lpstr>
      <vt:lpstr>'SO 05 - ÚT 03 Pol'!Názvy_tisku</vt:lpstr>
      <vt:lpstr>'SO 06 - VZT 01 Pol'!Názvy_tisku</vt:lpstr>
      <vt:lpstr>'SO 06 - VZT 02 Pol'!Názvy_tisku</vt:lpstr>
      <vt:lpstr>'SO 07 - EI 01 Pol'!Názvy_tisku</vt:lpstr>
      <vt:lpstr>'SO 07 - EI 02 Pol'!Názvy_tisku</vt:lpstr>
      <vt:lpstr>'SO 07 - EI 03 Pol'!Názvy_tisku</vt:lpstr>
      <vt:lpstr>'SO 08 - EI 01 Pol'!Názvy_tisku</vt:lpstr>
      <vt:lpstr>'SO 08 - EI 02 Pol'!Názvy_tisku</vt:lpstr>
      <vt:lpstr>'SO 08 - EI 03a Pol'!Názvy_tisku</vt:lpstr>
      <vt:lpstr>'SO 08 - EI 03b Pol'!Názvy_tisku</vt:lpstr>
      <vt:lpstr>'SO 08 - EI 03c Pol'!Názvy_tisku</vt:lpstr>
      <vt:lpstr>'SO 08 - EI 04a Pol'!Názvy_tisku</vt:lpstr>
      <vt:lpstr>'SO 08 - EI 04b Pol'!Názvy_tisku</vt:lpstr>
      <vt:lpstr>'SO 08 - EI 04c Pol'!Názvy_tisku</vt:lpstr>
      <vt:lpstr>'SO 09 - MaR 01 Pol'!Názvy_tisku</vt:lpstr>
      <vt:lpstr>'VRN 01 Naklady'!Názvy_tisku</vt:lpstr>
      <vt:lpstr>oadresa</vt:lpstr>
      <vt:lpstr>Stavba!Objednatel</vt:lpstr>
      <vt:lpstr>Stavba!Objekt</vt:lpstr>
      <vt:lpstr>'SO 01 01 Pol'!Oblast_tisku</vt:lpstr>
      <vt:lpstr>'SO 02 01 Pol'!Oblast_tisku</vt:lpstr>
      <vt:lpstr>'SO 04 - ZTI 01 Pol'!Oblast_tisku</vt:lpstr>
      <vt:lpstr>'SO 05 - ÚT 01 Pol'!Oblast_tisku</vt:lpstr>
      <vt:lpstr>'SO 05 - ÚT 02 Pol'!Oblast_tisku</vt:lpstr>
      <vt:lpstr>'SO 05 - ÚT 03 Pol'!Oblast_tisku</vt:lpstr>
      <vt:lpstr>'SO 06 - VZT 01 Pol'!Oblast_tisku</vt:lpstr>
      <vt:lpstr>'SO 06 - VZT 02 Pol'!Oblast_tisku</vt:lpstr>
      <vt:lpstr>'SO 07 - EI 01 Pol'!Oblast_tisku</vt:lpstr>
      <vt:lpstr>'SO 07 - EI 02 Pol'!Oblast_tisku</vt:lpstr>
      <vt:lpstr>'SO 07 - EI 03 Pol'!Oblast_tisku</vt:lpstr>
      <vt:lpstr>'SO 08 - EI 01 Pol'!Oblast_tisku</vt:lpstr>
      <vt:lpstr>'SO 08 - EI 02 Pol'!Oblast_tisku</vt:lpstr>
      <vt:lpstr>'SO 08 - EI 03a Pol'!Oblast_tisku</vt:lpstr>
      <vt:lpstr>'SO 08 - EI 03b Pol'!Oblast_tisku</vt:lpstr>
      <vt:lpstr>'SO 08 - EI 03c Pol'!Oblast_tisku</vt:lpstr>
      <vt:lpstr>'SO 08 - EI 04a Pol'!Oblast_tisku</vt:lpstr>
      <vt:lpstr>'SO 08 - EI 04b Pol'!Oblast_tisku</vt:lpstr>
      <vt:lpstr>'SO 08 - EI 04c Pol'!Oblast_tisku</vt:lpstr>
      <vt:lpstr>'SO 09 - MaR 01 Pol'!Oblast_tisku</vt:lpstr>
      <vt:lpstr>Stavba!Oblast_tisku</vt:lpstr>
      <vt:lpstr>'VRN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Romana Kocourová</cp:lastModifiedBy>
  <cp:lastPrinted>2020-09-22T08:03:31Z</cp:lastPrinted>
  <dcterms:created xsi:type="dcterms:W3CDTF">2009-04-08T07:15:50Z</dcterms:created>
  <dcterms:modified xsi:type="dcterms:W3CDTF">2020-10-16T10:23:54Z</dcterms:modified>
</cp:coreProperties>
</file>