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/>
  <bookViews>
    <workbookView xWindow="36616" yWindow="65416" windowWidth="29040" windowHeight="15720" tabRatio="888" activeTab="0"/>
  </bookViews>
  <sheets>
    <sheet name="Rekapitulace ceny" sheetId="12" r:id="rId1"/>
    <sheet name="SO 01 - Komunikace" sheetId="2" r:id="rId2"/>
    <sheet name="SO 02 - Splašková kanalizace" sheetId="3" r:id="rId3"/>
    <sheet name="SO 03 - Dešťová kanalizace" sheetId="4" r:id="rId4"/>
    <sheet name="SO 04 - Vodovod" sheetId="5" r:id="rId5"/>
    <sheet name="SO 05 - STL - Plynovod" sheetId="6" r:id="rId6"/>
    <sheet name="SO 09 - Vedleší rozpočtov..." sheetId="10" r:id="rId7"/>
    <sheet name="SO 10 - SO 02, SO 04, SO 05" sheetId="13" r:id="rId8"/>
    <sheet name="Pokyny pro vyplnění" sheetId="11" r:id="rId9"/>
  </sheets>
  <definedNames>
    <definedName name="_xlnm._FilterDatabase" localSheetId="1" hidden="1">'SO 01 - Komunikace'!$C$87:$K$226</definedName>
    <definedName name="_xlnm._FilterDatabase" localSheetId="2" hidden="1">'SO 02 - Splašková kanalizace'!$C$91:$K$307</definedName>
    <definedName name="_xlnm._FilterDatabase" localSheetId="3" hidden="1">'SO 03 - Dešťová kanalizace'!$C$86:$K$258</definedName>
    <definedName name="_xlnm._FilterDatabase" localSheetId="4" hidden="1">'SO 04 - Vodovod'!$C$83:$K$207</definedName>
    <definedName name="_xlnm._FilterDatabase" localSheetId="5" hidden="1">'SO 05 - STL - Plynovod'!$C$86:$K$186</definedName>
    <definedName name="_xlnm._FilterDatabase" localSheetId="6" hidden="1">'SO 09 - Vedleší rozpočtov...'!$C$83:$K$108</definedName>
    <definedName name="_xlnm.Print_Area" localSheetId="8">'Pokyny pro vyplnění'!$B$2:$K$71,'Pokyny pro vyplnění'!$B$74:$K$118,'Pokyny pro vyplnění'!$B$121:$K$190,'Pokyny pro vyplnění'!$B$198:$K$218</definedName>
    <definedName name="_xlnm.Print_Area" localSheetId="1">'SO 01 - Komunikace'!$C$4:$J$39,'SO 01 - Komunikace'!$C$45:$J$69,'SO 01 - Komunikace'!$C$75:$K$226</definedName>
    <definedName name="_xlnm.Print_Area" localSheetId="2">'SO 02 - Splašková kanalizace'!$C$4:$J$39,'SO 02 - Splašková kanalizace'!$C$45:$J$73,'SO 02 - Splašková kanalizace'!$C$79:$K$307</definedName>
    <definedName name="_xlnm.Print_Area" localSheetId="3">'SO 03 - Dešťová kanalizace'!$C$4:$J$39,'SO 03 - Dešťová kanalizace'!$C$45:$J$68,'SO 03 - Dešťová kanalizace'!$C$74:$K$258</definedName>
    <definedName name="_xlnm.Print_Area" localSheetId="4">'SO 04 - Vodovod'!$C$4:$J$39,'SO 04 - Vodovod'!$C$45:$J$65,'SO 04 - Vodovod'!$C$71:$K$207</definedName>
    <definedName name="_xlnm.Print_Area" localSheetId="5">'SO 05 - STL - Plynovod'!$C$4:$J$39,'SO 05 - STL - Plynovod'!$C$45:$J$68,'SO 05 - STL - Plynovod'!$C$74:$K$186</definedName>
    <definedName name="_xlnm.Print_Area" localSheetId="6">'SO 09 - Vedleší rozpočtov...'!$C$4:$J$39,'SO 09 - Vedleší rozpočtov...'!$C$45:$J$65,'SO 09 - Vedleší rozpočtov...'!$C$71:$K$108</definedName>
    <definedName name="_xlnm.Print_Area" localSheetId="7">'SO 10 - SO 02, SO 04, SO 05'!$C$4:$J$76,'SO 10 - SO 02, SO 04, SO 05'!$C$82:$J$103,'SO 10 - SO 02, SO 04, SO 05'!$C$109:$J$169</definedName>
    <definedName name="_xlnm.Print_Titles" localSheetId="1">'SO 01 - Komunikace'!$87:$87</definedName>
    <definedName name="_xlnm.Print_Titles" localSheetId="2">'SO 02 - Splašková kanalizace'!$91:$91</definedName>
    <definedName name="_xlnm.Print_Titles" localSheetId="3">'SO 03 - Dešťová kanalizace'!$86:$86</definedName>
    <definedName name="_xlnm.Print_Titles" localSheetId="4">'SO 04 - Vodovod'!$83:$83</definedName>
    <definedName name="_xlnm.Print_Titles" localSheetId="5">'SO 05 - STL - Plynovod'!$86:$86</definedName>
    <definedName name="_xlnm.Print_Titles" localSheetId="6">'SO 09 - Vedleší rozpočtov...'!$83:$83</definedName>
  </definedNames>
  <calcPr calcId="191029"/>
  <extLst/>
</workbook>
</file>

<file path=xl/sharedStrings.xml><?xml version="1.0" encoding="utf-8"?>
<sst xmlns="http://schemas.openxmlformats.org/spreadsheetml/2006/main" count="10437" uniqueCount="1688">
  <si>
    <t>Export Komplet</t>
  </si>
  <si>
    <t>VZ</t>
  </si>
  <si>
    <t>2.0</t>
  </si>
  <si>
    <t>ZAMOK</t>
  </si>
  <si>
    <t>False</t>
  </si>
  <si>
    <t>{6b0e4138-88c0-47c3-906c-ceb7326481d1}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</si>
  <si>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</si>
  <si>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</si>
  <si>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</si>
  <si>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</si>
  <si>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</si>
  <si>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</si>
  <si>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</si>
  <si>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</si>
  <si>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J-02/20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</si>
  <si>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</si>
  <si>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</si>
  <si>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ZTV Křeč</t>
  </si>
  <si>
    <t>KSO:</t>
  </si>
  <si>
    <t/>
  </si>
  <si>
    <t>CC-CZ:</t>
  </si>
  <si>
    <t>Místo:</t>
  </si>
  <si>
    <t>Obec Křeč</t>
  </si>
  <si>
    <t>Datum:</t>
  </si>
  <si>
    <t>Zadavatel:</t>
  </si>
  <si>
    <t>IČ:</t>
  </si>
  <si>
    <t>DIČ:</t>
  </si>
  <si>
    <t>Uchazeč:</t>
  </si>
  <si>
    <t>Vyplň údaj</t>
  </si>
  <si>
    <t>Projektant:</t>
  </si>
  <si>
    <t>26033194</t>
  </si>
  <si>
    <t>P- Atelier JH s.r.o.</t>
  </si>
  <si>
    <t>CZ26033194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</si>
  <si>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</si>
  <si>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</si>
  <si>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</si>
  <si>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</si>
  <si>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</si>
  <si>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</si>
  <si>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</si>
  <si>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</si>
  <si>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</si>
  <si>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</si>
  <si>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</si>
  <si>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</si>
  <si>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</si>
  <si>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</si>
  <si>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</si>
  <si>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</si>
  <si>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</si>
  <si>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</si>
  <si>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</si>
  <si>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</si>
  <si>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</si>
  <si>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</si>
  <si>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</si>
  <si>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</si>
  <si>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</si>
  <si>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</si>
  <si>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</si>
  <si>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</si>
  <si>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</si>
  <si>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</si>
  <si>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</si>
  <si>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</si>
  <si>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</si>
  <si>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</si>
  <si>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</si>
  <si>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</si>
  <si>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</si>
  <si>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</si>
  <si>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</si>
  <si>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</si>
  <si>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</si>
  <si>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</si>
  <si>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</si>
  <si>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</si>
  <si>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Komunikace</t>
  </si>
  <si>
    <t>STA</t>
  </si>
  <si>
    <t>1</t>
  </si>
  <si>
    <t>{397d089a-3960-490e-a8b8-afc896fcb58f}</t>
  </si>
  <si>
    <t>2</t>
  </si>
  <si>
    <t>SO 02</t>
  </si>
  <si>
    <t>Splašková kanalizace</t>
  </si>
  <si>
    <t>{dea8be7b-18e0-438e-bbe8-9fb20bcb30e4}</t>
  </si>
  <si>
    <t>SO 03</t>
  </si>
  <si>
    <t>Dešťová kanalizace</t>
  </si>
  <si>
    <t>{cb4d9a78-2bbc-4136-8433-9fc354d09330}</t>
  </si>
  <si>
    <t>SO 04</t>
  </si>
  <si>
    <t>Vodovod</t>
  </si>
  <si>
    <t>{834858a0-095c-475a-b2c3-fc268e5ccdd1}</t>
  </si>
  <si>
    <t>SO 05</t>
  </si>
  <si>
    <t>STL - Plynovod</t>
  </si>
  <si>
    <t>{1bb2303d-b2bb-4858-9e11-ebbf38ee8c2e}</t>
  </si>
  <si>
    <t>SO 09</t>
  </si>
  <si>
    <t>Vedleší rozpočtové náklady</t>
  </si>
  <si>
    <t>{c4bc4a0d-4675-4dbf-b157-2b8a1e015b53}</t>
  </si>
  <si>
    <t>KRYCÍ LIST SOUPISU PRACÍ</t>
  </si>
  <si>
    <t>Objekt:</t>
  </si>
  <si>
    <t>SO 01 -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</si>
  <si>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</si>
  <si>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</si>
  <si>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</si>
  <si>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</si>
  <si>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</si>
  <si>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</si>
  <si>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</si>
  <si>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</si>
  <si>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</si>
  <si>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</si>
  <si>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</si>
  <si>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</si>
  <si>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</si>
  <si>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</si>
  <si>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</si>
  <si>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</si>
  <si>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</si>
  <si>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</si>
  <si>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</si>
  <si>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</si>
  <si>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</si>
  <si>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</si>
  <si>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</si>
  <si>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</si>
  <si>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</si>
  <si>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</si>
  <si>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</si>
  <si>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</si>
  <si>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</si>
  <si>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</si>
  <si>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</si>
  <si>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111151103</t>
  </si>
  <si>
    <t>Odstranění travin a rákosu strojně travin, při celkové ploše přes 500 m2</t>
  </si>
  <si>
    <t>m2</t>
  </si>
  <si>
    <t>4</t>
  </si>
  <si>
    <t>370318107</t>
  </si>
  <si>
    <t>VV</t>
  </si>
  <si>
    <t>7*450+335+310+1886</t>
  </si>
  <si>
    <t>121151123</t>
  </si>
  <si>
    <t>Sejmutí ornice strojně při souvislé ploše přes 500 m2, tl. vrstvy do 200 mm</t>
  </si>
  <si>
    <t>1564738893</t>
  </si>
  <si>
    <t>3</t>
  </si>
  <si>
    <t>122252204</t>
  </si>
  <si>
    <t>Odkopávky a prokopávky nezapažené pro silnice a dálnice strojně v hornině třídy těžitelnosti I přes 100 do 500 m3</t>
  </si>
  <si>
    <t>m3</t>
  </si>
  <si>
    <t>-1148490246</t>
  </si>
  <si>
    <t>5,8*9,12+10,13*7,57</t>
  </si>
  <si>
    <t>(335,68+29,7+597,97+186,25)*0,21</t>
  </si>
  <si>
    <t>69,85*0,22</t>
  </si>
  <si>
    <t>76,04*0,22</t>
  </si>
  <si>
    <t>(103,76+2,58)*0,04</t>
  </si>
  <si>
    <t>Součet</t>
  </si>
  <si>
    <t>132251102</t>
  </si>
  <si>
    <t>Hloubení nezapažených rýh šířky do 800 mm strojně s urovnáním dna do předepsaného profilu a spádu v hornině třídy těžitelnosti I skupiny 3 přes 20 do 50 m3</t>
  </si>
  <si>
    <t>905771500</t>
  </si>
  <si>
    <t>(11,5+16,6+10,5+26,1+19,07+28,5+1,5+27,2+13,9)*0,4*0,4</t>
  </si>
  <si>
    <t>5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</si>
  <si>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</si>
  <si>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</si>
  <si>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1110690377</t>
  </si>
  <si>
    <t>5681*0,2-1130,77*0,2-7*450*0,2</t>
  </si>
  <si>
    <t>6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</si>
  <si>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</si>
  <si>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</si>
  <si>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-1697683513</t>
  </si>
  <si>
    <t>24,779</t>
  </si>
  <si>
    <t>7</t>
  </si>
  <si>
    <t>167151111</t>
  </si>
  <si>
    <t>Nakládání, skládání a překládání neulehlého výkopku nebo sypaniny strojně nakládání, množství přes 100 m3, z hornin třídy těžitelnosti I, skupiny 1 až 3</t>
  </si>
  <si>
    <t>343564966</t>
  </si>
  <si>
    <t>8</t>
  </si>
  <si>
    <t>171201221</t>
  </si>
  <si>
    <t>Poplatek za uložení stavebního odpadu na skládce (skládkovné) zeminy a kamení zatříděného do Katalogu odpadů pod kódem 17 05 04</t>
  </si>
  <si>
    <t>t</t>
  </si>
  <si>
    <t>1016270282</t>
  </si>
  <si>
    <t>9</t>
  </si>
  <si>
    <t>171251201</t>
  </si>
  <si>
    <t>Uložení sypaniny na skládky nebo meziskládky bez hutnění s upravením uložené sypaniny do předepsaného tvaru</t>
  </si>
  <si>
    <t>972209397</t>
  </si>
  <si>
    <t>10</t>
  </si>
  <si>
    <t>-2088342233</t>
  </si>
  <si>
    <t>11</t>
  </si>
  <si>
    <t>181351113</t>
  </si>
  <si>
    <t>Rozprostření a urovnání ornice v rovině nebo ve svahu sklonu do 1:5 strojně při souvislé ploše přes 500 m2, tl. vrstvy do 200 mm</t>
  </si>
  <si>
    <t>-1194397029</t>
  </si>
  <si>
    <t>335+310+1886-1148-69,85-76,04-103,76-2,58</t>
  </si>
  <si>
    <t>3075+5233</t>
  </si>
  <si>
    <t>12</t>
  </si>
  <si>
    <t>181451131</t>
  </si>
  <si>
    <t>Založení trávníku na půdě předem připravené plochy přes 1000 m2 výsevem včetně utažení parkového v rovině nebo na svahu do 1:5</t>
  </si>
  <si>
    <t>-448659981</t>
  </si>
  <si>
    <t>13</t>
  </si>
  <si>
    <t>M</t>
  </si>
  <si>
    <t>00572410</t>
  </si>
  <si>
    <t>osivo směs travní parková</t>
  </si>
  <si>
    <t>kg</t>
  </si>
  <si>
    <t>-145996913</t>
  </si>
  <si>
    <t>1130,77*0,015 "Přepočtené koeficientem množství</t>
  </si>
  <si>
    <t>Zakládání</t>
  </si>
  <si>
    <t>14</t>
  </si>
  <si>
    <t>214500211</t>
  </si>
  <si>
    <t>Zřízení výplně rýhy s drenážním potrubím z trub DN do 200 štěrkem, pískem nebo štěrkopískem, výšky přes 300 do 550 mm</t>
  </si>
  <si>
    <t>m</t>
  </si>
  <si>
    <t>-2117682966</t>
  </si>
  <si>
    <t>11,5+16,6+10,5+26,1+19,07+28,5+1,5+27,2+13,9</t>
  </si>
  <si>
    <t>58343872</t>
  </si>
  <si>
    <t>kamenivo drcené hrubé frakce 8/16</t>
  </si>
  <si>
    <t>2072860904</t>
  </si>
  <si>
    <t>154,87*0,25*0,4-0,0625*0,0625*3,14*154,87</t>
  </si>
  <si>
    <t>13,587*1,9 "Přepočtené koeficientem množství</t>
  </si>
  <si>
    <t>16</t>
  </si>
  <si>
    <t>274311611</t>
  </si>
  <si>
    <t>Základy z betonu prostého pasy z betonu kamenem prokládaného tř. C 16/20</t>
  </si>
  <si>
    <t>-1440551109</t>
  </si>
  <si>
    <t>"instal. pilíře"</t>
  </si>
  <si>
    <t>3,8*0,8*0,9*3+2,4*0,8*0,9</t>
  </si>
  <si>
    <t>Svislé a kompletní konstrukce</t>
  </si>
  <si>
    <t>17</t>
  </si>
  <si>
    <t>311274861</t>
  </si>
  <si>
    <t>Pohledové zdivo z vápenopískových cihel na maltu M5 vnější, tloušťka zdiva 290 mm, formát a rozměr cihel VF 290x140x65 mm, pevnost cihel přes P25</t>
  </si>
  <si>
    <t>-1245552562</t>
  </si>
  <si>
    <t>1,85*(3,8*2+0,4*6+2,4*2+0,4*4)</t>
  </si>
  <si>
    <t>Vodorovné konstrukce</t>
  </si>
  <si>
    <t>18</t>
  </si>
  <si>
    <t>411321515</t>
  </si>
  <si>
    <t>Stropy z betonu železového (bez výztuže) stropů deskových, plochých střech, desek balkonových, desek hřibových stropů včetně hlavic hřibových sloupů tř. C 20/25</t>
  </si>
  <si>
    <t>-1867621704</t>
  </si>
  <si>
    <t>3,8*0,8*0,1*3+2,4*0,8*0,1</t>
  </si>
  <si>
    <t>19</t>
  </si>
  <si>
    <t>451538111</t>
  </si>
  <si>
    <t>Dno rýhy pod drenážní potrubí zpevněné štěrkem drceným, tl. do 150 mm</t>
  </si>
  <si>
    <t>-397031853</t>
  </si>
  <si>
    <t>Komunikace pozemní</t>
  </si>
  <si>
    <t>20</t>
  </si>
  <si>
    <t>564851111</t>
  </si>
  <si>
    <t>Podklad ze štěrkodrti ŠD s rozprostřením a zhutněním, po zhutnění tl. 150 mm</t>
  </si>
  <si>
    <t>-1227688926</t>
  </si>
  <si>
    <t>333,68*2+29,7*2+597,97*2+186,25*2+6,6*2+6,6*2+29,03*2+27,62*2</t>
  </si>
  <si>
    <t>0,15*506,59</t>
  </si>
  <si>
    <t>571901111</t>
  </si>
  <si>
    <t>Posyp podkladu nebo krytu s rozprostřením a zhutněním kamenivem drceným nebo těženým, v množství do 5 kg/m2</t>
  </si>
  <si>
    <t>830162998</t>
  </si>
  <si>
    <t>335,68+28,18+597,97+186,25+103,76+64,38</t>
  </si>
  <si>
    <t>22</t>
  </si>
  <si>
    <t>573111111</t>
  </si>
  <si>
    <t>Postřik infiltrační PI z asfaltu silničního s posypem kamenivem, v množství 0,60 kg/m2</t>
  </si>
  <si>
    <t>-1950073988</t>
  </si>
  <si>
    <t>23</t>
  </si>
  <si>
    <t>573211107</t>
  </si>
  <si>
    <t>Postřik spojovací PS bez posypu kamenivem z asfaltu silničního, v množství 0,30 kg/m2</t>
  </si>
  <si>
    <t>2029771917</t>
  </si>
  <si>
    <t>24</t>
  </si>
  <si>
    <t>577134131</t>
  </si>
  <si>
    <t>Asfaltový beton vrstva obrusná ACO 11 (ABS) s rozprostřením a se zhutněním z modifikovaného asfaltu v pruhu šířky přes do 1,5 do 3 m, po zhutnění tl. 40 mm</t>
  </si>
  <si>
    <t>1912021023</t>
  </si>
  <si>
    <t>25</t>
  </si>
  <si>
    <t>577165132</t>
  </si>
  <si>
    <t>Asfaltový beton vrstva ložní ACL 16 (ABH) s rozprostřením a zhutněním z modifikovaného asfaltu v pruhu šířky přes 1,5 do 3 m, po zhutnění tl. 70 mm</t>
  </si>
  <si>
    <t>1519463987</t>
  </si>
  <si>
    <t>26</t>
  </si>
  <si>
    <t>596212221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</si>
  <si>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B, pro plochy přes 50 do 100 m2</t>
  </si>
  <si>
    <t>-283335611</t>
  </si>
  <si>
    <t>0,2*5,5+0,2*5,5+3,27</t>
  </si>
  <si>
    <t>27</t>
  </si>
  <si>
    <t>59245224</t>
  </si>
  <si>
    <t>dlažba zámková tvaru I základní pro nevidomé 196x161x80mm barevná</t>
  </si>
  <si>
    <t>498637823</t>
  </si>
  <si>
    <t>5,47*1,05 "Přepočtené koeficientem množství</t>
  </si>
  <si>
    <t>Trubní vedení</t>
  </si>
  <si>
    <t>28</t>
  </si>
  <si>
    <t>8712181131</t>
  </si>
  <si>
    <t>Kladení drenážního potrubí z flexibilního PVC průměru do 125 mm</t>
  </si>
  <si>
    <t>451342962</t>
  </si>
  <si>
    <t>29</t>
  </si>
  <si>
    <t>28611224</t>
  </si>
  <si>
    <t>trubka drenážní flexibilní celoperforovaná PVC-U SN 4 DN 125 pro meliorace, dočasné nebo odlehčovací drenáže</t>
  </si>
  <si>
    <t>-325530977</t>
  </si>
  <si>
    <t>30</t>
  </si>
  <si>
    <t>899661311</t>
  </si>
  <si>
    <t>Zřízení filtračního obalu drenážních trubek ze skelné tkaniny, slaměných rohoží apod. proti zarůstání kořeny, zanášení zemitými částicemi nebo pískem DN do 130</t>
  </si>
  <si>
    <t>160162661</t>
  </si>
  <si>
    <t>Ostatní konstrukce a práce, bourání</t>
  </si>
  <si>
    <t>31</t>
  </si>
  <si>
    <t>914111111</t>
  </si>
  <si>
    <t>Montáž svislé dopravní značky základní velikosti do 1 m2 objímkami na sloupky nebo konzoly</t>
  </si>
  <si>
    <t>kus</t>
  </si>
  <si>
    <t>1282610584</t>
  </si>
  <si>
    <t>32</t>
  </si>
  <si>
    <t>40445622</t>
  </si>
  <si>
    <t>informativní značky provozní IP1-IP3, IP4b-IP7, IP10a, b 750x750mm</t>
  </si>
  <si>
    <t>269737790</t>
  </si>
  <si>
    <t>33</t>
  </si>
  <si>
    <t>40445647</t>
  </si>
  <si>
    <t>dodatkové tabulky E1, E2a,b , E6, E9, E10 E12c, E17 500x500mm</t>
  </si>
  <si>
    <t>-1616955960</t>
  </si>
  <si>
    <t>34</t>
  </si>
  <si>
    <t>40445612</t>
  </si>
  <si>
    <t>značky upravující přednost P2, P3, P8 750mm</t>
  </si>
  <si>
    <t>1737142398</t>
  </si>
  <si>
    <t>35</t>
  </si>
  <si>
    <t>40445615</t>
  </si>
  <si>
    <t>značky upravující přednost P6 700mm</t>
  </si>
  <si>
    <t>-1405616730</t>
  </si>
  <si>
    <t>36</t>
  </si>
  <si>
    <t>40445620</t>
  </si>
  <si>
    <t>zákazové, příkazové dopravní značky B1-B34, C1-15 700mm</t>
  </si>
  <si>
    <t>11851733</t>
  </si>
  <si>
    <t>37</t>
  </si>
  <si>
    <t>40445625</t>
  </si>
  <si>
    <t>informativní značky provozní IP8, IP9, IP11-IP13 500x700mm</t>
  </si>
  <si>
    <t>1088996107</t>
  </si>
  <si>
    <t>38</t>
  </si>
  <si>
    <t>40445626</t>
  </si>
  <si>
    <t>informativní značky provozní IP14-IP29, IP31 750x1000mm</t>
  </si>
  <si>
    <t>1307464621</t>
  </si>
  <si>
    <t>39</t>
  </si>
  <si>
    <t>914511111</t>
  </si>
  <si>
    <t>Montáž sloupku dopravních značek délky do 3,5 m do betonového základu</t>
  </si>
  <si>
    <t>-288210</t>
  </si>
  <si>
    <t>40</t>
  </si>
  <si>
    <t>40445225</t>
  </si>
  <si>
    <t>sloupek pro dopravní značku Zn D 60mm v 3,5m</t>
  </si>
  <si>
    <t>-734108263</t>
  </si>
  <si>
    <t>41</t>
  </si>
  <si>
    <t>40445240</t>
  </si>
  <si>
    <t>patka pro sloupek Al D 60mm</t>
  </si>
  <si>
    <t>1867901078</t>
  </si>
  <si>
    <t>42</t>
  </si>
  <si>
    <t>40445253</t>
  </si>
  <si>
    <t>víčko plastové na sloupek D 60mm</t>
  </si>
  <si>
    <t>-511805846</t>
  </si>
  <si>
    <t>43</t>
  </si>
  <si>
    <t>40445256</t>
  </si>
  <si>
    <t>svorka upínací na sloupek dopravní značky D 60mm</t>
  </si>
  <si>
    <t>-802163801</t>
  </si>
  <si>
    <t>44</t>
  </si>
  <si>
    <t>915111121</t>
  </si>
  <si>
    <t>Vodorovné dopravní značení stříkané barvou dělící čára šířky 125 mm přerušovaná bílá základní</t>
  </si>
  <si>
    <t>1621336274</t>
  </si>
  <si>
    <t>19,497+15,972+4,462</t>
  </si>
  <si>
    <t>45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</si>
  <si>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</si>
  <si>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</si>
  <si>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1278958459</t>
  </si>
  <si>
    <t>"A"</t>
  </si>
  <si>
    <t>"PŘEVÝŠENÍ 120 MM"</t>
  </si>
  <si>
    <t>12,54+15+4,63+1,37+1,16+4,8+4,8+1,1+1,24+4,41+3,17+33,07+4,83+10,88+10,64+7,14</t>
  </si>
  <si>
    <t>"PŘEVÝŠENÍ 20 MM"</t>
  </si>
  <si>
    <t>3+3+5,5+5,5</t>
  </si>
  <si>
    <t>"B"</t>
  </si>
  <si>
    <t>5,5+46,26+1,17+29,66+18,64+33,78+5,5+5,5+10+2,65+7,24+3+9,5+3+7,24+2,65+11,5+2,62</t>
  </si>
  <si>
    <t>5,41+1,99+13,16+1,81+6,03+3+8,11+3+7,5+2+11,5+1,99+7,5+3+3,78+1,99+2,11+7+19,5+4,46+15,97+5,5</t>
  </si>
  <si>
    <t>"PŘEVÝŠENÍ 150 MM"</t>
  </si>
  <si>
    <t>5,66+6,98+5,66+8,79</t>
  </si>
  <si>
    <t>"ZMĚNA V PRŮBEHU STAVBY"</t>
  </si>
  <si>
    <t>-(15,9+4,462+19,497)</t>
  </si>
  <si>
    <t>46</t>
  </si>
  <si>
    <t>59217031</t>
  </si>
  <si>
    <t>obrubník betonový silniční 1000x150x250mm</t>
  </si>
  <si>
    <t>-1891245150</t>
  </si>
  <si>
    <t>47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</si>
  <si>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</si>
  <si>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</si>
  <si>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603140751</t>
  </si>
  <si>
    <t>1,85+12,94+1,88+32,7+2,27</t>
  </si>
  <si>
    <t>48</t>
  </si>
  <si>
    <t>59217001</t>
  </si>
  <si>
    <t>obrubník betonový zahradní 1000x50x250mm</t>
  </si>
  <si>
    <t>1062304123</t>
  </si>
  <si>
    <t>51,64*1,03 "Přepočtené koeficientem množství</t>
  </si>
  <si>
    <t>49</t>
  </si>
  <si>
    <t>916991121</t>
  </si>
  <si>
    <t>Lože pod obrubníky, krajníky nebo obruby z dlažebních kostek z betonu prostého tř. C 16/20</t>
  </si>
  <si>
    <t>-539031342</t>
  </si>
  <si>
    <t>51,64*0,04</t>
  </si>
  <si>
    <t>466,731*0,09</t>
  </si>
  <si>
    <t>50</t>
  </si>
  <si>
    <t>919726220</t>
  </si>
  <si>
    <t>Geotextilie tkaná pro vyztužení, separaci nebo filtraci z polyesteru, podélná/příčná pevnost v tahu 150/50 kN/m</t>
  </si>
  <si>
    <t>-163695644</t>
  </si>
  <si>
    <t>335,68+29,7+597,97+186,25+6,6+6,6+29,03+27,62+76,07+98,72+3,27+1,77+2,58</t>
  </si>
  <si>
    <t>998</t>
  </si>
  <si>
    <t>Přesun hmot</t>
  </si>
  <si>
    <t>51</t>
  </si>
  <si>
    <t>998225111</t>
  </si>
  <si>
    <t>Přesun hmot pro komunikace s krytem z kameniva, monolitickým betonovým nebo živičným dopravní vzdálenost do 200 m jakékoliv délky objektu</t>
  </si>
  <si>
    <t>-129672346</t>
  </si>
  <si>
    <t>52</t>
  </si>
  <si>
    <t>998225194</t>
  </si>
  <si>
    <t>Přesun hmot pro komunikace s krytem z kameniva, monolitickým betonovým nebo živičným Příplatek k ceně za zvětšený přesun přes vymezenou největší dopravní vzdálenost do 5000 m</t>
  </si>
  <si>
    <t>-687738596</t>
  </si>
  <si>
    <t>SO 02 - Splašková kanalizace</t>
  </si>
  <si>
    <t xml:space="preserve">      17 - Zemní práce - konstrukce ze zemin</t>
  </si>
  <si>
    <t xml:space="preserve">      45 - Podkladní a vedlejší konstrukce kromě vozovek a železničního svršku</t>
  </si>
  <si>
    <t xml:space="preserve">      89 - Trubní vedení - ostatní konstrukce
</t>
  </si>
  <si>
    <t>PSV - Práce a dodávky PSV</t>
  </si>
  <si>
    <t xml:space="preserve">    724 - Zdravotechnika - strojní vybavení</t>
  </si>
  <si>
    <t xml:space="preserve">    741 - Elektroinstalace - silnoproud</t>
  </si>
  <si>
    <t>131551103</t>
  </si>
  <si>
    <t>Hloubení nezapažených jam a zářezů strojně s urovnáním dna do předepsaného profilu a spádu v hornině třídy těžitelnosti III skupiny 6 přes 50 do 100 m3</t>
  </si>
  <si>
    <t>74816484</t>
  </si>
  <si>
    <t>"šachty"</t>
  </si>
  <si>
    <t>"US" 2,3*2,3*2</t>
  </si>
  <si>
    <t>"RŠ1" 2,3*2,3*2,13</t>
  </si>
  <si>
    <t>"RŠ2" 2,3*2,3*2,4</t>
  </si>
  <si>
    <t>"RŠ3" 2,3*2,3*2,1</t>
  </si>
  <si>
    <t>"RŠ4" 2,3*2,3*2</t>
  </si>
  <si>
    <t>"RŠ5" 2,3*2,3*1,9</t>
  </si>
  <si>
    <t>"RŠ6" 2,3*2,3*1,8</t>
  </si>
  <si>
    <t>"RŠ7" 2,3*2,3*2,7</t>
  </si>
  <si>
    <t>"RŠ8" 2,3*2,3*2,9</t>
  </si>
  <si>
    <t>"ČS" 4,68*6,48*(4,97-0,2)</t>
  </si>
  <si>
    <t>132254204</t>
  </si>
  <si>
    <t>Hloubení zapažených rýh šířky přes 800 do 2 000 mm strojně s urovnáním dna do předepsaného profilu a spádu v hornině třídy těžitelnosti I skupiny 3 přes 100 do 500 m3</t>
  </si>
  <si>
    <t>1802834144</t>
  </si>
  <si>
    <t>"b" 0,5*(5,04*(2,72+3,06)*0,5+34,78*(3,06+3,23)*0,5)</t>
  </si>
  <si>
    <t>"A" 0,74*0,5*2,05</t>
  </si>
  <si>
    <t>"C" 0,5*(23,8*(3,06+2,64)*0,5+27,8*(2,64+1,73)+0,5+19*(1,73+2,25)*0,5+58,15*(2,25+2,29)*0,5)</t>
  </si>
  <si>
    <t>"D" 0,5*(9,93*(2,2+2,28)*0,5+2,06*(2,28+2,66)*0,5+43,66*(2,66+2,47)*0,5+60,14*(2,47+1,86)*0,5+18,15*(2,29+1,34)*0,5+6,65*(1,34+2,10)*0,5)</t>
  </si>
  <si>
    <t>"přípojky"</t>
  </si>
  <si>
    <t>2,7*(7,36-1,15)*0,8+2,51*(7,66-1,15)*0,8+2,21*(7,08-1,15)*0,8+2,25*6,62*0,8+2,33*6,61*0,8+2,47*(7,41-1,15)*0,8+2,66*(6,77-1,15)*0,8</t>
  </si>
  <si>
    <t>151101103</t>
  </si>
  <si>
    <t>Zřízení pažení a rozepření stěn rýh pro podzemní vedení příložné pro jakoukoliv mezerovitost, hloubky do 8 m</t>
  </si>
  <si>
    <t>1294494382</t>
  </si>
  <si>
    <t>"b" 0,5*(5,04*(2,72+3,06)*0,5+34,78*(3,06+3,23)*0,5)*2</t>
  </si>
  <si>
    <t>"A" 0,74*0,5*2,05*2</t>
  </si>
  <si>
    <t>"C" 0,5*(23,8*(3,06+2,64)*0,5+27,8*(2,64+1,73)+0,5+19*(1,73+2,25)*0,5+58,15*(2,25+2,29)*0,5)*2</t>
  </si>
  <si>
    <t>"D" 0,5*(9,93*(2,2+2,28)*0,5+2,06*(2,28+2,66)*0,5+43,66*(2,66+2,47)*0,5+60,14*(2,47+1,86)*0,5+18,15*(2,29+1,34)*0,5+6,65*(1,34+2,10)*0,5)*2</t>
  </si>
  <si>
    <t>59,71*(1,74+1,78)*0,5*2+17,95*(1,78+1,53)*0,5*2+37,39*(1,53+1,22)*0,5*2</t>
  </si>
  <si>
    <t>2,42*2,02*2</t>
  </si>
  <si>
    <t>4,68*(4,68+4,87)+6,48*4,78*2</t>
  </si>
  <si>
    <t>(2,3+1,3)*2*(2+2,13+2,28+2,34+2,53+2,73+2,58+2,77)</t>
  </si>
  <si>
    <t>2,7*6,21*2+2,51*6,51*2+2,21*5,93*2+2,25*6,62*2+2,33*6,61*2+2,47*6,26*2+2,66*5,62*2</t>
  </si>
  <si>
    <t>151101113</t>
  </si>
  <si>
    <t>Odstranění pažení a rozepření stěn rýh pro podzemní vedení s uložením materiálu na vzdálenost do 3 m od kraje výkopu příložné, hloubky přes 4 do 8 m</t>
  </si>
  <si>
    <t>899998369</t>
  </si>
  <si>
    <t>161102111</t>
  </si>
  <si>
    <t>Svislé přemístění výkopku z kamenouhelných hlušin celková hloubka výkopu přes 1,0 do 2,5 m</t>
  </si>
  <si>
    <t>1014402376</t>
  </si>
  <si>
    <t>250,087+485,033</t>
  </si>
  <si>
    <t>-767817872</t>
  </si>
  <si>
    <t>735,12-644,5</t>
  </si>
  <si>
    <t>171201231</t>
  </si>
  <si>
    <t>Poplatek za uložení stavebního odpadu na recyklační skládce (skládkovné) zeminy a kamení zatříděného do Katalogu odpadů pod kódem 17 05 04</t>
  </si>
  <si>
    <t>1158288638</t>
  </si>
  <si>
    <t>90,62*1,8</t>
  </si>
  <si>
    <t>-1522001137</t>
  </si>
  <si>
    <t>90,62</t>
  </si>
  <si>
    <t>174151101</t>
  </si>
  <si>
    <t>Zásyp sypaninou z jakékoliv horniny strojně s uložením výkopku ve vrstvách se zhutněním jam, šachet, rýh nebo kolem objektů v těchto vykopávkách</t>
  </si>
  <si>
    <t>1717575152</t>
  </si>
  <si>
    <t>"US" 2,3*2,3*2,02-0,65*0,65*3,14*1,085-0,545*0,545*3,14*0,67-0,4325*0,4325*3,14*0,245</t>
  </si>
  <si>
    <t>"RŠ1" 2,3*2,3*2,13-0,57*0,57*3,14*0,535-0,51*0,62*0,62*3,14-1,085*0,65*0,65*3,14</t>
  </si>
  <si>
    <t>"RŠ2" 2,3*2,3*2,4-0,57*0,57*3,14*0,53-0,62*0,62*3,14*0,255-0,65*0,65*3,14*0,685</t>
  </si>
  <si>
    <t>"RŠ3" 2,3*2,3*2,1-1,085*0,65*0,65*3,14-0,765*0,62*0,62*3,14-0,43*0,59*0,5*3,14</t>
  </si>
  <si>
    <t>"RŠ4" 2,3*2,3*2-1,085*0,65*0,65*3,14-0,51*0,62*0,62*3,14-0,55*0,55*3,14*0,65-0,1*0,43*0,43*3,14</t>
  </si>
  <si>
    <t>"RŠ5" 2,3*2,3*1,9-1,085*0,65*0,65*3,14-0,765*0,62*0,62*3,14-0,55*0,55*3,14*0,68</t>
  </si>
  <si>
    <t>"RŠ6" 2,3*2,3*1,8-1,085*0,65*0,65*3,14-0,62*0,62*3,14*1-0,55*0,55*3,14*0,64</t>
  </si>
  <si>
    <t>"RŠ7" 2,3*2,3*2,7-0,685*0,65*0,65*3,14-1,26*0,62*0,62*3,14-0,63*0,55*0,55*3,14</t>
  </si>
  <si>
    <t>"RŠ8" 2,3*2,3*2,9-1,085*0,65*0,65*3,14-1*0,62*0,62*3,14-0,68*0,55*0,55*3,14</t>
  </si>
  <si>
    <t>"ČS" 4,68*6,48*(4,97-0,2)-3,08*4,88*3,6-0,9*0,9*(0,9+1,15)</t>
  </si>
  <si>
    <t>"RÝHY"</t>
  </si>
  <si>
    <t>"b" 0,5*(5,04*(2,72-0,65+3,06-0,65)*0,5+34,78*(3,06-0,65+3,23-0,65)*0,5)</t>
  </si>
  <si>
    <t>"A" 0,74*0,5*2,05-0,65</t>
  </si>
  <si>
    <t>"C" 0,5*(23,8*(3,06-0,65+2,64-0,65)*0,5+27,8*(2,64-0,65+1,73-0,65)+0,5+19*(1,73-0,65+2,25-0,65)*0,5+58,15*(2,25-0,65+2,29-0,65)*0,5)</t>
  </si>
  <si>
    <t>"D" 0,5*(9,93*(2,2-0,65+2,28-0,65)*0,5+2,06*(2,28-0,65+2,66-0,65)*0,5+43,66*(2,66-0,65+2,47-0,65)*0,5+60,14*(2,47-0,65+1,86-0,65)*0,5)</t>
  </si>
  <si>
    <t>59,71*1*(1,74-0,49+1,78-0,49)*0,5+17,95*1*(1,78-0,49+1,53-0,49)*0,5+37,39*1*(1,53-0,49+1,22-0,49)*0,5</t>
  </si>
  <si>
    <t>2,42*1*(2,02-0,715)</t>
  </si>
  <si>
    <t>(2,7-0,55)*(7,36-1,15)*0,8+(2,51-0,55)*(7,66-1,15)*0,8+(2,21-0,5)*(7,08-1,15)*0,8+(2,25-0,55)*6,62*0,8</t>
  </si>
  <si>
    <t>(2,33-0,55)*6,61*0,8+(2,47-0,55)*(7,41-1,15)*0,8+(2,66-0,55)*(6,77-1,15)*0,8</t>
  </si>
  <si>
    <t>"D" 18,15*(2,29-0,65+1,34-0,65)*0,5+6,65*(1,34-0,65+2,10-0,65)*0,5)</t>
  </si>
  <si>
    <t>Zemní práce - konstrukce ze zemin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</si>
  <si>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</si>
  <si>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</si>
  <si>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-1421146783</t>
  </si>
  <si>
    <t>"B" 2,74*1*0,55-2,74*0,125*0,125*3,14+(9,05+19,84)*0,615-0,1575*0,1575*3,14*(9,05+19,84)</t>
  </si>
  <si>
    <t>"A" 0,74*1*0,615-0,74*0,1575*0,1575*3,14</t>
  </si>
  <si>
    <t>"C" (19,7+40,1+32,34+30,22)*1*0,55-(19,7+40,1+32,34+30,22)*0,125*0,125*3,14</t>
  </si>
  <si>
    <t>"D" (10,5+11,69+52,82+59,71+17,95+37,39)*1*0,39-(10,5+11,69+52,82+59,71+17,95+37,39)*0,045*0,045*3,14</t>
  </si>
  <si>
    <t>2,42*1*0,615-2,42*0,1575*0,1575*3,14</t>
  </si>
  <si>
    <t>10*0,5*1*0,55-0,125*0,125*3,14*10*0,5</t>
  </si>
  <si>
    <t>7*0,5*0,615*1-0,1575*0,1575*3,14*7*0,5</t>
  </si>
  <si>
    <t>(0,8+0,5)*0,39*1-0,045*0,045*3,14*1,3*1</t>
  </si>
  <si>
    <t>0,45*(7,36-1,15)*0,8+0,45*(7,66-1,15)*0,8+0,45*(7,08-1,15)*0,8+0,45*6,62*0,8+0,45*6,61*0,8+0,45*(7,41-1,15)*0,8+0,45*(6,77-1,15)*0,8</t>
  </si>
  <si>
    <t>-0,08*0,08*3,14*(6,21+6,51+5,93+6,62+6,61+6,26+5,62)</t>
  </si>
  <si>
    <t>58331200</t>
  </si>
  <si>
    <t>štěrkopísek netříděný zásypový</t>
  </si>
  <si>
    <t>1376152950</t>
  </si>
  <si>
    <t>273322711</t>
  </si>
  <si>
    <t>Základy z betonu železového (bez výztuže) desky z betonu se zvýšenými nároky na prostředí tř. C 35/45</t>
  </si>
  <si>
    <t>1754964976</t>
  </si>
  <si>
    <t>"ČOV" 4,08*5,88*0,2</t>
  </si>
  <si>
    <t>273362021</t>
  </si>
  <si>
    <t>Výztuž základů desek ze svařovaných sítí z drátů typu KARI</t>
  </si>
  <si>
    <t>-703671001</t>
  </si>
  <si>
    <t>4,08*5,88*1,2*2*0,0079</t>
  </si>
  <si>
    <t>427456107</t>
  </si>
  <si>
    <t>"EI" 0,8*1,85*0,8</t>
  </si>
  <si>
    <t>2793688888</t>
  </si>
  <si>
    <t>D+M prefabrikovaná jímka z vodostavebního betonu</t>
  </si>
  <si>
    <t>-2017809007</t>
  </si>
  <si>
    <t>-118715938</t>
  </si>
  <si>
    <t>1,4*(1,85*2+0,5*3)-0,6*0,6*2</t>
  </si>
  <si>
    <t>-1145388103</t>
  </si>
  <si>
    <t>1,85*0,8*0,1</t>
  </si>
  <si>
    <t>Podkladní a vedlejší konstrukce kromě vozovek a železničního svršku</t>
  </si>
  <si>
    <t>451572111</t>
  </si>
  <si>
    <t>Lože pod potrubí, stoky a drobné objekty v otevřeném výkopu z kameniva drobného těženého 0 až 4 mm</t>
  </si>
  <si>
    <t>-933306476</t>
  </si>
  <si>
    <t>"b" 1*(5,04+34,78)*0,1</t>
  </si>
  <si>
    <t>"A" 0,1*1*2,05</t>
  </si>
  <si>
    <t>"C" 1*(23,8+27,+19+58,15)*0,1</t>
  </si>
  <si>
    <t>"D" 1*(9,93+2,06+43,66+60,14+18,15+6,65)*0,1</t>
  </si>
  <si>
    <t>Mezisoučet</t>
  </si>
  <si>
    <t>9*0,5*2*0,1</t>
  </si>
  <si>
    <t>"přípojky" 0,9</t>
  </si>
  <si>
    <t>871255202</t>
  </si>
  <si>
    <t>Montáž kanalizačního potrubí z plastů z polyetylenu PE 100 svařovaných elektrotvarovkou v otevřeném výkopu ve sklonu do 20 % SDR 11/PN16 D 90 x 8,2 mm</t>
  </si>
  <si>
    <t>-612742060</t>
  </si>
  <si>
    <t>28613384</t>
  </si>
  <si>
    <t>potrubí kanalizační tlakové PE100 SDR11 návin se signalizační vrstvou 90x8,2mm</t>
  </si>
  <si>
    <t>-382821399</t>
  </si>
  <si>
    <t>191,62*1,015 'Přepočtené koeficientem množství</t>
  </si>
  <si>
    <t>871315241</t>
  </si>
  <si>
    <t>Kanalizační potrubí z tvrdého PVC v otevřeném výkopu ve sklonu do 20 %, hladkého plnostěnného vícevrstvého, tuhost třídy SN 12 DN 150</t>
  </si>
  <si>
    <t>1379529184</t>
  </si>
  <si>
    <t>7,08-0,65+7,1+7,16+7,41-0,65+6,77-0,65+7,36-0,65+7,66-0,65</t>
  </si>
  <si>
    <t>871365241</t>
  </si>
  <si>
    <t>Kanalizační potrubí z tvrdého PVC v otevřeném výkopu ve sklonu do 20 %, hladkého plnostěnného vícevrstvého, tuhost třídy SN 12 DN 250</t>
  </si>
  <si>
    <t>-158828611</t>
  </si>
  <si>
    <t>4,04+21,01+41,43+33,65+31,53</t>
  </si>
  <si>
    <t>871375241</t>
  </si>
  <si>
    <t>Kanalizační potrubí z tvrdého PVC v otevřeném výkopu ve sklonu do 20 %, hladkého plnostěnného vícevrstvého, tuhost třídy SN 12 DN 300</t>
  </si>
  <si>
    <t>2138554588</t>
  </si>
  <si>
    <t>2,38+10,36+21,15+0,78+3,68</t>
  </si>
  <si>
    <t>877315211</t>
  </si>
  <si>
    <t>Montáž tvarovek na kanalizačním potrubí z trub z plastu z tvrdého PVC nebo z polypropylenu v otevřeném výkopu jednoosých DN 160</t>
  </si>
  <si>
    <t>-1005280039</t>
  </si>
  <si>
    <t>7+2</t>
  </si>
  <si>
    <t>28612202</t>
  </si>
  <si>
    <t>koleno kanalizační plastové PVC KG DN 160/45° SN12/16</t>
  </si>
  <si>
    <t>1350730439</t>
  </si>
  <si>
    <t>877315231</t>
  </si>
  <si>
    <t>Montáž tvarovek na kanalizačním potrubí z trub z plastu z tvrdého PVC nebo z polypropylenu v otevřeném výkopu víček DN 160</t>
  </si>
  <si>
    <t>2054424243</t>
  </si>
  <si>
    <t>28611722</t>
  </si>
  <si>
    <t>víčko kanalizace plastové KG DN 160</t>
  </si>
  <si>
    <t>-1385323682</t>
  </si>
  <si>
    <t>877365211</t>
  </si>
  <si>
    <t>Montáž tvarovek na kanalizačním potrubí z trub z plastu z tvrdého PVC nebo z polypropylenu v otevřeném výkopu jednoosých DN 250</t>
  </si>
  <si>
    <t>-1844296937</t>
  </si>
  <si>
    <t>28612210</t>
  </si>
  <si>
    <t>koleno kanalizační plastové PVC KG DN 250/45° SN12/16</t>
  </si>
  <si>
    <t>-431138606</t>
  </si>
  <si>
    <t>877365221</t>
  </si>
  <si>
    <t>Montáž tvarovek na kanalizačním potrubí z trub z plastu z tvrdého PVC nebo z polypropylenu v otevřeném výkopu dvouosých DN 250</t>
  </si>
  <si>
    <t>-59849494</t>
  </si>
  <si>
    <t>28612224</t>
  </si>
  <si>
    <t>odbočka kanalizační plastová PVC KG DN 250x160/45° SN12/16</t>
  </si>
  <si>
    <t>772173545</t>
  </si>
  <si>
    <t>877375211</t>
  </si>
  <si>
    <t>Montáž tvarovek na kanalizačním potrubí z trub z plastu z tvrdého PVC nebo z polypropylenu v otevřeném výkopu jednoosých DN 315</t>
  </si>
  <si>
    <t>-722222028</t>
  </si>
  <si>
    <t>28612214</t>
  </si>
  <si>
    <t>koleno kanalizační plastové PVC KG DN 315/45° SN12/16</t>
  </si>
  <si>
    <t>1174572799</t>
  </si>
  <si>
    <t>877375231</t>
  </si>
  <si>
    <t>Montáž tvarovek na kanalizačním potrubí z trub z plastu z tvrdého PVC nebo z polypropylenu v otevřeném výkopu víček DN 315</t>
  </si>
  <si>
    <t>1412895678</t>
  </si>
  <si>
    <t>28611728</t>
  </si>
  <si>
    <t>víčko kanalizace plastové KG DN 315</t>
  </si>
  <si>
    <t>2087474566</t>
  </si>
  <si>
    <t>894411121</t>
  </si>
  <si>
    <t>Zřízení šachet kanalizačních z betonových dílců výšky vstupu do 1,50 m s obložením dna betonem tř. C 35/40, na potrubí DN přes 200 do 300</t>
  </si>
  <si>
    <t>-896642932</t>
  </si>
  <si>
    <t>59224062</t>
  </si>
  <si>
    <t>dno betonové šachtové kulaté TZZ-Q 1000/600</t>
  </si>
  <si>
    <t>-965128252</t>
  </si>
  <si>
    <t>592240623</t>
  </si>
  <si>
    <t xml:space="preserve">skruž se stupadly TBS-Q 1000/1000/120/SP </t>
  </si>
  <si>
    <t>70806995</t>
  </si>
  <si>
    <t>592240624</t>
  </si>
  <si>
    <t>skruž se stupadly TBS-Q 1000/250/120/SP</t>
  </si>
  <si>
    <t>854538663</t>
  </si>
  <si>
    <t>592240625</t>
  </si>
  <si>
    <t xml:space="preserve">přechodová skruž - konus TBR-Q 625/600/120/SPK </t>
  </si>
  <si>
    <t>-1837512250</t>
  </si>
  <si>
    <t>592240626</t>
  </si>
  <si>
    <t>vyrovnávací prstenec TBW-Q 625/40/120</t>
  </si>
  <si>
    <t>932754680</t>
  </si>
  <si>
    <t>592240627</t>
  </si>
  <si>
    <t>vyrovnávací prstenec TBW-Q 625/60/120</t>
  </si>
  <si>
    <t>-1564543430</t>
  </si>
  <si>
    <t>592240628</t>
  </si>
  <si>
    <t>vyrovnávací prstenec TBW-Q 625/100/120</t>
  </si>
  <si>
    <t>406371953</t>
  </si>
  <si>
    <t>89</t>
  </si>
  <si>
    <t>59240630</t>
  </si>
  <si>
    <t>vyrovnávací prstenec TBW-Q 625/80/120</t>
  </si>
  <si>
    <t>-1058260538</t>
  </si>
  <si>
    <t>592240629</t>
  </si>
  <si>
    <t>vyrovnávací prstenec TBW-Q 625/120/120</t>
  </si>
  <si>
    <t>1440885730</t>
  </si>
  <si>
    <t>592240622</t>
  </si>
  <si>
    <t>dno betonové šachtové kulaté TZZ-Q 1000/1000</t>
  </si>
  <si>
    <t>50247052</t>
  </si>
  <si>
    <t>90</t>
  </si>
  <si>
    <t>592240621</t>
  </si>
  <si>
    <t>643013005</t>
  </si>
  <si>
    <t>5922406210</t>
  </si>
  <si>
    <t>vyrovnávací prstenec spádový TBW-Q 625/60-110/120</t>
  </si>
  <si>
    <t>-1010032142</t>
  </si>
  <si>
    <t>5922406211</t>
  </si>
  <si>
    <t>kanalizační poklop D400 KD01 T</t>
  </si>
  <si>
    <t>865744667</t>
  </si>
  <si>
    <t>5922406212</t>
  </si>
  <si>
    <t>kanalizační poklop D400 KD02 T</t>
  </si>
  <si>
    <t>427734429</t>
  </si>
  <si>
    <t>899722114</t>
  </si>
  <si>
    <t>Krytí potrubí z plastů výstražnou fólií z PVC šířky 40 cm</t>
  </si>
  <si>
    <t>1666543687</t>
  </si>
  <si>
    <t>191,62+47,29+131,66+38,35</t>
  </si>
  <si>
    <t xml:space="preserve">Trubní vedení - ostatní konstrukce
</t>
  </si>
  <si>
    <t>R031089001</t>
  </si>
  <si>
    <t>Uklidňovací šachta US atyp do prefa DN 1000 vč.vystrojen šachty přepademí d+m</t>
  </si>
  <si>
    <t>-1977355299</t>
  </si>
  <si>
    <t>"US" 1</t>
  </si>
  <si>
    <t>R03108902</t>
  </si>
  <si>
    <t>Zkouška vodotěsnosti, průtočnosti a geometrické přesnosti kanalizačního potrubí DN 300-1200 mm</t>
  </si>
  <si>
    <t>-411702249</t>
  </si>
  <si>
    <t>998276101</t>
  </si>
  <si>
    <t>Přesun hmot pro trubní vedení hloubené z trub z plastických hmot nebo sklolaminátových pro vodovody nebo kanalizace v otevřeném výkopu dopravní vzdálenost do 15 m</t>
  </si>
  <si>
    <t>885095026</t>
  </si>
  <si>
    <t>485,013</t>
  </si>
  <si>
    <t>53</t>
  </si>
  <si>
    <t>998276128</t>
  </si>
  <si>
    <t>Přesun hmot pro trubní vedení hloubené z trub z plastických hmot nebo sklolaminátových Příplatek k cenám za zvětšený přesun přes vymezenou největší dopravní vzdálenost přes 3000 do 5000 m</t>
  </si>
  <si>
    <t>1807304403</t>
  </si>
  <si>
    <t>PSV</t>
  </si>
  <si>
    <t>Práce a dodávky PSV</t>
  </si>
  <si>
    <t>724</t>
  </si>
  <si>
    <t>Zdravotechnika - strojní vybavení</t>
  </si>
  <si>
    <t>54</t>
  </si>
  <si>
    <t>7241321000</t>
  </si>
  <si>
    <t xml:space="preserve">Čerpadlo ponorné G 5/4 bez potrubí </t>
  </si>
  <si>
    <t>soubor</t>
  </si>
  <si>
    <t>-645898445</t>
  </si>
  <si>
    <t>55</t>
  </si>
  <si>
    <t>426103901</t>
  </si>
  <si>
    <t>čerpadlo ponorné kalové SIGMA 32-GFTU (MH) 400V vč. plováku</t>
  </si>
  <si>
    <t>-1949466626</t>
  </si>
  <si>
    <t>56</t>
  </si>
  <si>
    <t>7241491021</t>
  </si>
  <si>
    <t>Montáž čerpadla kalového stacionárního výkonu do 350 l/min bez potrubí a příslušenství</t>
  </si>
  <si>
    <t>1330560313</t>
  </si>
  <si>
    <t>57</t>
  </si>
  <si>
    <t>42611000</t>
  </si>
  <si>
    <t>Čerpadlo kalové Hmax 10m Qmax 6,6l/s, stacionární instalace v suché jímce</t>
  </si>
  <si>
    <t>-1557406864</t>
  </si>
  <si>
    <t>58</t>
  </si>
  <si>
    <t>724231100</t>
  </si>
  <si>
    <t>Montáž vybavení a příslušenství čerpací stanice</t>
  </si>
  <si>
    <t>-683998901</t>
  </si>
  <si>
    <t>59</t>
  </si>
  <si>
    <t>42690000</t>
  </si>
  <si>
    <t>Uzavírací šoupátko DN80 vč. montážního příslušenství</t>
  </si>
  <si>
    <t>-214924795</t>
  </si>
  <si>
    <t>60</t>
  </si>
  <si>
    <t>42690001</t>
  </si>
  <si>
    <t>Zpětná klapka DN 80 vč. montážního příslušenství</t>
  </si>
  <si>
    <t>-48620995</t>
  </si>
  <si>
    <t>61</t>
  </si>
  <si>
    <t>42690002</t>
  </si>
  <si>
    <t>Kompenzátor DN 80 vč. montážního příslušenství</t>
  </si>
  <si>
    <t>-1604297048</t>
  </si>
  <si>
    <t>62</t>
  </si>
  <si>
    <t>42690003</t>
  </si>
  <si>
    <t>Sada vázacího řetězu 400 kg, 10 m</t>
  </si>
  <si>
    <t>-353211956</t>
  </si>
  <si>
    <t>63</t>
  </si>
  <si>
    <t>42690004</t>
  </si>
  <si>
    <t>Propojovací kus DN 80</t>
  </si>
  <si>
    <t>-1689553265</t>
  </si>
  <si>
    <t>64</t>
  </si>
  <si>
    <t>42690006</t>
  </si>
  <si>
    <t>Montážní příslušenství pro přírubový spoj se šrouby, maticemi a plochou ucpávkou</t>
  </si>
  <si>
    <t>-1953799251</t>
  </si>
  <si>
    <t>65</t>
  </si>
  <si>
    <t>42690005</t>
  </si>
  <si>
    <t>Instalační sada DN 80 vč. montážního příslušenství a příslušenství k upevnění k podlaze</t>
  </si>
  <si>
    <t>2015386380</t>
  </si>
  <si>
    <t>66</t>
  </si>
  <si>
    <t>42690007</t>
  </si>
  <si>
    <t>Ovládací skříňka W-CTRL-SC-L-2x19A-T34-SD-WM-PKG /mikroprocesorem řízený spínací přístroj pro řízení v závislosti na hladině dvou ponorných čerpadelpomocí plovákových spínačů</t>
  </si>
  <si>
    <t>1890057983</t>
  </si>
  <si>
    <t>67</t>
  </si>
  <si>
    <t>42690008</t>
  </si>
  <si>
    <t>Přídavný GSM modul vč. antény</t>
  </si>
  <si>
    <t>-59576592</t>
  </si>
  <si>
    <t>68</t>
  </si>
  <si>
    <t>42690009</t>
  </si>
  <si>
    <t>Signální čidlo pro agresivní média s obsdahem fekálií do max. teploty 80° C, kabel 10 m</t>
  </si>
  <si>
    <t>-1406898592</t>
  </si>
  <si>
    <t>69</t>
  </si>
  <si>
    <t>42690011</t>
  </si>
  <si>
    <t>Oddělovací relé pro připojení 4 plovákových spínačů pro měření hladiny ve výbušné atmosféře</t>
  </si>
  <si>
    <t>111860684</t>
  </si>
  <si>
    <t>70</t>
  </si>
  <si>
    <t>42690012</t>
  </si>
  <si>
    <t>NiMh akumulátor 9V/200 mAh</t>
  </si>
  <si>
    <t>-1789076959</t>
  </si>
  <si>
    <t>71</t>
  </si>
  <si>
    <t>42690013</t>
  </si>
  <si>
    <t>Koleno 90* DN80</t>
  </si>
  <si>
    <t>108966998</t>
  </si>
  <si>
    <t>72</t>
  </si>
  <si>
    <t>42690014</t>
  </si>
  <si>
    <t>T kus DN 80</t>
  </si>
  <si>
    <t>-2083435727</t>
  </si>
  <si>
    <t>73</t>
  </si>
  <si>
    <t>998724201</t>
  </si>
  <si>
    <t>Přesun hmot pro strojní vybavení stanovený procentní sazbou (%) z ceny vodorovná dopravní vzdálenost do 50 m v objektech výšky do 6 m</t>
  </si>
  <si>
    <t>%</t>
  </si>
  <si>
    <t>-1729356162</t>
  </si>
  <si>
    <t>74</t>
  </si>
  <si>
    <t>998724294</t>
  </si>
  <si>
    <t>Přesun hmot pro strojní vybavení stanovený procentní sazbou (%) z ceny Příplatek k cenám za zvětšený přesun přes vymezenou největší dopravní vzdálenost do 1000 m</t>
  </si>
  <si>
    <t>1960772943</t>
  </si>
  <si>
    <t>75</t>
  </si>
  <si>
    <t>998724299</t>
  </si>
  <si>
    <t>Přesun hmot pro strojní vybavení stanovený procentní sazbou (%) z ceny Příplatek k cenám za zvětšený přesun přes vymezenou největší dopravní vzdálenost za každých dalších i započatých 1000 m</t>
  </si>
  <si>
    <t>-871629165</t>
  </si>
  <si>
    <t>5576,920*4</t>
  </si>
  <si>
    <t>741</t>
  </si>
  <si>
    <t>Elektroinstalace - silnoproud</t>
  </si>
  <si>
    <t>76</t>
  </si>
  <si>
    <t>74111</t>
  </si>
  <si>
    <t>Kompletace a zapojení čerpací jímky</t>
  </si>
  <si>
    <t>-92739498</t>
  </si>
  <si>
    <t>77</t>
  </si>
  <si>
    <t>741120301</t>
  </si>
  <si>
    <t>Montáž vodičů izolovaných měděných bez ukončení uložených pevně plných a laněných s PVC pláštěm, bezhalogenových, ohniodolných (CY, CHAH-R(V)) průřezu žíly 0,55 až 16 mm2</t>
  </si>
  <si>
    <t>1390198088</t>
  </si>
  <si>
    <t>78</t>
  </si>
  <si>
    <t>34111100</t>
  </si>
  <si>
    <t>kabel silový s Cu jádrem 1kV 5x6mm2</t>
  </si>
  <si>
    <t>-960832000</t>
  </si>
  <si>
    <t>79</t>
  </si>
  <si>
    <t>34571352</t>
  </si>
  <si>
    <t>trubka elektroinstalační ohebná dvouplášťová korugovaná (chránička) D 52/63mm, HDPE+LDPE</t>
  </si>
  <si>
    <t>-779974593</t>
  </si>
  <si>
    <t>80</t>
  </si>
  <si>
    <t>69311310</t>
  </si>
  <si>
    <t>pás varovný plný PE š 330mm</t>
  </si>
  <si>
    <t>477232853</t>
  </si>
  <si>
    <t>81</t>
  </si>
  <si>
    <t>741210002</t>
  </si>
  <si>
    <t>Montáž rozvodnic oceloplechových nebo plastových bez zapojení vodičů běžných, hmotnosti do 50 kg</t>
  </si>
  <si>
    <t>-1205437213</t>
  </si>
  <si>
    <t>82</t>
  </si>
  <si>
    <t>35713852</t>
  </si>
  <si>
    <t>rozvodnice elektroměrové s jedním 3 fázovým místem bez požární úpravy</t>
  </si>
  <si>
    <t>-293920151</t>
  </si>
  <si>
    <t>83</t>
  </si>
  <si>
    <t>35441073</t>
  </si>
  <si>
    <t>drát D 10mm FeZn</t>
  </si>
  <si>
    <t>1317234448</t>
  </si>
  <si>
    <t>84</t>
  </si>
  <si>
    <t>741810001</t>
  </si>
  <si>
    <t>Zkoušky a prohlídky elektrických rozvodů a zařízení celková prohlídka a vyhotovení revizní zprávy pro objem montážních prací do 100 tis. Kč</t>
  </si>
  <si>
    <t>544194328</t>
  </si>
  <si>
    <t>85</t>
  </si>
  <si>
    <t>741810022</t>
  </si>
  <si>
    <t>Zkoušky a prohlídky elektrických rozvodů a zařízení zkušební práce velmi složitých technologií s použitím automatizovaného systému řízení pro pohony nn, elmag. ventily, vyhodnocovací zařízení a HRP</t>
  </si>
  <si>
    <t>452577601</t>
  </si>
  <si>
    <t>86</t>
  </si>
  <si>
    <t>998741201</t>
  </si>
  <si>
    <t>Přesun hmot pro silnoproud stanovený procentní sazbou (%) z ceny vodorovná dopravní vzdálenost do 50 m v objektech výšky do 6 m</t>
  </si>
  <si>
    <t>1302085941</t>
  </si>
  <si>
    <t>87</t>
  </si>
  <si>
    <t>998741294</t>
  </si>
  <si>
    <t>Přesun hmot pro silnoproud stanovený procentní sazbou (%) z ceny Příplatek k cenám za zvětšený přesun přes vymezenou největší dopravní vzdálenost do 1000 m</t>
  </si>
  <si>
    <t>-1348176035</t>
  </si>
  <si>
    <t>88</t>
  </si>
  <si>
    <t>998741299</t>
  </si>
  <si>
    <t>Přesun hmot pro silnoproud stanovený procentní sazbou (%) z ceny Příplatek k cenám za zvětšený přesun přes vymezenou největší dopravní vzdálenost za každých dalších i započatých 1000 m</t>
  </si>
  <si>
    <t>792040548</t>
  </si>
  <si>
    <t>459,900*4</t>
  </si>
  <si>
    <t>SO 03 - Dešťová kanalizace</t>
  </si>
  <si>
    <t>131151204</t>
  </si>
  <si>
    <t>Hloubení zapažených jam a zářezů strojně s urovnáním dna do předepsaného profilu a spádu v hornině třídy těžitelnosti I skupiny 1 a 2 přes 100 do 500 m3</t>
  </si>
  <si>
    <t>-576323256</t>
  </si>
  <si>
    <t>"VS" 4*12,4*3,76</t>
  </si>
  <si>
    <t>"UŠ" 1,42*2,3*3,8</t>
  </si>
  <si>
    <t>"RŠ1" 2,3*2,3*1,20</t>
  </si>
  <si>
    <t xml:space="preserve">"RŠ2" 2,3*2,3*1,67                                              </t>
  </si>
  <si>
    <t>"RŠ3" 2,3*2,3*1,8</t>
  </si>
  <si>
    <t>"RŠ4" 2,3*2,3*1,6</t>
  </si>
  <si>
    <t>"RŠ5" (2,42*1,42+0,95*1,37)*1,61</t>
  </si>
  <si>
    <t>"RŠ6" 2,3*2,3*2,15</t>
  </si>
  <si>
    <t>"RŠ7" 2,3*2,3*1,39</t>
  </si>
  <si>
    <t>"V1" 1,6*1,6*1,6</t>
  </si>
  <si>
    <t>"V2" 1,6*1,6*2,2</t>
  </si>
  <si>
    <t>"V3" 1,6*1,6*2,15</t>
  </si>
  <si>
    <t>"V4" 1,6*1,6*2,15</t>
  </si>
  <si>
    <t>"V5" 1,6*1,6*2,28</t>
  </si>
  <si>
    <t>"V6" 1,6*1,6*2,4</t>
  </si>
  <si>
    <t>"V7" 1,6*1,6*1,6</t>
  </si>
  <si>
    <t>"V8" 1,6*1,6*2,1</t>
  </si>
  <si>
    <t>"V9" 1,6*1,6*2,3</t>
  </si>
  <si>
    <t>"V10" 1,6*1,6*2,46</t>
  </si>
  <si>
    <t>"V11" 1,6*1,6*1,39</t>
  </si>
  <si>
    <t>"VJ" 2*2*3</t>
  </si>
  <si>
    <t>132151254</t>
  </si>
  <si>
    <t>Hloubení nezapažených rýh šířky přes 800 do 2 000 mm strojně s urovnáním dna do předepsaného profilu a spádu v hornině třídy těžitelnosti I skupiny 1 a 2 přes 100 do 500 m3</t>
  </si>
  <si>
    <t>-393590698</t>
  </si>
  <si>
    <t>0,5*(0,5*1+4,5*1,3+5*2,5)</t>
  </si>
  <si>
    <t>0,5*(1,8+31,2*2,2)</t>
  </si>
  <si>
    <t>"C"</t>
  </si>
  <si>
    <t>0,5*(55*(2+1,6)*0,5+38*2,2+23,8*2)</t>
  </si>
  <si>
    <t>1667061040</t>
  </si>
  <si>
    <t>"VS" (12,4+1,05+0,65)*3,76*2</t>
  </si>
  <si>
    <t>"UŠ" (0,65+0,65+1,42)*3,8</t>
  </si>
  <si>
    <t>"RŠ2" (2,3*2+1,3*2)*1,67</t>
  </si>
  <si>
    <t>"RŠ3" (2,3*2+1,3*2)*1,92</t>
  </si>
  <si>
    <t>"RŠ4" (2,3*2+1,3*2)*1,72</t>
  </si>
  <si>
    <t>"RŠ5" (0,65+2,37+2,42)*1,61</t>
  </si>
  <si>
    <t>"RŠ7" (0,65+2,3+1,24)*4,25</t>
  </si>
  <si>
    <t>"RŠ8" (2,3*2+1,3*2)*2,1</t>
  </si>
  <si>
    <t>"RŠ9" (2,3*2+1,3*2)*2,3</t>
  </si>
  <si>
    <t>"RŠ10" (2,3*2+1,3*2)*2,46</t>
  </si>
  <si>
    <t>"RŠ11" (2,3*2+1,3*2)*1,39</t>
  </si>
  <si>
    <t>"pažení rýh řadů společné - započteno pouze u SO02"</t>
  </si>
  <si>
    <t>3,53*2*1,86+3,53*2*1,7+3,53*2*1,5+0,6*1,55*2+0,6*1,55*2+0,73*1,68*2+0,7*1,8*2</t>
  </si>
  <si>
    <t>160425439</t>
  </si>
  <si>
    <t>"pažení rýh společné - započteno pouze u SO02"</t>
  </si>
  <si>
    <t>161102114</t>
  </si>
  <si>
    <t>Svislé přemístění výkopku z kamenouhelných hlušin celková hloubka výkopu přes 6,0 do 8,0 m</t>
  </si>
  <si>
    <t>-917900151</t>
  </si>
  <si>
    <t>329,845+159,745</t>
  </si>
  <si>
    <t>-255265536</t>
  </si>
  <si>
    <t>329,845+159,745-431,514</t>
  </si>
  <si>
    <t>-1295082797</t>
  </si>
  <si>
    <t>58,076</t>
  </si>
  <si>
    <t>58,076*1,8 "Přepočtené koeficientem množství</t>
  </si>
  <si>
    <t>1346395522</t>
  </si>
  <si>
    <t>551180254</t>
  </si>
  <si>
    <t>"US" 2,3*2,3*2-0,65*0,65*3,14*1,085-0,545*0,545*3,14*0,67-0,4325*0,4325*3,14*0,245</t>
  </si>
  <si>
    <t>"RŠ2" 2,3*2,3*1,47-0,57*0,57*3,14*0,53-0,62*0,62*3,14*0,255-0,65*0,65*3,14*0,685</t>
  </si>
  <si>
    <t>"RŠ3" 2,3*2,3*2,31-1,085*0,65*0,65*3,14-0,765*0,62*0,62*3,14-0,43*0,59*0,5*3,14</t>
  </si>
  <si>
    <t>"RŠ4" 2,3*2,3*2,08-1,085*0,65*0,65*3,14-0,51*0,62*0,62*3,14-0,55*0,55*3,14*0,65-0,1*0,43*0,43*3,14</t>
  </si>
  <si>
    <t>"RŠ5" 2,3*2,3*2,53-1,085*0,65*0,65*3,14-0,765*0,62*0,62*3,14-0,55*0,55*3,14*0,68</t>
  </si>
  <si>
    <t>"VS" 4*12,4*3,76-1,64*2,4*10,8</t>
  </si>
  <si>
    <t>"UŠ" 1,42*2,3*3,8-3*0,65*0,64*3,14-0,53*0,53*3,14*0,57</t>
  </si>
  <si>
    <t>"RŠ1" 2,3*2,3*1,24-0,65*0,65*3,14*0,82-0,43*0,62*0,62*3,14</t>
  </si>
  <si>
    <t>"RŠ2" 2,3*2,3*1,67-0,34*0,5*0,56*3,14-1,33*0,65*0,65*3,14</t>
  </si>
  <si>
    <t>"RŠ3" 2,3*2,3*1,89-0,32*0,57*0,57*3,14-1,58*0,64*0,64*3,14</t>
  </si>
  <si>
    <t>"RŠ4" 2,3*2,3*1,98-0,4*0,55*0,55*3,14-1,58*0,64*0,64*3,14</t>
  </si>
  <si>
    <t>"RŠ5" (2,42*1,42+0,95*1,37)*1,61-1,33*0,64*0,64*3,14-0,57*0,57*3,14*0,29</t>
  </si>
  <si>
    <t>"RŠ6" 2,3*2,3*2,15-1,82*0,64*0,64*3,14-0,56*0,56*3,14*0,33</t>
  </si>
  <si>
    <t>"RŠ7" 2,3*2,3*1,39-3,73*0,64*0,64*3,14-0,53*0,53*3,14*0,52</t>
  </si>
  <si>
    <t>"V1" 1,6*1,6*1,6 -0,275*0,275*3,14*1,6</t>
  </si>
  <si>
    <t>"V2" 1,6*1,6*2,2-0,275*0,275*3,14*2,2</t>
  </si>
  <si>
    <t>"V3" 1,6*1,6*2,15-0,275*0,275*3,14*2,15</t>
  </si>
  <si>
    <t>"V4" 1,6*1,6*2,15-0,275*0,275*3,14*2,15</t>
  </si>
  <si>
    <t>"V5" 1,6*1,6*2,28-0,275*0,275*3,14*2,28</t>
  </si>
  <si>
    <t>"V6" 1,6*1,6*2,4-0,275*0,275*3,14*2,4</t>
  </si>
  <si>
    <t>"V7" 1,6*1,6*1,6-0,275*0,275*3,14*1,6</t>
  </si>
  <si>
    <t>"V8" 1,6*1,6*2,1-0,275*0,275*3,14*2,1</t>
  </si>
  <si>
    <t>"V9" 1,6*1,6*2,3-0,275*0,275*3,14*2,3</t>
  </si>
  <si>
    <t>"V10" 1,6*1,6*2,46-0,275*0,275*3,14*2,46</t>
  </si>
  <si>
    <t>"V11" 1,6*1,6*1,39-0,275*0,275*3,14*1,39</t>
  </si>
  <si>
    <t>0,5*(1+4,5-0,65*1,3-0,65+5*2,5-0,65)</t>
  </si>
  <si>
    <t>0,5*(1,8-0,65+31,2-0,65*2,2)</t>
  </si>
  <si>
    <t>0,5*(55*(2-0,65+1,6-0,65)*0,5+38*2,2-0,65+23,8*2-0,65)</t>
  </si>
  <si>
    <t>242226910</t>
  </si>
  <si>
    <t>0,5*0,55+4,5*0,55+5*0,55</t>
  </si>
  <si>
    <t>55*0,55+38*0,55+23,8*0,55</t>
  </si>
  <si>
    <t>1,8*0,55+31,2*0,55</t>
  </si>
  <si>
    <t>3,53*0,8*0,45+3,53*0,8*0,45+3,53*0,8*0,45+0,6*0,45*0,8+0,6*0,45*0,8+0,73*0,45*0,5+0,7*0,45*0,8-(3,53*3+0,6*2+0,73+0,7)*0,08*0,08*3,14</t>
  </si>
  <si>
    <t>-1194822434</t>
  </si>
  <si>
    <t>1048810650</t>
  </si>
  <si>
    <t>0,5*0,1+4,5*0,1+2,5*0,1</t>
  </si>
  <si>
    <t>55*0,1+38*0,1+23,8*0,1</t>
  </si>
  <si>
    <t>1,8*0,1+31,2*0,1</t>
  </si>
  <si>
    <t>512263700</t>
  </si>
  <si>
    <t>0,6+4,5+4,5+4,5+0,8+4,2+2,13+2,68+1,5+1,5+1,5+1,5+0,9</t>
  </si>
  <si>
    <t>-806383198</t>
  </si>
  <si>
    <t>6,85+6,5+1,5+36,23+120,94</t>
  </si>
  <si>
    <t>2124969813</t>
  </si>
  <si>
    <t>1085048568</t>
  </si>
  <si>
    <t>-342644470</t>
  </si>
  <si>
    <t>1312991797</t>
  </si>
  <si>
    <t>877365231</t>
  </si>
  <si>
    <t>Montáž tvarovek na kanalizačním potrubí z trub z plastu z tvrdého PVC nebo z polypropylenu v otevřeném výkopu víček DN 250</t>
  </si>
  <si>
    <t>-299112102</t>
  </si>
  <si>
    <t>28611726</t>
  </si>
  <si>
    <t>víčko kanalizace plastové KG DN 250</t>
  </si>
  <si>
    <t>1063639288</t>
  </si>
  <si>
    <t>8944111211</t>
  </si>
  <si>
    <t>Zřízení šachet kanalizačních z betonových dílců na potrubí DN nad 200 do 300 dno beton tř. C 35/45</t>
  </si>
  <si>
    <t>1893380544</t>
  </si>
  <si>
    <t>-1802752127</t>
  </si>
  <si>
    <t>-513970333</t>
  </si>
  <si>
    <t>2131734362</t>
  </si>
  <si>
    <t>5922406213</t>
  </si>
  <si>
    <t>skruž se stupadly TBS-Q 1000/500/120/SP</t>
  </si>
  <si>
    <t>-1402837525</t>
  </si>
  <si>
    <t>-467361759</t>
  </si>
  <si>
    <t>903171546</t>
  </si>
  <si>
    <t>112673271</t>
  </si>
  <si>
    <t>1901396222</t>
  </si>
  <si>
    <t>-616916447</t>
  </si>
  <si>
    <t>-1341988792</t>
  </si>
  <si>
    <t>89501</t>
  </si>
  <si>
    <t>Zřízení vsakovací jímky 2x2x3 s výplní štěrkem 32/63 a obalením geotextílií</t>
  </si>
  <si>
    <t>-203440847</t>
  </si>
  <si>
    <t>895941311</t>
  </si>
  <si>
    <t>Zřízení vpusti kanalizační uliční z betonových dílců typ UVB-50</t>
  </si>
  <si>
    <t>738511873</t>
  </si>
  <si>
    <t>592238231</t>
  </si>
  <si>
    <t>vpusť uliční dno betonové - kalová prohlubeň TBV-Q 450/300/2a</t>
  </si>
  <si>
    <t>-1642677832</t>
  </si>
  <si>
    <t>592238232</t>
  </si>
  <si>
    <t>vpusť uliční skruž se sifonem PVC DN 150 TBV-Q 450/570/3z</t>
  </si>
  <si>
    <t>-259698971</t>
  </si>
  <si>
    <t>592238233</t>
  </si>
  <si>
    <t>vpusť uliční skruž horní TBV-Q 450/555/5d</t>
  </si>
  <si>
    <t>1204019504</t>
  </si>
  <si>
    <t>592238234</t>
  </si>
  <si>
    <t>vpusť uliční skruž středová TBV-Q 450/295/6a</t>
  </si>
  <si>
    <t>959591672</t>
  </si>
  <si>
    <t>592238235</t>
  </si>
  <si>
    <t>vpusť uliční vtoková mříž KM01 zab.D400 DIN 19583-13, 500/500</t>
  </si>
  <si>
    <t>241456796</t>
  </si>
  <si>
    <t>592238236</t>
  </si>
  <si>
    <t>vpusť uliční B1 koš pozink. DIN 4052, nízký, pro rám 500/500</t>
  </si>
  <si>
    <t>1191486828</t>
  </si>
  <si>
    <t>8959721241</t>
  </si>
  <si>
    <t xml:space="preserve">Zasakovací box z polypropylenu PP s revizí pro vsakování dvouřadová galerie 2,4x10,8x1,04 včetně štěrkového podsypu 16/32 s drenážním potrubím, obsypu s odvětrávacím potrubím a obalením geoptextílií </t>
  </si>
  <si>
    <t>-800067252</t>
  </si>
  <si>
    <t>-431063123</t>
  </si>
  <si>
    <t>30,81+172,02</t>
  </si>
  <si>
    <t>1486160943</t>
  </si>
  <si>
    <t>935113211</t>
  </si>
  <si>
    <t>Osazení odvodňovacího žlabu s krycím roštem betonového šířky do 200 mm</t>
  </si>
  <si>
    <t>1569764487</t>
  </si>
  <si>
    <t>59227006</t>
  </si>
  <si>
    <t>žlab odvodňovací polymerbetonový se spádem dna 0,5% 1000x130x155/160mm</t>
  </si>
  <si>
    <t>1188898803</t>
  </si>
  <si>
    <t>-1915560036</t>
  </si>
  <si>
    <t>2091041001</t>
  </si>
  <si>
    <t>SO 04 - Vodovod</t>
  </si>
  <si>
    <t>131151203</t>
  </si>
  <si>
    <t>Hloubení zapažených jam a zářezů strojně s urovnáním dna do předepsaného profilu a spádu v hornině třídy těžitelnosti I skupiny 1 a 2 přes 50 do 100 m3</t>
  </si>
  <si>
    <t>-1933021834</t>
  </si>
  <si>
    <t>2*2*1,97*+2*2*2,34</t>
  </si>
  <si>
    <t>132154103</t>
  </si>
  <si>
    <t>Hloubení zapažených rýh šířky do 800 mm strojně s urovnáním dna do předepsaného profilu a spádu v hornině třídy těžitelnosti I skupiny 1 a 2 přes 50 do 100 m3</t>
  </si>
  <si>
    <t>1679237876</t>
  </si>
  <si>
    <t>"A" 0,8*10,42*(1,78+1,86)*0,5+6,75*(1,86+1,31)*0,5</t>
  </si>
  <si>
    <t>"B" 0,8*41,79*(2,58+1,32)*0,5</t>
  </si>
  <si>
    <t>"C"0,8*37,22*(1,8+2,65)*0,5</t>
  </si>
  <si>
    <t>"D"  0,8*65,12*(1,32+1,93)*0,5</t>
  </si>
  <si>
    <t xml:space="preserve">"PŘÍPOJKY" </t>
  </si>
  <si>
    <t>0,8*(8,1*1,11+8,68*1,26+4,64*1,89+4,67*1,77+4,9*1,69+4,89*1,46+4,88*1,17)</t>
  </si>
  <si>
    <t>141721212</t>
  </si>
  <si>
    <t>Řízený zemní protlak délky protlaku do 50 m v hornině třídy těžitelnosti I a II, skupiny 1 až 4 včetně protlačení trub v hloubce do 6 m vnějšího průměru vrtu přes 90 do 110 mm</t>
  </si>
  <si>
    <t>298164086</t>
  </si>
  <si>
    <t>7,5</t>
  </si>
  <si>
    <t>1567826534</t>
  </si>
  <si>
    <t>"PŘÍPOJKY"</t>
  </si>
  <si>
    <t>4,64*1,89*2+4,67*1,77*2+4,9*1,69*2+4,89*1,46*2+4,88*1,17*2</t>
  </si>
  <si>
    <t>"JÁMY PODVRT"</t>
  </si>
  <si>
    <t>2*1,97*4+2*2,34*4</t>
  </si>
  <si>
    <t>"a"</t>
  </si>
  <si>
    <t>3,65*(1,85+1,71)*0,5*2+5,52*(1,74+1,7)*0,5*2</t>
  </si>
  <si>
    <t>"PAŽENÍ ŘADŮ ZAPOČTENO V SO02"</t>
  </si>
  <si>
    <t>624041425</t>
  </si>
  <si>
    <t>161102112</t>
  </si>
  <si>
    <t>Svislé přemístění výkopku z kamenouhelných hlušin celková hloubka výkopu přes 2,5 do 4,0 m</t>
  </si>
  <si>
    <t>714490325</t>
  </si>
  <si>
    <t>73,757+288,455</t>
  </si>
  <si>
    <t>1697827602</t>
  </si>
  <si>
    <t>373,596-283,693</t>
  </si>
  <si>
    <t>-867656370</t>
  </si>
  <si>
    <t>89,903*1,8 "Přepočtené koeficientem množství</t>
  </si>
  <si>
    <t>1941455033</t>
  </si>
  <si>
    <t>55,765</t>
  </si>
  <si>
    <t>-2084315276</t>
  </si>
  <si>
    <t>"A" 0,8*10,42*(1,78-0,5+1,86-0,5)*0,5+6,75*(1,86-0,5+1,31-0,5)*0,5</t>
  </si>
  <si>
    <t>"B" 0,8*41,79*(2,58-0,5+1,32-0,5)*0,5</t>
  </si>
  <si>
    <t>"C"0,8*37,22*(1,8-0,5+2,65-0,5)*0,5</t>
  </si>
  <si>
    <t>"D"  0,8*65,12*(1,32-0,5+1,93-0,5)*0,5</t>
  </si>
  <si>
    <t xml:space="preserve"> 0,8*(8,1*(1,11-0,4)+8,68*(1,26-0,4)+4,64*(1,89-0,4)+4,67*(1,77-0,4)+4,9*(1,69-0,4)+4,89*(1,46-0,4)+4,88*(1,17-0,4))</t>
  </si>
  <si>
    <t>"PODVRT JÁMY" 2*2*1,97*+2*2*2,34</t>
  </si>
  <si>
    <t>342835022</t>
  </si>
  <si>
    <t>"A" 0,8*(10,42+6,75)*0,4-0,055*0,055*3,14*17,57</t>
  </si>
  <si>
    <t>"B" 0,8*41,79*0,4-0,055*0,055*3,14*42,29</t>
  </si>
  <si>
    <t>"C" 0,8*37,22*0,4-0,055*0,055*3,14*37,52</t>
  </si>
  <si>
    <t>"D" 0,8*65,12*0,4-0,055*0,055*3,14*65,52</t>
  </si>
  <si>
    <t xml:space="preserve"> 0,8*(8,1+8,68+4,64+4,67+4,9+4,89+4,88)*0,4-0,016*0,016*3,14*40,76</t>
  </si>
  <si>
    <t>-1792521869</t>
  </si>
  <si>
    <t>31217039</t>
  </si>
  <si>
    <t>0,8*0,1*(10,42+6,75)</t>
  </si>
  <si>
    <t>0,8*0,1*41,79</t>
  </si>
  <si>
    <t>0,8*0,1*37,22</t>
  </si>
  <si>
    <t>0,8*0,1*65,12</t>
  </si>
  <si>
    <t>0,8*0,1*(8,1+8,68+4,64+4,67+4,9+4,89+4,88)</t>
  </si>
  <si>
    <t>857241131</t>
  </si>
  <si>
    <t>Montáž litinových tvarovek na potrubí litinovém tlakovém jednoosých na potrubí z trub hrdlových v otevřeném výkopu, kanálu nebo v šachtě s integrovaným těsněním DN 80</t>
  </si>
  <si>
    <t>762512177</t>
  </si>
  <si>
    <t>55254047</t>
  </si>
  <si>
    <t>koleno 90° s patkou přírubové litinové vodovodní N-kus PN10/40 DN 80</t>
  </si>
  <si>
    <t>201094125</t>
  </si>
  <si>
    <t>552540471</t>
  </si>
  <si>
    <t>příruba ISO na PVC/PE DN 80/90 jištěná</t>
  </si>
  <si>
    <t>982016620</t>
  </si>
  <si>
    <t>552540481</t>
  </si>
  <si>
    <t>příruba ISO na PVC/PE DN 110/100 jištěná</t>
  </si>
  <si>
    <t>-1018841995</t>
  </si>
  <si>
    <t>857261131</t>
  </si>
  <si>
    <t>Montáž litinových tvarovek na potrubí litinovém tlakovém jednoosých na potrubí z trub hrdlových v otevřeném výkopu, kanálu nebo v šachtě s integrovaným těsněním DN 100</t>
  </si>
  <si>
    <t>1007915433</t>
  </si>
  <si>
    <t>55254048</t>
  </si>
  <si>
    <t>koleno 90° s patkou přírubové litinové vodovodní N-kus PN10/16 DN 100</t>
  </si>
  <si>
    <t>-1797996880</t>
  </si>
  <si>
    <t>871161211</t>
  </si>
  <si>
    <t>Montáž vodovodního potrubí z plastů v otevřeném výkopu z polyetylenu PE 100 svařovaných elektrotvarovkou SDR 11/PN16 D 32 x 3,0 mm</t>
  </si>
  <si>
    <t>-766936244</t>
  </si>
  <si>
    <t>8,1+8,68+4,64+4,67+4,9+4,89+4,88</t>
  </si>
  <si>
    <t>28613170</t>
  </si>
  <si>
    <t>potrubí vodovodní PE100 SDR11 se signalizační vrstvou 100m 32x3,0mm</t>
  </si>
  <si>
    <t>-624771486</t>
  </si>
  <si>
    <t>40,76*1,015 "Přepočtené koeficientem množství</t>
  </si>
  <si>
    <t>871241211</t>
  </si>
  <si>
    <t>Montáž vodovodního potrubí z plastů v otevřeném výkopu z polyetylenu PE 100 svařovaných elektrotvarovkou SDR 11/PN16 D 90 x 8,2 mm</t>
  </si>
  <si>
    <t>-1521729083</t>
  </si>
  <si>
    <t>61,9</t>
  </si>
  <si>
    <t>28613556</t>
  </si>
  <si>
    <t>potrubí dvouvrstvé PE100 RC SDR11 90x8,2 dl 12m</t>
  </si>
  <si>
    <t>-28414978</t>
  </si>
  <si>
    <t>61,9*1,015 "Přepočtené koeficientem množství</t>
  </si>
  <si>
    <t>871251211</t>
  </si>
  <si>
    <t>Montáž vodovodního potrubí z plastů v otevřeném výkopu z polyetylenu PE 100 svařovaných elektrotvarovkou SDR 11/PN16 D 110 x 10,0 mm</t>
  </si>
  <si>
    <t>-346664170</t>
  </si>
  <si>
    <t>3,22+37,32+69,49+20,85</t>
  </si>
  <si>
    <t>28613550</t>
  </si>
  <si>
    <t>potrubí dvouvrstvé PE100 RC SDR11 110x10 dl 100m</t>
  </si>
  <si>
    <t>130873376</t>
  </si>
  <si>
    <t>130,88*1,015 "Přepočtené koeficientem množství</t>
  </si>
  <si>
    <t>877161101</t>
  </si>
  <si>
    <t>Montáž tvarovek na vodovodním plastovém potrubí z polyetylenu PE 100 elektrotvarovek SDR 11/PN16 spojek, oblouků nebo redukcí d 32</t>
  </si>
  <si>
    <t>-2493565</t>
  </si>
  <si>
    <t>28615969</t>
  </si>
  <si>
    <t>elektrospojka SDR11 PE 100 PN16 D 32mm</t>
  </si>
  <si>
    <t>1168926070</t>
  </si>
  <si>
    <t>877161118</t>
  </si>
  <si>
    <t>Montáž tvarovek na vodovodním plastovém potrubí z polyetylenu PE 100 elektrotvarovek SDR 11/PN16 záslepek d 32</t>
  </si>
  <si>
    <t>-1032180766</t>
  </si>
  <si>
    <t>28615020</t>
  </si>
  <si>
    <t>elektrozáslepka SDR11 PE 100 PN16 D 32mm</t>
  </si>
  <si>
    <t>1701816035</t>
  </si>
  <si>
    <t>877241101</t>
  </si>
  <si>
    <t>Montáž tvarovek na vodovodním plastovém potrubí z polyetylenu PE 100 elektrotvarovek SDR 11/PN16 spojek, oblouků nebo redukcí d 90</t>
  </si>
  <si>
    <t>-415753354</t>
  </si>
  <si>
    <t>28615974</t>
  </si>
  <si>
    <t>elektrospojka SDR11 PE 100 PN16 D 90mm</t>
  </si>
  <si>
    <t>501414288</t>
  </si>
  <si>
    <t>877241126</t>
  </si>
  <si>
    <t>Montáž tvarovek na vodovodním plastovém potrubí z polyetylenu PE 100 elektrotvarovek SDR 11/PN16 T-kusů navrtávacích s ventilem a 360° otočnou odbočkou d 90/32</t>
  </si>
  <si>
    <t>1579213406</t>
  </si>
  <si>
    <t>28614074</t>
  </si>
  <si>
    <t>tvarovka T-kus navrtávací s ventilem, s odbočkou 360° D 90-32mm</t>
  </si>
  <si>
    <t>125323461</t>
  </si>
  <si>
    <t>877261101</t>
  </si>
  <si>
    <t>Montáž tvarovek na vodovodním plastovém potrubí z polyetylenu PE 100 elektrotvarovek SDR 11/PN16 spojek, oblouků nebo redukcí d 110</t>
  </si>
  <si>
    <t>1171303586</t>
  </si>
  <si>
    <t>28615975</t>
  </si>
  <si>
    <t>elektrospojka SDR11 PE 100 PN16 D 110mm</t>
  </si>
  <si>
    <t>328367042</t>
  </si>
  <si>
    <t>28614978</t>
  </si>
  <si>
    <t>elektroredukce PE 100 PN16 D 110-90mm</t>
  </si>
  <si>
    <t>-830699711</t>
  </si>
  <si>
    <t>28614868</t>
  </si>
  <si>
    <t>oblouk 30° SDR11 PE 100 RC PN16 D 110mm</t>
  </si>
  <si>
    <t>364765958</t>
  </si>
  <si>
    <t>877261113</t>
  </si>
  <si>
    <t>Montáž tvarovek na vodovodním plastovém potrubí z polyetylenu PE 100 elektrotvarovek SDR 11/PN16 T-kusů d 110</t>
  </si>
  <si>
    <t>-578082696</t>
  </si>
  <si>
    <t>28614961</t>
  </si>
  <si>
    <t>elektrotvarovka T-kus rovnoramenný PE 100 PN16 D 110mm</t>
  </si>
  <si>
    <t>148524381</t>
  </si>
  <si>
    <t>877261118</t>
  </si>
  <si>
    <t>Montáž tvarovek na vodovodním plastovém potrubí z polyetylenu PE 100 elektrotvarovek SDR 11/PN16 záslepek d 110</t>
  </si>
  <si>
    <t>-1302981476</t>
  </si>
  <si>
    <t>28614588</t>
  </si>
  <si>
    <t>elektrozáslepka SDR11 PE 100 PN16 D 110mm KIT</t>
  </si>
  <si>
    <t>2145320730</t>
  </si>
  <si>
    <t>877261126</t>
  </si>
  <si>
    <t>Montáž tvarovek na vodovodním plastovém potrubí z polyetylenu PE 100 elektrotvarovek SDR 11/PN16 T-kusů navrtávacích s ventilem a 360° otočnou odbočkou d 110/32</t>
  </si>
  <si>
    <t>-2041494376</t>
  </si>
  <si>
    <t>28614050</t>
  </si>
  <si>
    <t>tvarovka T-kus navrtávací s ventilem, s odbočkou 360° D 110-32mm</t>
  </si>
  <si>
    <t>-541349381</t>
  </si>
  <si>
    <t>42291053</t>
  </si>
  <si>
    <t>souprava zemní pro navrtávací pas se šoupátkem Rd 1,5m</t>
  </si>
  <si>
    <t>467453367</t>
  </si>
  <si>
    <t>56230630</t>
  </si>
  <si>
    <t>poklop uliční plastový PA ventilkový</t>
  </si>
  <si>
    <t>-914969694</t>
  </si>
  <si>
    <t>56230636</t>
  </si>
  <si>
    <t>deska podkladová uličního poklopu plastového ventilkového a šoupatového</t>
  </si>
  <si>
    <t>-93656888</t>
  </si>
  <si>
    <t>879171111</t>
  </si>
  <si>
    <t>Montáž napojení vodovodní přípojky v otevřeném výkopu ve sklonu přes 20 % DN 32</t>
  </si>
  <si>
    <t>-558547031</t>
  </si>
  <si>
    <t>8792211111</t>
  </si>
  <si>
    <t>Montáž napojení řadu na potrubí DN 110</t>
  </si>
  <si>
    <t>-1833538414</t>
  </si>
  <si>
    <t>891247111</t>
  </si>
  <si>
    <t>Montáž vodovodních armatur na potrubí hydrantů podzemních (bez osazení poklopů) DN 80</t>
  </si>
  <si>
    <t>-603863960</t>
  </si>
  <si>
    <t>422735941</t>
  </si>
  <si>
    <t>HYDRANT podzemní DN 80 / 1500mm plnoprůtokový</t>
  </si>
  <si>
    <t>-172299845</t>
  </si>
  <si>
    <t>111523575</t>
  </si>
  <si>
    <t>42291452</t>
  </si>
  <si>
    <t>poklop litinový hydrantový DN 80</t>
  </si>
  <si>
    <t>-1503452290</t>
  </si>
  <si>
    <t>56230638</t>
  </si>
  <si>
    <t>deska podkladová uličního poklopu plastového hydrantového</t>
  </si>
  <si>
    <t>-1158572593</t>
  </si>
  <si>
    <t>891261112</t>
  </si>
  <si>
    <t>Montáž vodovodních armatur na potrubí šoupátek nebo klapek uzavíracích v otevřeném výkopu nebo v šachtách s osazením zemní soupravy (bez poklopů) DN 100</t>
  </si>
  <si>
    <t>-2056387945</t>
  </si>
  <si>
    <t>42221304</t>
  </si>
  <si>
    <t>šoupátko pitná voda litina GGG 50 krátká stavební dl PN10/16 DN 100x190mm</t>
  </si>
  <si>
    <t>-376873946</t>
  </si>
  <si>
    <t>42291074</t>
  </si>
  <si>
    <t>souprava zemní pro šoupátka DN 100-150mm Rd 1,5m</t>
  </si>
  <si>
    <t>-1175355782</t>
  </si>
  <si>
    <t>56230633</t>
  </si>
  <si>
    <t>poklop uliční šoupátkový kulatý plastový PA s litinovým víkem</t>
  </si>
  <si>
    <t>587279805</t>
  </si>
  <si>
    <t>56230642</t>
  </si>
  <si>
    <t>-518341794</t>
  </si>
  <si>
    <t>891267111</t>
  </si>
  <si>
    <t>Montáž vodovodních armatur na potrubí hydrantů podzemních (bez osazení poklopů) DN 100</t>
  </si>
  <si>
    <t>788597230</t>
  </si>
  <si>
    <t>42273665</t>
  </si>
  <si>
    <t>hydrant podzemní DN 100 PN 16 dvojitý uzávěr s koulí krycí v 1500mm</t>
  </si>
  <si>
    <t>-1154612364</t>
  </si>
  <si>
    <t>2020248049</t>
  </si>
  <si>
    <t>1620036407</t>
  </si>
  <si>
    <t>891267211</t>
  </si>
  <si>
    <t>Montáž vodovodních armatur na potrubí hydrantů nadzemních DN 100</t>
  </si>
  <si>
    <t>-797273012</t>
  </si>
  <si>
    <t>42273687</t>
  </si>
  <si>
    <t>hydrant nadzemní DN 100 tvárná litina dvojitý uzávěr s koulí krycí v 1500mm</t>
  </si>
  <si>
    <t>1110123644</t>
  </si>
  <si>
    <t>-508304813</t>
  </si>
  <si>
    <t>738977967</t>
  </si>
  <si>
    <t>-1904601571</t>
  </si>
  <si>
    <t>40,76+61,90+130,88</t>
  </si>
  <si>
    <t>-2055032937</t>
  </si>
  <si>
    <t>1527665321</t>
  </si>
  <si>
    <t>SO 05 - STL - Plynovod</t>
  </si>
  <si>
    <t>M - Práce a dodávky M</t>
  </si>
  <si>
    <t xml:space="preserve">    23-M - Montáže potrubí</t>
  </si>
  <si>
    <t>132151104</t>
  </si>
  <si>
    <t>Hloubení nezapažených rýh šířky do 800 mm strojně s urovnáním dna do předepsaného profilu a spádu v hornině třídy těžitelnosti I skupiny 1 a 2 přes 100 m3</t>
  </si>
  <si>
    <t>2116289994</t>
  </si>
  <si>
    <t>0,8*58,68*0,77</t>
  </si>
  <si>
    <t>0,8*(59,48*(0,76+0,77)*0,5+8,05*(0,93+0,76)*0,5+7,87*(1,06+0,93)*0,5)</t>
  </si>
  <si>
    <t>0,8*(11,66*(1,06+0,83)*0,5+13,66*(0,83+0,78)*0,5)</t>
  </si>
  <si>
    <t>(7,7*(1,2+1,1)*0,5+6,97*(1,07+0,79))*0,8</t>
  </si>
  <si>
    <t>0,8*(7,6*0,67+7,6*0,7+2,45*0,6+1,52*0,63+1,67*0,64+1,76*0,66+1,76*0,66)</t>
  </si>
  <si>
    <t>141721211</t>
  </si>
  <si>
    <t>Řízený zemní protlak délky protlaku do 50 m v hornině třídy těžitelnosti I a II, skupiny 1 až 4 včetně protlačení trub v hloubce do 6 m vnějšího průměru vrtu do 90 mm</t>
  </si>
  <si>
    <t>-249064947</t>
  </si>
  <si>
    <t>1699628424</t>
  </si>
  <si>
    <t>132,307</t>
  </si>
  <si>
    <t>1952202858</t>
  </si>
  <si>
    <t>132,307-64,727</t>
  </si>
  <si>
    <t>-1436371334</t>
  </si>
  <si>
    <t>66,671</t>
  </si>
  <si>
    <t>66,671*1,8 "Přepočtené koeficientem množství</t>
  </si>
  <si>
    <t>-1449829726</t>
  </si>
  <si>
    <t>1350850953</t>
  </si>
  <si>
    <t>0,8*58,68*(0,77-0,4)</t>
  </si>
  <si>
    <t>0,8*(59,48*(0,76-0,4+0,77-0,4)*0,5+8,05*(0,93-0,4+0,76-0,4)*0,5+7,87*(1,06-0,4+0,93-0,4)*0,5)</t>
  </si>
  <si>
    <t>0,8*(11,66*(1,06-0,4+0,83-0,4)*0,5+13,66*(0,83-0,4+0,78-0,4)*0,5)</t>
  </si>
  <si>
    <t>(7,7*(1,2-0,4+1,1-0,4)*0,5+6,97*(1,07-0,4+0,79-0,4))*0,8</t>
  </si>
  <si>
    <t>0,8*(7,6*(0,67-0,3)+7,6*(0,7-0,3)+2,45*(0,6-0,3)+1,52*(0,63-0,3)+1,67*(0,64-0,3)+1,76*(0,66-03)+1,76*(0,66-0,3))</t>
  </si>
  <si>
    <t>1991226254</t>
  </si>
  <si>
    <t>-0,02*0,02*3,14*24,3-0,0315*0,0315*3,14*57,2-0,045*0,045*3,14*128,32</t>
  </si>
  <si>
    <t>0,8*58,68*0,4</t>
  </si>
  <si>
    <t>0,8*(59,48+8,05+7,87)*0,4</t>
  </si>
  <si>
    <t>0,8*(11,66+13,66)*0,4</t>
  </si>
  <si>
    <t>(7,7+6,97)*0,8*0,4</t>
  </si>
  <si>
    <t>0,8*(7,6+7,6+2,45+1,52+1,67+1,76+1,76)*0,3</t>
  </si>
  <si>
    <t>-1744501993</t>
  </si>
  <si>
    <t>-816003679</t>
  </si>
  <si>
    <t>0,8*58,68*0,1</t>
  </si>
  <si>
    <t>0,8*(59,48+8,05+7,87)*0,1</t>
  </si>
  <si>
    <t>0,8*(11,66+13,66)*0,1</t>
  </si>
  <si>
    <t>(7,7+6,97)*0,8*0,1</t>
  </si>
  <si>
    <t>0,8*(7,6+7,6+2,45+1,52+1,67+1,76+1,76)*0,1</t>
  </si>
  <si>
    <t>-236242045</t>
  </si>
  <si>
    <t>38,36+57,2+128,320</t>
  </si>
  <si>
    <t>1916757426</t>
  </si>
  <si>
    <t>-1961377789</t>
  </si>
  <si>
    <t>Práce a dodávky M</t>
  </si>
  <si>
    <t>23-M</t>
  </si>
  <si>
    <t>Montáže potrubí</t>
  </si>
  <si>
    <t>230200119</t>
  </si>
  <si>
    <t>Nasunutí potrubní sekce do chráničky jmenovitá světlost nasouvaného potrubí DN 125</t>
  </si>
  <si>
    <t>-1495886499</t>
  </si>
  <si>
    <t>230200252</t>
  </si>
  <si>
    <t>Jednostranné přerušení průtoku plynu za použití stlačení potrubí v PE potrubí dn přes 63 do 110 mm</t>
  </si>
  <si>
    <t>-1581282176</t>
  </si>
  <si>
    <t>230205031</t>
  </si>
  <si>
    <t>Montáž potrubí PE průměru do 110 mm návin nebo tyč, svařované na tupo nebo elektrospojkou Ø 40, tl. stěny 3,7 mm</t>
  </si>
  <si>
    <t>914022070</t>
  </si>
  <si>
    <t>(1,76+2)*2+1,67+2+1,52+2+2,45+2+(7,6+2)*2</t>
  </si>
  <si>
    <t>28613912</t>
  </si>
  <si>
    <t>potrubí plynovodní PE 100RC SDR 11 PN 0,4MPa D 40x3,7mm</t>
  </si>
  <si>
    <t>128</t>
  </si>
  <si>
    <t>1946410873</t>
  </si>
  <si>
    <t>230205042</t>
  </si>
  <si>
    <t>Montáž potrubí PE průměru do 110 mm návin nebo tyč, svařované na tupo nebo elektrospojkou Ø 63, tl. stěny 5,8 mm</t>
  </si>
  <si>
    <t>-1496312834</t>
  </si>
  <si>
    <t>28613914</t>
  </si>
  <si>
    <t>potrubí plynovodní PE 100RC SDR 11 PN 0,4MPa D 63x5,8mm</t>
  </si>
  <si>
    <t>-198346304</t>
  </si>
  <si>
    <t>230205052</t>
  </si>
  <si>
    <t>Montáž potrubí PE průměru do 110 mm návin nebo tyč, svařované na tupo nebo elektrospojkou Ø 90, tl. stěny 8,2 mm</t>
  </si>
  <si>
    <t>-1308463653</t>
  </si>
  <si>
    <t>26,10+100,72+1,5</t>
  </si>
  <si>
    <t>28613485</t>
  </si>
  <si>
    <t>potrubí plynovodní PE100 SDR 11 návin se signalizační vrstvou 90x8,2mm</t>
  </si>
  <si>
    <t>256</t>
  </si>
  <si>
    <t>-496215958</t>
  </si>
  <si>
    <t>230205231</t>
  </si>
  <si>
    <t>Montáž trubních dílů PE průměru do 110 mm elektrotvarovky nebo svařované na tupo Ø 40, tl. stěny 3,7 mm</t>
  </si>
  <si>
    <t>-875650549</t>
  </si>
  <si>
    <t>28615021</t>
  </si>
  <si>
    <t>elektrozáslepka SDR11 PE 100 PN16 D 40mm</t>
  </si>
  <si>
    <t>-1746166739</t>
  </si>
  <si>
    <t>28615970</t>
  </si>
  <si>
    <t>elektrospojka SDR11 PE 100 PN16 D 40mm</t>
  </si>
  <si>
    <t>-1975441802</t>
  </si>
  <si>
    <t>230205242</t>
  </si>
  <si>
    <t>Montáž trubních dílů PE průměru do 110 mm elektrotvarovky nebo svařované na tupo Ø 63, tl. stěny 5,8 mm</t>
  </si>
  <si>
    <t>2065951077</t>
  </si>
  <si>
    <t>28615023</t>
  </si>
  <si>
    <t>elektrozáslepka SDR11 PE 100 PN16 D 63mm</t>
  </si>
  <si>
    <t>-108140595</t>
  </si>
  <si>
    <t>28615972</t>
  </si>
  <si>
    <t>elektrospojka SDR11 PE 100 PN16 D 63mm</t>
  </si>
  <si>
    <t>-553289297</t>
  </si>
  <si>
    <t>230205252</t>
  </si>
  <si>
    <t>Montáž trubních dílů PE průměru do 110 mm elektrotvarovky nebo svařované na tupo Ø 90, tl. stěny 8,2 mm</t>
  </si>
  <si>
    <t>-1406339443</t>
  </si>
  <si>
    <t>28615025</t>
  </si>
  <si>
    <t>elektrozáslepka SDR11 PE 100 PN16 D 90mm KIT</t>
  </si>
  <si>
    <t>1912526382</t>
  </si>
  <si>
    <t>28614977</t>
  </si>
  <si>
    <t>elektroredukce PE 100 PN16 D 90-63mm</t>
  </si>
  <si>
    <t>1960511346</t>
  </si>
  <si>
    <t>558123592</t>
  </si>
  <si>
    <t>28614960</t>
  </si>
  <si>
    <t>elektrotvarovka T-kus rovnoramenný PE 100 PN16 D 90mm</t>
  </si>
  <si>
    <t>1391899698</t>
  </si>
  <si>
    <t>28614236</t>
  </si>
  <si>
    <t>koleno 15° SDR11 PE 100 PN16 D 90mm</t>
  </si>
  <si>
    <t>-77579347</t>
  </si>
  <si>
    <t>28653060</t>
  </si>
  <si>
    <t>elektrokoleno 90° PE 100 D 90mm</t>
  </si>
  <si>
    <t>-690111031</t>
  </si>
  <si>
    <t>230205256</t>
  </si>
  <si>
    <t>Montáž trubních dílů PE průměru do 110 mm elektrotvarovky nebo svařované na tupo Ø 110, tl. stěny 10,0 mm</t>
  </si>
  <si>
    <t>1360384224</t>
  </si>
  <si>
    <t>28615178</t>
  </si>
  <si>
    <t>T-kus SDR11 PE 100 D 110mm</t>
  </si>
  <si>
    <t>-1836472734</t>
  </si>
  <si>
    <t>299845606</t>
  </si>
  <si>
    <t>230230016</t>
  </si>
  <si>
    <t>Tlakové zkoušky hlavní vzduchem 0,6 MPa DN 50</t>
  </si>
  <si>
    <t>-450622671</t>
  </si>
  <si>
    <t>57,2+38,36</t>
  </si>
  <si>
    <t>230230017</t>
  </si>
  <si>
    <t>Tlakové zkoušky hlavní vzduchem 0,6 MPa DN 80</t>
  </si>
  <si>
    <t>-764140777</t>
  </si>
  <si>
    <t>26,1+1,5+100,72</t>
  </si>
  <si>
    <t>SO 09 - Vedleší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</si>
  <si>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</si>
  <si>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</si>
  <si>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</si>
  <si>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</si>
  <si>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</si>
  <si>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</si>
  <si>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</si>
  <si>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011114000</t>
  </si>
  <si>
    <t>Inženýrsko-geologický průzkum</t>
  </si>
  <si>
    <t>...</t>
  </si>
  <si>
    <t>1024</t>
  </si>
  <si>
    <t>1934069576</t>
  </si>
  <si>
    <t>VRN1</t>
  </si>
  <si>
    <t>Průzkumné, geodetické a projektové práce</t>
  </si>
  <si>
    <t>011134000</t>
  </si>
  <si>
    <t>Hydrogeologický průzkum</t>
  </si>
  <si>
    <t>…</t>
  </si>
  <si>
    <t>-645943097</t>
  </si>
  <si>
    <t>012103000</t>
  </si>
  <si>
    <t>Geodetické práce před výstavbou</t>
  </si>
  <si>
    <t>-637174266</t>
  </si>
  <si>
    <t>012303000</t>
  </si>
  <si>
    <t>Geodetické práce po výstavbě</t>
  </si>
  <si>
    <t>1354311729</t>
  </si>
  <si>
    <t>013254000</t>
  </si>
  <si>
    <t>Dokumentace skutečného provedení stavby</t>
  </si>
  <si>
    <t>936090687</t>
  </si>
  <si>
    <t>VRN3</t>
  </si>
  <si>
    <t>Zařízení staveniště</t>
  </si>
  <si>
    <t>032103000</t>
  </si>
  <si>
    <t>Náklady na stavební buňky</t>
  </si>
  <si>
    <t>666130718</t>
  </si>
  <si>
    <t>032403000</t>
  </si>
  <si>
    <t>Provizorní komunikace</t>
  </si>
  <si>
    <t>1296314858</t>
  </si>
  <si>
    <t>032603000</t>
  </si>
  <si>
    <t>Mycí centrum</t>
  </si>
  <si>
    <t>813394906</t>
  </si>
  <si>
    <t>033103000</t>
  </si>
  <si>
    <t>Připojení energií</t>
  </si>
  <si>
    <t>-1933762666</t>
  </si>
  <si>
    <t>033203000</t>
  </si>
  <si>
    <t>Energie pro zařízení staveniště</t>
  </si>
  <si>
    <t>1752916954</t>
  </si>
  <si>
    <t>034103000</t>
  </si>
  <si>
    <t>Oplocení staveniště</t>
  </si>
  <si>
    <t>1314424293</t>
  </si>
  <si>
    <t>034303000</t>
  </si>
  <si>
    <t>Dopravní značení na staveništi</t>
  </si>
  <si>
    <t>1192761435</t>
  </si>
  <si>
    <t>034403000</t>
  </si>
  <si>
    <t>Osvětlení staveniště</t>
  </si>
  <si>
    <t>244376904</t>
  </si>
  <si>
    <t>034503000</t>
  </si>
  <si>
    <t>Informační tabule na staveništi</t>
  </si>
  <si>
    <t>-2100779095</t>
  </si>
  <si>
    <t>039103000</t>
  </si>
  <si>
    <t>Rozebrání, bourání a odvoz zařízení staveniště</t>
  </si>
  <si>
    <t>1742188957</t>
  </si>
  <si>
    <t>039203000</t>
  </si>
  <si>
    <t>Úprava terénu po zrušení zařízení staveniště</t>
  </si>
  <si>
    <t>1317964431</t>
  </si>
  <si>
    <t>VRN4</t>
  </si>
  <si>
    <t>Inženýrská činnost</t>
  </si>
  <si>
    <t>044003000</t>
  </si>
  <si>
    <t>Revize dočasných objektů nebo zařízení staveniště</t>
  </si>
  <si>
    <t>72484980</t>
  </si>
  <si>
    <t>VRN7</t>
  </si>
  <si>
    <t>Provozní vlivy</t>
  </si>
  <si>
    <t>072103001</t>
  </si>
  <si>
    <t>Projednání DIO a zajištění DIR komunikace II.a III. třídy</t>
  </si>
  <si>
    <t>-368180080</t>
  </si>
  <si>
    <t>072103011</t>
  </si>
  <si>
    <t>Zajištění DIO komunikace II. a III. třídy - jednoduché el. vedení</t>
  </si>
  <si>
    <t>1235077595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</si>
  <si>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</si>
  <si>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</si>
  <si>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</si>
  <si>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</si>
  <si>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</si>
  <si>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</si>
  <si>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</si>
  <si>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</si>
  <si>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</si>
  <si>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</si>
  <si>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</si>
  <si>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</si>
  <si>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</si>
  <si>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</si>
  <si>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</si>
  <si>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</si>
  <si>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</si>
  <si>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</si>
  <si>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</si>
  <si>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</si>
  <si>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</si>
  <si>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</si>
  <si>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</si>
  <si>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</si>
  <si>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</si>
  <si>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</si>
  <si>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</si>
  <si>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</si>
  <si>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</si>
  <si>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</si>
  <si>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</si>
  <si>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</si>
  <si>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</si>
  <si>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</si>
  <si>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</si>
  <si>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</si>
  <si>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</si>
  <si>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</si>
  <si>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</si>
  <si>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</si>
  <si>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</si>
  <si>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</si>
  <si>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</si>
  <si>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</si>
  <si>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</si>
  <si>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</si>
  <si>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</si>
  <si>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</si>
  <si>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</si>
  <si>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</si>
  <si>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</si>
  <si>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</si>
  <si>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</si>
  <si>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</si>
  <si>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</si>
  <si>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</si>
  <si>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</si>
  <si>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</si>
  <si>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</si>
  <si>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</si>
  <si>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</si>
  <si>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</si>
  <si>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</si>
  <si>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</si>
  <si>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</si>
  <si>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</si>
  <si>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</si>
  <si>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</si>
  <si>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</si>
  <si>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</si>
  <si>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</si>
  <si>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</si>
  <si>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</si>
  <si>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</si>
  <si>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</si>
  <si>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</si>
  <si>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</si>
  <si>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</si>
  <si>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</si>
  <si>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</si>
  <si>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</si>
  <si>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</si>
  <si>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</si>
  <si>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</si>
  <si>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</si>
  <si>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</si>
  <si>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</si>
  <si>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</si>
  <si>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</si>
  <si>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</si>
  <si>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</si>
  <si>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</si>
  <si>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</si>
  <si>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</si>
  <si>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</si>
  <si>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</si>
  <si>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</si>
  <si>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</si>
  <si>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</si>
  <si>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</si>
  <si>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</si>
  <si>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</si>
  <si>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</si>
  <si>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</si>
  <si>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</si>
  <si>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</si>
  <si>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</si>
  <si>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</si>
  <si>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</si>
  <si>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</si>
  <si>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</si>
  <si>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</si>
  <si>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</si>
  <si>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</si>
  <si>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</si>
  <si>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</si>
  <si>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</si>
  <si>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</si>
  <si>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</si>
  <si>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</si>
  <si>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</si>
  <si>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</si>
  <si>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</si>
  <si>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</si>
  <si>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</si>
  <si>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</si>
  <si>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</si>
  <si>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</si>
  <si>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</si>
  <si>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</si>
  <si>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</si>
  <si>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</si>
  <si>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</si>
  <si>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</si>
  <si>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</si>
  <si>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</si>
  <si>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</si>
  <si>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</si>
  <si>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</si>
  <si>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</si>
  <si>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</si>
  <si>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</si>
  <si>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</si>
  <si>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</si>
  <si>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</si>
  <si>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</si>
  <si>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</si>
  <si>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</si>
  <si>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</si>
  <si>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</si>
  <si>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</si>
  <si>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</si>
  <si>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</si>
  <si>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</si>
  <si>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</si>
  <si>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</si>
  <si>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</si>
  <si>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</si>
  <si>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</si>
  <si>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</si>
  <si>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</si>
  <si>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</si>
  <si>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</si>
  <si>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</si>
  <si>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</si>
  <si>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</si>
  <si>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</si>
  <si>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</si>
  <si>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</si>
  <si>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</si>
  <si>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</si>
  <si>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</si>
  <si>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</si>
  <si>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</si>
  <si>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</si>
  <si>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</si>
  <si>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</si>
  <si>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</si>
  <si>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</si>
  <si>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</si>
  <si>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</si>
  <si>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</si>
  <si>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</si>
  <si>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</si>
  <si>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</si>
  <si>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</si>
  <si>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&gt;&gt;  skryté sloupce  &lt;&lt;</t>
  </si>
  <si>
    <t>{387f3148-23df-4a39-be0b-8f94fed01cb2}</t>
  </si>
  <si>
    <t>J-02/20 - ZTV Křeč</t>
  </si>
  <si>
    <t>Soupis:</t>
  </si>
  <si>
    <t>k.ú. Křeč</t>
  </si>
  <si>
    <t>Zhotovitel:</t>
  </si>
  <si>
    <t>P-atelier JH s.r.o.</t>
  </si>
  <si>
    <t>Zpracovatel</t>
  </si>
  <si>
    <t>Datum a podpis:</t>
  </si>
  <si>
    <t>Razítko</t>
  </si>
  <si>
    <t>Objednavatel</t>
  </si>
  <si>
    <t>Zhotovitel</t>
  </si>
  <si>
    <t>Náklady ze soupisu prací</t>
  </si>
  <si>
    <t>HSV - HSV</t>
  </si>
  <si>
    <t xml:space="preserve">    SO 02 - Splašková kanalizace</t>
  </si>
  <si>
    <t xml:space="preserve">    SO 04 - Vodovod</t>
  </si>
  <si>
    <t xml:space="preserve">    SO 05 - STL plynovod</t>
  </si>
  <si>
    <t>E-1</t>
  </si>
  <si>
    <t>Rozvody elektro k technologii čerpání</t>
  </si>
  <si>
    <t>kpl</t>
  </si>
  <si>
    <t>1449371810</t>
  </si>
  <si>
    <t>E-2</t>
  </si>
  <si>
    <t>Rozvaděč technologie v plastovém pilíři</t>
  </si>
  <si>
    <t>ks</t>
  </si>
  <si>
    <t>-1139543586</t>
  </si>
  <si>
    <t>E-3</t>
  </si>
  <si>
    <t>Montáž elektro k technologii</t>
  </si>
  <si>
    <t>-869189546</t>
  </si>
  <si>
    <t>E-4</t>
  </si>
  <si>
    <t>Jádrové vrtání betonového skeletu šachty</t>
  </si>
  <si>
    <t>411219391</t>
  </si>
  <si>
    <t>E-5</t>
  </si>
  <si>
    <t>Zemnící soustava</t>
  </si>
  <si>
    <t>1114377125</t>
  </si>
  <si>
    <t>E-6</t>
  </si>
  <si>
    <t xml:space="preserve">Pro úspěšné dokončení díla je nutné uzavřít s firmou EG.D smlouvu o připojení zařízení k elektrizační soustavě pro jistič  63A/3       </t>
  </si>
  <si>
    <t>517971396</t>
  </si>
  <si>
    <t>R18</t>
  </si>
  <si>
    <t xml:space="preserve">Signalizační drát - měděný plný izolovaný </t>
  </si>
  <si>
    <t>-1350167880</t>
  </si>
  <si>
    <t>R-552000009.1</t>
  </si>
  <si>
    <t>SADA PŘÍR. SPOJE  (TĚSNĚNÍ, SPOJOVACÍ MATERIÁL)</t>
  </si>
  <si>
    <t>-106324575</t>
  </si>
  <si>
    <t>C-892271111-0</t>
  </si>
  <si>
    <t>Tlaková zkouška potrubí</t>
  </si>
  <si>
    <t>1917067417</t>
  </si>
  <si>
    <t>C-892273111-0</t>
  </si>
  <si>
    <t>Dezinfekce vodovodního potubí</t>
  </si>
  <si>
    <t>669023689</t>
  </si>
  <si>
    <t>C-892372111-0</t>
  </si>
  <si>
    <t>ZABEZP. KONCŮ VODOVOD. POTRUBÍ PŘI TLAK ZK. DN DO 300</t>
  </si>
  <si>
    <t>1637506675</t>
  </si>
  <si>
    <t>C-899401113-0</t>
  </si>
  <si>
    <t xml:space="preserve">OSAZ  POKLOPU LITIN </t>
  </si>
  <si>
    <t>661729715</t>
  </si>
  <si>
    <t>STL plynovod</t>
  </si>
  <si>
    <t>230 17 0002</t>
  </si>
  <si>
    <t>Příprava na zkoušku těsnosti potrubí do DN40</t>
  </si>
  <si>
    <t>sada</t>
  </si>
  <si>
    <t>948460790</t>
  </si>
  <si>
    <t>230 17 0003</t>
  </si>
  <si>
    <t>Příprava na zkoušku těsnosti potrubí přes DN40 do DN80</t>
  </si>
  <si>
    <t>-597175085</t>
  </si>
  <si>
    <t>230 23 0076</t>
  </si>
  <si>
    <t>Čištění potrubí do DN 200</t>
  </si>
  <si>
    <t>-2007687973</t>
  </si>
  <si>
    <t>Pol13</t>
  </si>
  <si>
    <t>Kulový kohout přímý s integrovanou spojkou pro bezzávitové spojení s PE potrubím DN25=1 x PE D32</t>
  </si>
  <si>
    <t>-187196509</t>
  </si>
  <si>
    <t>Pol14</t>
  </si>
  <si>
    <t>podpůrná vsuvka pro svěrné šroubení D32</t>
  </si>
  <si>
    <t>-1860976194</t>
  </si>
  <si>
    <t>Pol15</t>
  </si>
  <si>
    <t>objímka pro kulový kohout přímý s integrovanou spojkou D32</t>
  </si>
  <si>
    <t>1809651816</t>
  </si>
  <si>
    <t>Pol16</t>
  </si>
  <si>
    <t>držák objímky pro svěrné šroubení na přišroubování</t>
  </si>
  <si>
    <t>-1650284901</t>
  </si>
  <si>
    <t>Pol18</t>
  </si>
  <si>
    <t>Signalizační drát - měděný plný izolovaný vodič v provedení CYY, červené barvy, minimálního průřezu 4mm²</t>
  </si>
  <si>
    <t>-2120449558</t>
  </si>
  <si>
    <t>Pol4</t>
  </si>
  <si>
    <t>Ochranná trubka SDR26 HDPE D110x4,2 (černé potrubí označeno žlutými pruhy)</t>
  </si>
  <si>
    <t>-2015622050</t>
  </si>
  <si>
    <t>Pol41</t>
  </si>
  <si>
    <t>Ochranná trubka SDR26 HDPE D160 (černé potrubí označeno žlutými pruhy)</t>
  </si>
  <si>
    <t>599539731</t>
  </si>
  <si>
    <t>Pol5</t>
  </si>
  <si>
    <t>Ochranná trubka plastová korugovaná s hladkou vnitřní stranou žlutá D50/41 D+M</t>
  </si>
  <si>
    <t>1404671602</t>
  </si>
  <si>
    <t>Pol51</t>
  </si>
  <si>
    <t>Zemní kohout DN 80, kompletní sestava D+M</t>
  </si>
  <si>
    <t>1241091709</t>
  </si>
  <si>
    <t>Pol52</t>
  </si>
  <si>
    <t>Navrtávací T-kus odbočkový 63</t>
  </si>
  <si>
    <t>716888266</t>
  </si>
  <si>
    <t>Pol53</t>
  </si>
  <si>
    <t>Navrtávací T-kus odbočkový 90</t>
  </si>
  <si>
    <t>764038522</t>
  </si>
  <si>
    <t>Pol55</t>
  </si>
  <si>
    <t>Odvzdušnovací souprava kompletní</t>
  </si>
  <si>
    <t>-990802184</t>
  </si>
  <si>
    <t>230 20 5225</t>
  </si>
  <si>
    <t>Montáž trubních dílců PE,PP D32</t>
  </si>
  <si>
    <t>587429525</t>
  </si>
  <si>
    <t>230 20 5246</t>
  </si>
  <si>
    <t>Montáž trubních dílců PE,PP D63</t>
  </si>
  <si>
    <t>-575006363</t>
  </si>
  <si>
    <t>230 10 5246</t>
  </si>
  <si>
    <t>Montáž trubních dílců PE,PP D90</t>
  </si>
  <si>
    <t>1903578473</t>
  </si>
  <si>
    <t>HZS2212</t>
  </si>
  <si>
    <t>Odvzdušnění plynovodu</t>
  </si>
  <si>
    <t>415277604</t>
  </si>
  <si>
    <t>HZS4212</t>
  </si>
  <si>
    <t>Revize plynovodu, proměření vodiče</t>
  </si>
  <si>
    <t>-147845170</t>
  </si>
  <si>
    <t>HZS4222</t>
  </si>
  <si>
    <t>Geodetické zaměření skutečného stavu</t>
  </si>
  <si>
    <t>427500256</t>
  </si>
  <si>
    <t>Pol12</t>
  </si>
  <si>
    <t>D+M dvířka plynoměru</t>
  </si>
  <si>
    <t>1687953005</t>
  </si>
  <si>
    <t>Pol122</t>
  </si>
  <si>
    <t>Napojení na stávající plynovod - dle TZ dodávka správce sítě - Bude doceněno dle skutečné fakturace společnosti EG.D</t>
  </si>
  <si>
    <t>708517922</t>
  </si>
  <si>
    <t>SO 10 - Společné položky ve výkazu výměr pro objekty SO 02, 04 a 05</t>
  </si>
  <si>
    <t>SO 10</t>
  </si>
  <si>
    <t>Společné položky pro SO 02, 04,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</si>
</sst>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i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b/>
      <sz val="10"/>
      <color rgb="FF464646"/>
      <name val="Arial CE"/>
      <family val="2"/>
    </font>
    <font>
      <sz val="8"/>
      <color theme="0"/>
      <name val="Arial CE"/>
      <family val="2"/>
    </font>
    <font>
      <sz val="12"/>
      <color theme="0"/>
      <name val="Arial CE"/>
      <family val="2"/>
    </font>
    <font>
      <sz val="10"/>
      <color theme="0"/>
      <name val="Arial CE"/>
      <family val="2"/>
    </font>
    <font>
      <sz val="9"/>
      <color theme="0"/>
      <name val="Arial CE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0" fillId="0" borderId="0">
      <alignment/>
      <protection/>
    </xf>
  </cellStyleXfs>
  <cellXfs count="5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16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0" fillId="0" borderId="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5" fillId="0" borderId="6" xfId="0" applyFont="1" applyBorder="1" applyAlignment="1" applyProtection="1">
      <alignment horizontal="center" vertical="center" wrapText="1"/>
      <protection/>
    </xf>
    <xf numFmtId="0" fontId="25" fillId="0" borderId="7" xfId="0" applyFont="1" applyBorder="1" applyAlignment="1" applyProtection="1">
      <alignment horizontal="center" vertical="center" wrapText="1"/>
      <protection/>
    </xf>
    <xf numFmtId="0" fontId="25" fillId="0" borderId="8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5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165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 applyProtection="1">
      <alignment horizontal="right" vertical="center"/>
      <protection locked="0"/>
    </xf>
    <xf numFmtId="0" fontId="0" fillId="3" borderId="0" xfId="0" applyFont="1" applyFill="1" applyAlignment="1">
      <alignment vertical="center"/>
    </xf>
    <xf numFmtId="0" fontId="6" fillId="3" borderId="11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center" vertical="center"/>
    </xf>
    <xf numFmtId="0" fontId="0" fillId="3" borderId="12" xfId="0" applyFont="1" applyFill="1" applyBorder="1" applyAlignment="1" applyProtection="1">
      <alignment vertical="center"/>
      <protection locked="0"/>
    </xf>
    <xf numFmtId="4" fontId="6" fillId="3" borderId="12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 applyProtection="1">
      <alignment vertical="center"/>
      <protection locked="0"/>
    </xf>
    <xf numFmtId="0" fontId="24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0" fillId="3" borderId="0" xfId="0" applyFont="1" applyFill="1" applyAlignment="1" applyProtection="1">
      <alignment vertical="center"/>
      <protection locked="0"/>
    </xf>
    <xf numFmtId="0" fontId="24" fillId="3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 locked="0"/>
    </xf>
    <xf numFmtId="4" fontId="8" fillId="0" borderId="14" xfId="0" applyNumberFormat="1" applyFont="1" applyBorder="1" applyAlignment="1" applyProtection="1">
      <alignment vertical="center"/>
      <protection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 locked="0"/>
    </xf>
    <xf numFmtId="4" fontId="9" fillId="0" borderId="14" xfId="0" applyNumberFormat="1" applyFont="1" applyBorder="1" applyAlignment="1" applyProtection="1">
      <alignment vertical="center"/>
      <protection/>
    </xf>
    <xf numFmtId="0" fontId="9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/>
    </xf>
    <xf numFmtId="0" fontId="24" fillId="3" borderId="6" xfId="0" applyFont="1" applyFill="1" applyBorder="1" applyAlignment="1" applyProtection="1">
      <alignment horizontal="center" vertical="center" wrapText="1"/>
      <protection/>
    </xf>
    <xf numFmtId="0" fontId="24" fillId="3" borderId="7" xfId="0" applyFont="1" applyFill="1" applyBorder="1" applyAlignment="1" applyProtection="1">
      <alignment horizontal="center" vertical="center" wrapText="1"/>
      <protection/>
    </xf>
    <xf numFmtId="0" fontId="24" fillId="3" borderId="7" xfId="0" applyFont="1" applyFill="1" applyBorder="1" applyAlignment="1" applyProtection="1">
      <alignment horizontal="center" vertical="center" wrapText="1"/>
      <protection locked="0"/>
    </xf>
    <xf numFmtId="0" fontId="24" fillId="3" borderId="8" xfId="0" applyFont="1" applyFill="1" applyBorder="1" applyAlignment="1" applyProtection="1">
      <alignment horizontal="center" vertical="center" wrapText="1"/>
      <protection/>
    </xf>
    <xf numFmtId="0" fontId="24" fillId="3" borderId="0" xfId="0" applyFont="1" applyFill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5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10" fillId="0" borderId="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 applyProtection="1">
      <alignment/>
      <protection/>
    </xf>
    <xf numFmtId="0" fontId="10" fillId="0" borderId="1" xfId="0" applyFont="1" applyBorder="1" applyAlignment="1">
      <alignment/>
    </xf>
    <xf numFmtId="0" fontId="10" fillId="0" borderId="16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66" fontId="10" fillId="0" borderId="0" xfId="0" applyNumberFormat="1" applyFont="1" applyBorder="1" applyAlignment="1" applyProtection="1">
      <alignment/>
      <protection/>
    </xf>
    <xf numFmtId="166" fontId="10" fillId="0" borderId="17" xfId="0" applyNumberFormat="1" applyFont="1" applyBorder="1" applyAlignment="1" applyProtection="1">
      <alignment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24" fillId="0" borderId="18" xfId="0" applyFont="1" applyBorder="1" applyAlignment="1" applyProtection="1">
      <alignment horizontal="center" vertical="center"/>
      <protection/>
    </xf>
    <xf numFmtId="49" fontId="24" fillId="0" borderId="18" xfId="0" applyNumberFormat="1" applyFont="1" applyBorder="1" applyAlignment="1" applyProtection="1">
      <alignment horizontal="left" vertical="center" wrapText="1"/>
      <protection/>
    </xf>
    <xf numFmtId="0" fontId="24" fillId="0" borderId="18" xfId="0" applyFont="1" applyBorder="1" applyAlignment="1" applyProtection="1">
      <alignment horizontal="left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167" fontId="24" fillId="0" borderId="18" xfId="0" applyNumberFormat="1" applyFont="1" applyBorder="1" applyAlignment="1" applyProtection="1">
      <alignment vertical="center"/>
      <protection/>
    </xf>
    <xf numFmtId="4" fontId="24" fillId="2" borderId="18" xfId="0" applyNumberFormat="1" applyFont="1" applyFill="1" applyBorder="1" applyAlignment="1" applyProtection="1">
      <alignment vertical="center"/>
      <protection locked="0"/>
    </xf>
    <xf numFmtId="4" fontId="24" fillId="0" borderId="18" xfId="0" applyNumberFormat="1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25" fillId="2" borderId="16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7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1" fillId="0" borderId="1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1" xfId="0" applyFont="1" applyBorder="1" applyAlignment="1">
      <alignment vertical="center"/>
    </xf>
    <xf numFmtId="0" fontId="11" fillId="0" borderId="16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1" xfId="0" applyFont="1" applyBorder="1" applyAlignment="1">
      <alignment vertical="center"/>
    </xf>
    <xf numFmtId="0" fontId="12" fillId="0" borderId="16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18" xfId="0" applyFont="1" applyBorder="1" applyAlignment="1" applyProtection="1">
      <alignment horizontal="center" vertical="center"/>
      <protection/>
    </xf>
    <xf numFmtId="49" fontId="37" fillId="0" borderId="18" xfId="0" applyNumberFormat="1" applyFont="1" applyBorder="1" applyAlignment="1" applyProtection="1">
      <alignment horizontal="left" vertical="center" wrapText="1"/>
      <protection/>
    </xf>
    <xf numFmtId="0" fontId="37" fillId="0" borderId="18" xfId="0" applyFont="1" applyBorder="1" applyAlignment="1" applyProtection="1">
      <alignment horizontal="left" vertical="center" wrapText="1"/>
      <protection/>
    </xf>
    <xf numFmtId="0" fontId="37" fillId="0" borderId="18" xfId="0" applyFont="1" applyBorder="1" applyAlignment="1" applyProtection="1">
      <alignment horizontal="center" vertical="center" wrapText="1"/>
      <protection/>
    </xf>
    <xf numFmtId="167" fontId="37" fillId="0" borderId="18" xfId="0" applyNumberFormat="1" applyFont="1" applyBorder="1" applyAlignment="1" applyProtection="1">
      <alignment vertical="center"/>
      <protection/>
    </xf>
    <xf numFmtId="4" fontId="37" fillId="2" borderId="18" xfId="0" applyNumberFormat="1" applyFont="1" applyFill="1" applyBorder="1" applyAlignment="1" applyProtection="1">
      <alignment vertical="center"/>
      <protection locked="0"/>
    </xf>
    <xf numFmtId="4" fontId="37" fillId="0" borderId="18" xfId="0" applyNumberFormat="1" applyFont="1" applyBorder="1" applyAlignment="1" applyProtection="1">
      <alignment vertical="center"/>
      <protection/>
    </xf>
    <xf numFmtId="0" fontId="38" fillId="0" borderId="18" xfId="0" applyFont="1" applyBorder="1" applyAlignment="1" applyProtection="1">
      <alignment vertical="center"/>
      <protection/>
    </xf>
    <xf numFmtId="0" fontId="38" fillId="0" borderId="1" xfId="0" applyFont="1" applyBorder="1" applyAlignment="1">
      <alignment vertical="center"/>
    </xf>
    <xf numFmtId="0" fontId="37" fillId="2" borderId="16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1" xfId="0" applyFont="1" applyBorder="1" applyAlignment="1">
      <alignment vertical="center"/>
    </xf>
    <xf numFmtId="0" fontId="13" fillId="0" borderId="16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166" fontId="25" fillId="0" borderId="14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14" fillId="0" borderId="1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 wrapText="1"/>
      <protection/>
    </xf>
    <xf numFmtId="167" fontId="14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 locked="0"/>
    </xf>
    <xf numFmtId="0" fontId="14" fillId="0" borderId="1" xfId="0" applyFont="1" applyBorder="1" applyAlignment="1">
      <alignment vertical="center"/>
    </xf>
    <xf numFmtId="0" fontId="14" fillId="0" borderId="16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17" xfId="0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center"/>
    </xf>
    <xf numFmtId="167" fontId="24" fillId="2" borderId="18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9" fillId="0" borderId="21" xfId="0" applyFont="1" applyBorder="1" applyAlignment="1">
      <alignment vertical="center" wrapText="1"/>
    </xf>
    <xf numFmtId="0" fontId="39" fillId="0" borderId="22" xfId="0" applyFont="1" applyBorder="1" applyAlignment="1">
      <alignment vertical="center" wrapText="1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24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43" fillId="0" borderId="27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1" fillId="0" borderId="27" xfId="0" applyFont="1" applyBorder="1" applyAlignment="1">
      <alignment horizontal="center" vertical="center"/>
    </xf>
    <xf numFmtId="0" fontId="44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24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center" vertical="top"/>
    </xf>
    <xf numFmtId="0" fontId="42" fillId="0" borderId="26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2" fillId="0" borderId="0" xfId="0" applyNumberFormat="1" applyFont="1" applyBorder="1" applyAlignment="1">
      <alignment horizontal="left" vertical="center"/>
    </xf>
    <xf numFmtId="0" fontId="0" fillId="0" borderId="27" xfId="0" applyBorder="1" applyAlignment="1">
      <alignment vertical="top"/>
    </xf>
    <xf numFmtId="0" fontId="41" fillId="0" borderId="27" xfId="0" applyFont="1" applyBorder="1" applyAlignment="1">
      <alignment horizontal="left"/>
    </xf>
    <xf numFmtId="0" fontId="44" fillId="0" borderId="27" xfId="0" applyFont="1" applyBorder="1" applyAlignment="1">
      <alignment/>
    </xf>
    <xf numFmtId="0" fontId="39" fillId="0" borderId="24" xfId="0" applyFont="1" applyBorder="1" applyAlignment="1">
      <alignment vertical="top"/>
    </xf>
    <xf numFmtId="0" fontId="39" fillId="0" borderId="25" xfId="0" applyFont="1" applyBorder="1" applyAlignment="1">
      <alignment vertical="top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top"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2" fillId="0" borderId="0" xfId="20">
      <alignment/>
      <protection/>
    </xf>
    <xf numFmtId="0" fontId="3" fillId="0" borderId="0" xfId="20" applyFont="1" applyAlignment="1">
      <alignment horizontal="left" vertical="center"/>
      <protection/>
    </xf>
    <xf numFmtId="0" fontId="4" fillId="2" borderId="0" xfId="20" applyFont="1" applyFill="1" applyAlignment="1" applyProtection="1">
      <alignment horizontal="left" vertical="center"/>
      <protection locked="0"/>
    </xf>
    <xf numFmtId="49" fontId="4" fillId="2" borderId="0" xfId="20" applyNumberFormat="1" applyFont="1" applyFill="1" applyAlignment="1" applyProtection="1">
      <alignment horizontal="left" vertical="center"/>
      <protection locked="0"/>
    </xf>
    <xf numFmtId="0" fontId="2" fillId="0" borderId="0" xfId="20" applyAlignment="1">
      <alignment vertical="center"/>
      <protection/>
    </xf>
    <xf numFmtId="0" fontId="2" fillId="0" borderId="1" xfId="20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1" xfId="20" applyFont="1" applyBorder="1" applyAlignment="1">
      <alignment vertical="center"/>
      <protection/>
    </xf>
    <xf numFmtId="0" fontId="2" fillId="4" borderId="0" xfId="20" applyFill="1" applyAlignment="1">
      <alignment vertical="center"/>
      <protection/>
    </xf>
    <xf numFmtId="0" fontId="6" fillId="4" borderId="11" xfId="20" applyFont="1" applyFill="1" applyBorder="1" applyAlignment="1">
      <alignment horizontal="left" vertical="center"/>
      <protection/>
    </xf>
    <xf numFmtId="0" fontId="2" fillId="4" borderId="12" xfId="20" applyFill="1" applyBorder="1" applyAlignment="1">
      <alignment vertical="center"/>
      <protection/>
    </xf>
    <xf numFmtId="0" fontId="6" fillId="4" borderId="12" xfId="20" applyFont="1" applyFill="1" applyBorder="1" applyAlignment="1">
      <alignment horizontal="center" vertical="center"/>
      <protection/>
    </xf>
    <xf numFmtId="0" fontId="2" fillId="3" borderId="12" xfId="20" applyFill="1" applyBorder="1" applyAlignment="1">
      <alignment vertical="center"/>
      <protection/>
    </xf>
    <xf numFmtId="0" fontId="24" fillId="3" borderId="13" xfId="20" applyFont="1" applyFill="1" applyBorder="1" applyAlignment="1">
      <alignment horizontal="center" vertical="center"/>
      <protection/>
    </xf>
    <xf numFmtId="0" fontId="15" fillId="5" borderId="0" xfId="20" applyFont="1" applyFill="1" applyAlignment="1">
      <alignment horizontal="left" vertical="center"/>
      <protection/>
    </xf>
    <xf numFmtId="0" fontId="2" fillId="5" borderId="0" xfId="20" applyFill="1">
      <alignment/>
      <protection/>
    </xf>
    <xf numFmtId="0" fontId="2" fillId="5" borderId="0" xfId="20" applyFill="1" applyAlignment="1">
      <alignment horizontal="left" vertical="center"/>
      <protection/>
    </xf>
    <xf numFmtId="0" fontId="2" fillId="5" borderId="4" xfId="20" applyFill="1" applyBorder="1">
      <alignment/>
      <protection/>
    </xf>
    <xf numFmtId="0" fontId="2" fillId="5" borderId="5" xfId="20" applyFill="1" applyBorder="1">
      <alignment/>
      <protection/>
    </xf>
    <xf numFmtId="0" fontId="2" fillId="5" borderId="1" xfId="20" applyFill="1" applyBorder="1">
      <alignment/>
      <protection/>
    </xf>
    <xf numFmtId="0" fontId="16" fillId="5" borderId="0" xfId="20" applyFont="1" applyFill="1" applyAlignment="1">
      <alignment horizontal="left" vertical="center"/>
      <protection/>
    </xf>
    <xf numFmtId="0" fontId="17" fillId="5" borderId="0" xfId="20" applyFont="1" applyFill="1" applyAlignment="1">
      <alignment horizontal="left" vertical="center"/>
      <protection/>
    </xf>
    <xf numFmtId="0" fontId="18" fillId="5" borderId="0" xfId="20" applyFont="1" applyFill="1" applyAlignment="1">
      <alignment horizontal="left" vertical="center"/>
      <protection/>
    </xf>
    <xf numFmtId="0" fontId="3" fillId="5" borderId="0" xfId="20" applyFont="1" applyFill="1" applyAlignment="1">
      <alignment horizontal="left" vertical="top"/>
      <protection/>
    </xf>
    <xf numFmtId="0" fontId="5" fillId="5" borderId="0" xfId="20" applyFont="1" applyFill="1" applyAlignment="1">
      <alignment horizontal="left" vertical="top"/>
      <protection/>
    </xf>
    <xf numFmtId="0" fontId="3" fillId="5" borderId="0" xfId="20" applyFont="1" applyFill="1" applyAlignment="1">
      <alignment horizontal="left" vertical="center"/>
      <protection/>
    </xf>
    <xf numFmtId="0" fontId="4" fillId="5" borderId="0" xfId="20" applyFont="1" applyFill="1" applyAlignment="1">
      <alignment horizontal="left" vertical="center"/>
      <protection/>
    </xf>
    <xf numFmtId="49" fontId="4" fillId="5" borderId="0" xfId="20" applyNumberFormat="1" applyFont="1" applyFill="1" applyAlignment="1" applyProtection="1">
      <alignment horizontal="left" vertical="center"/>
      <protection locked="0"/>
    </xf>
    <xf numFmtId="0" fontId="2" fillId="5" borderId="29" xfId="20" applyFill="1" applyBorder="1">
      <alignment/>
      <protection/>
    </xf>
    <xf numFmtId="0" fontId="2" fillId="5" borderId="0" xfId="20" applyFill="1" applyAlignment="1">
      <alignment vertical="center"/>
      <protection/>
    </xf>
    <xf numFmtId="0" fontId="2" fillId="5" borderId="1" xfId="20" applyFill="1" applyBorder="1" applyAlignment="1">
      <alignment vertical="center"/>
      <protection/>
    </xf>
    <xf numFmtId="0" fontId="20" fillId="5" borderId="30" xfId="20" applyFont="1" applyFill="1" applyBorder="1" applyAlignment="1">
      <alignment horizontal="left" vertical="center"/>
      <protection/>
    </xf>
    <xf numFmtId="0" fontId="2" fillId="5" borderId="30" xfId="20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3" fillId="5" borderId="1" xfId="20" applyFont="1" applyFill="1" applyBorder="1" applyAlignment="1">
      <alignment vertical="center"/>
      <protection/>
    </xf>
    <xf numFmtId="0" fontId="4" fillId="5" borderId="1" xfId="20" applyFont="1" applyFill="1" applyBorder="1" applyAlignment="1">
      <alignment vertical="center"/>
      <protection/>
    </xf>
    <xf numFmtId="0" fontId="4" fillId="5" borderId="0" xfId="20" applyFont="1" applyFill="1" applyAlignment="1">
      <alignment vertical="center"/>
      <protection/>
    </xf>
    <xf numFmtId="0" fontId="5" fillId="5" borderId="1" xfId="20" applyFont="1" applyFill="1" applyBorder="1" applyAlignment="1">
      <alignment vertical="center"/>
      <protection/>
    </xf>
    <xf numFmtId="0" fontId="5" fillId="5" borderId="0" xfId="20" applyFont="1" applyFill="1" applyAlignment="1">
      <alignment vertical="center"/>
      <protection/>
    </xf>
    <xf numFmtId="0" fontId="2" fillId="5" borderId="10" xfId="20" applyFill="1" applyBorder="1" applyAlignment="1">
      <alignment vertical="center"/>
      <protection/>
    </xf>
    <xf numFmtId="0" fontId="2" fillId="5" borderId="15" xfId="20" applyFill="1" applyBorder="1" applyAlignment="1">
      <alignment vertical="center"/>
      <protection/>
    </xf>
    <xf numFmtId="0" fontId="2" fillId="5" borderId="17" xfId="20" applyFill="1" applyBorder="1" applyAlignment="1">
      <alignment vertical="center"/>
      <protection/>
    </xf>
    <xf numFmtId="0" fontId="25" fillId="5" borderId="6" xfId="20" applyFont="1" applyFill="1" applyBorder="1" applyAlignment="1">
      <alignment horizontal="center" vertical="center" wrapText="1"/>
      <protection/>
    </xf>
    <xf numFmtId="0" fontId="25" fillId="5" borderId="7" xfId="20" applyFont="1" applyFill="1" applyBorder="1" applyAlignment="1">
      <alignment horizontal="center" vertical="center" wrapText="1"/>
      <protection/>
    </xf>
    <xf numFmtId="0" fontId="25" fillId="5" borderId="8" xfId="20" applyFont="1" applyFill="1" applyBorder="1" applyAlignment="1">
      <alignment horizontal="center" vertical="center" wrapText="1"/>
      <protection/>
    </xf>
    <xf numFmtId="0" fontId="2" fillId="5" borderId="9" xfId="20" applyFill="1" applyBorder="1" applyAlignment="1">
      <alignment vertical="center"/>
      <protection/>
    </xf>
    <xf numFmtId="0" fontId="6" fillId="5" borderId="1" xfId="20" applyFont="1" applyFill="1" applyBorder="1" applyAlignment="1">
      <alignment vertical="center"/>
      <protection/>
    </xf>
    <xf numFmtId="4" fontId="22" fillId="5" borderId="16" xfId="20" applyNumberFormat="1" applyFont="1" applyFill="1" applyBorder="1" applyAlignment="1">
      <alignment vertical="center"/>
      <protection/>
    </xf>
    <xf numFmtId="4" fontId="22" fillId="5" borderId="0" xfId="20" applyNumberFormat="1" applyFont="1" applyFill="1" applyAlignment="1">
      <alignment vertical="center"/>
      <protection/>
    </xf>
    <xf numFmtId="166" fontId="22" fillId="5" borderId="0" xfId="20" applyNumberFormat="1" applyFont="1" applyFill="1" applyAlignment="1">
      <alignment vertical="center"/>
      <protection/>
    </xf>
    <xf numFmtId="4" fontId="22" fillId="5" borderId="17" xfId="20" applyNumberFormat="1" applyFont="1" applyFill="1" applyBorder="1" applyAlignment="1">
      <alignment vertical="center"/>
      <protection/>
    </xf>
    <xf numFmtId="0" fontId="6" fillId="5" borderId="0" xfId="20" applyFont="1" applyFill="1" applyAlignment="1">
      <alignment vertical="center"/>
      <protection/>
    </xf>
    <xf numFmtId="0" fontId="6" fillId="5" borderId="0" xfId="20" applyFont="1" applyFill="1" applyAlignment="1">
      <alignment horizontal="left" vertical="center"/>
      <protection/>
    </xf>
    <xf numFmtId="0" fontId="27" fillId="5" borderId="0" xfId="20" applyFont="1" applyFill="1" applyAlignment="1">
      <alignment horizontal="left" vertical="center"/>
      <protection/>
    </xf>
    <xf numFmtId="0" fontId="7" fillId="5" borderId="1" xfId="20" applyFont="1" applyFill="1" applyBorder="1" applyAlignment="1">
      <alignment vertical="center"/>
      <protection/>
    </xf>
    <xf numFmtId="4" fontId="31" fillId="5" borderId="16" xfId="20" applyNumberFormat="1" applyFont="1" applyFill="1" applyBorder="1" applyAlignment="1">
      <alignment vertical="center"/>
      <protection/>
    </xf>
    <xf numFmtId="4" fontId="31" fillId="5" borderId="0" xfId="20" applyNumberFormat="1" applyFont="1" applyFill="1" applyAlignment="1">
      <alignment vertical="center"/>
      <protection/>
    </xf>
    <xf numFmtId="166" fontId="31" fillId="5" borderId="0" xfId="20" applyNumberFormat="1" applyFont="1" applyFill="1" applyAlignment="1">
      <alignment vertical="center"/>
      <protection/>
    </xf>
    <xf numFmtId="4" fontId="31" fillId="5" borderId="17" xfId="20" applyNumberFormat="1" applyFont="1" applyFill="1" applyBorder="1" applyAlignment="1">
      <alignment vertical="center"/>
      <protection/>
    </xf>
    <xf numFmtId="0" fontId="7" fillId="5" borderId="0" xfId="20" applyFont="1" applyFill="1" applyAlignment="1">
      <alignment vertical="center"/>
      <protection/>
    </xf>
    <xf numFmtId="0" fontId="7" fillId="5" borderId="0" xfId="20" applyFont="1" applyFill="1" applyAlignment="1">
      <alignment horizontal="left" vertical="center"/>
      <protection/>
    </xf>
    <xf numFmtId="4" fontId="31" fillId="5" borderId="19" xfId="20" applyNumberFormat="1" applyFont="1" applyFill="1" applyBorder="1" applyAlignment="1">
      <alignment vertical="center"/>
      <protection/>
    </xf>
    <xf numFmtId="4" fontId="31" fillId="5" borderId="14" xfId="20" applyNumberFormat="1" applyFont="1" applyFill="1" applyBorder="1" applyAlignment="1">
      <alignment vertical="center"/>
      <protection/>
    </xf>
    <xf numFmtId="166" fontId="31" fillId="5" borderId="14" xfId="20" applyNumberFormat="1" applyFont="1" applyFill="1" applyBorder="1" applyAlignment="1">
      <alignment vertical="center"/>
      <protection/>
    </xf>
    <xf numFmtId="4" fontId="31" fillId="5" borderId="20" xfId="20" applyNumberFormat="1" applyFont="1" applyFill="1" applyBorder="1" applyAlignment="1">
      <alignment vertical="center"/>
      <protection/>
    </xf>
    <xf numFmtId="0" fontId="2" fillId="5" borderId="2" xfId="20" applyFill="1" applyBorder="1" applyAlignment="1">
      <alignment vertical="center"/>
      <protection/>
    </xf>
    <xf numFmtId="0" fontId="2" fillId="5" borderId="3" xfId="20" applyFill="1" applyBorder="1" applyAlignment="1">
      <alignment vertical="center"/>
      <protection/>
    </xf>
    <xf numFmtId="0" fontId="2" fillId="5" borderId="4" xfId="20" applyFill="1" applyBorder="1" applyAlignment="1">
      <alignment vertical="center"/>
      <protection/>
    </xf>
    <xf numFmtId="0" fontId="2" fillId="5" borderId="5" xfId="20" applyFill="1" applyBorder="1" applyAlignment="1">
      <alignment vertical="center"/>
      <protection/>
    </xf>
    <xf numFmtId="0" fontId="5" fillId="5" borderId="0" xfId="20" applyFont="1" applyFill="1" applyAlignment="1">
      <alignment horizontal="left" vertical="center"/>
      <protection/>
    </xf>
    <xf numFmtId="0" fontId="20" fillId="5" borderId="0" xfId="20" applyFont="1" applyFill="1" applyAlignment="1">
      <alignment vertical="center"/>
      <protection/>
    </xf>
    <xf numFmtId="0" fontId="28" fillId="5" borderId="0" xfId="21" applyFont="1" applyFill="1" applyAlignment="1">
      <alignment horizontal="center" vertical="center"/>
    </xf>
    <xf numFmtId="0" fontId="26" fillId="5" borderId="0" xfId="20" applyFont="1" applyFill="1" applyAlignment="1">
      <alignment horizontal="left" vertical="center"/>
      <protection/>
    </xf>
    <xf numFmtId="0" fontId="26" fillId="5" borderId="0" xfId="20" applyFont="1" applyFill="1" applyAlignment="1">
      <alignment vertical="center"/>
      <protection/>
    </xf>
    <xf numFmtId="0" fontId="6" fillId="5" borderId="0" xfId="20" applyFont="1" applyFill="1" applyAlignment="1">
      <alignment horizontal="center" vertical="center"/>
      <protection/>
    </xf>
    <xf numFmtId="0" fontId="29" fillId="5" borderId="0" xfId="20" applyFont="1" applyFill="1" applyAlignment="1">
      <alignment vertical="center"/>
      <protection/>
    </xf>
    <xf numFmtId="0" fontId="30" fillId="5" borderId="0" xfId="20" applyFont="1" applyFill="1" applyAlignment="1">
      <alignment vertical="center"/>
      <protection/>
    </xf>
    <xf numFmtId="0" fontId="30" fillId="5" borderId="0" xfId="20" applyFont="1" applyFill="1" applyAlignment="1">
      <alignment vertical="center"/>
      <protection/>
    </xf>
    <xf numFmtId="0" fontId="5" fillId="5" borderId="0" xfId="20" applyFont="1" applyFill="1" applyAlignment="1">
      <alignment horizontal="center" vertical="center"/>
      <protection/>
    </xf>
    <xf numFmtId="0" fontId="0" fillId="0" borderId="0" xfId="22">
      <alignment/>
      <protection/>
    </xf>
    <xf numFmtId="0" fontId="0" fillId="0" borderId="0" xfId="22" applyFont="1" applyAlignment="1">
      <alignment horizontal="left" vertical="center"/>
      <protection/>
    </xf>
    <xf numFmtId="0" fontId="0" fillId="0" borderId="4" xfId="22" applyBorder="1">
      <alignment/>
      <protection/>
    </xf>
    <xf numFmtId="0" fontId="0" fillId="0" borderId="5" xfId="22" applyBorder="1">
      <alignment/>
      <protection/>
    </xf>
    <xf numFmtId="0" fontId="0" fillId="0" borderId="1" xfId="22" applyBorder="1">
      <alignment/>
      <protection/>
    </xf>
    <xf numFmtId="0" fontId="16" fillId="0" borderId="0" xfId="22" applyFont="1" applyAlignment="1">
      <alignment horizontal="left" vertical="center"/>
      <protection/>
    </xf>
    <xf numFmtId="0" fontId="32" fillId="0" borderId="0" xfId="22" applyFont="1" applyAlignment="1">
      <alignment horizontal="left" vertical="center"/>
      <protection/>
    </xf>
    <xf numFmtId="0" fontId="3" fillId="0" borderId="0" xfId="22" applyFont="1" applyAlignment="1">
      <alignment horizontal="left" vertical="center"/>
      <protection/>
    </xf>
    <xf numFmtId="0" fontId="0" fillId="0" borderId="0" xfId="22" applyFont="1" applyAlignment="1">
      <alignment vertical="center"/>
      <protection/>
    </xf>
    <xf numFmtId="0" fontId="0" fillId="0" borderId="1" xfId="22" applyFont="1" applyBorder="1" applyAlignment="1">
      <alignment vertical="center"/>
      <protection/>
    </xf>
    <xf numFmtId="0" fontId="0" fillId="0" borderId="1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4" fillId="0" borderId="0" xfId="22" applyFont="1" applyAlignment="1">
      <alignment horizontal="left" vertical="center"/>
      <protection/>
    </xf>
    <xf numFmtId="165" fontId="4" fillId="0" borderId="0" xfId="22" applyNumberFormat="1" applyFont="1" applyAlignment="1">
      <alignment horizontal="left" vertical="center"/>
      <protection/>
    </xf>
    <xf numFmtId="0" fontId="0" fillId="0" borderId="0" xfId="22" applyFont="1" applyAlignment="1">
      <alignment vertical="center" wrapText="1"/>
      <protection/>
    </xf>
    <xf numFmtId="0" fontId="0" fillId="0" borderId="1" xfId="22" applyFont="1" applyBorder="1" applyAlignment="1">
      <alignment vertical="center" wrapText="1"/>
      <protection/>
    </xf>
    <xf numFmtId="0" fontId="0" fillId="0" borderId="1" xfId="22" applyBorder="1" applyAlignment="1">
      <alignment vertical="center" wrapText="1"/>
      <protection/>
    </xf>
    <xf numFmtId="0" fontId="0" fillId="0" borderId="0" xfId="22" applyAlignment="1">
      <alignment vertical="center" wrapText="1"/>
      <protection/>
    </xf>
    <xf numFmtId="0" fontId="0" fillId="0" borderId="10" xfId="22" applyFont="1" applyBorder="1" applyAlignment="1">
      <alignment vertical="center"/>
      <protection/>
    </xf>
    <xf numFmtId="0" fontId="20" fillId="0" borderId="0" xfId="22" applyFont="1" applyAlignment="1">
      <alignment horizontal="left" vertical="center"/>
      <protection/>
    </xf>
    <xf numFmtId="4" fontId="26" fillId="0" borderId="0" xfId="22" applyNumberFormat="1" applyFont="1" applyAlignment="1">
      <alignment vertical="center"/>
      <protection/>
    </xf>
    <xf numFmtId="0" fontId="3" fillId="0" borderId="0" xfId="22" applyFont="1" applyAlignment="1">
      <alignment horizontal="right" vertical="center"/>
      <protection/>
    </xf>
    <xf numFmtId="0" fontId="23" fillId="0" borderId="0" xfId="22" applyFont="1" applyAlignment="1">
      <alignment horizontal="left" vertical="center"/>
      <protection/>
    </xf>
    <xf numFmtId="4" fontId="3" fillId="0" borderId="0" xfId="22" applyNumberFormat="1" applyFont="1" applyAlignment="1">
      <alignment vertical="center"/>
      <protection/>
    </xf>
    <xf numFmtId="164" fontId="3" fillId="0" borderId="0" xfId="22" applyNumberFormat="1" applyFont="1" applyAlignment="1">
      <alignment horizontal="right" vertical="center"/>
      <protection/>
    </xf>
    <xf numFmtId="0" fontId="0" fillId="3" borderId="0" xfId="22" applyFont="1" applyFill="1" applyAlignment="1">
      <alignment vertical="center"/>
      <protection/>
    </xf>
    <xf numFmtId="0" fontId="6" fillId="3" borderId="11" xfId="22" applyFont="1" applyFill="1" applyBorder="1" applyAlignment="1">
      <alignment horizontal="left" vertical="center"/>
      <protection/>
    </xf>
    <xf numFmtId="0" fontId="0" fillId="3" borderId="12" xfId="22" applyFont="1" applyFill="1" applyBorder="1" applyAlignment="1">
      <alignment vertical="center"/>
      <protection/>
    </xf>
    <xf numFmtId="0" fontId="6" fillId="3" borderId="12" xfId="22" applyFont="1" applyFill="1" applyBorder="1" applyAlignment="1">
      <alignment horizontal="right" vertical="center"/>
      <protection/>
    </xf>
    <xf numFmtId="0" fontId="6" fillId="3" borderId="12" xfId="22" applyFont="1" applyFill="1" applyBorder="1" applyAlignment="1">
      <alignment horizontal="center" vertical="center"/>
      <protection/>
    </xf>
    <xf numFmtId="4" fontId="6" fillId="3" borderId="12" xfId="22" applyNumberFormat="1" applyFont="1" applyFill="1" applyBorder="1" applyAlignment="1">
      <alignment vertical="center"/>
      <protection/>
    </xf>
    <xf numFmtId="0" fontId="0" fillId="3" borderId="13" xfId="22" applyFont="1" applyFill="1" applyBorder="1" applyAlignment="1">
      <alignment vertical="center"/>
      <protection/>
    </xf>
    <xf numFmtId="0" fontId="48" fillId="0" borderId="29" xfId="22" applyFont="1" applyBorder="1" applyAlignment="1">
      <alignment horizontal="left" vertical="center"/>
      <protection/>
    </xf>
    <xf numFmtId="0" fontId="0" fillId="0" borderId="29" xfId="22" applyBorder="1" applyAlignment="1">
      <alignment vertical="center"/>
      <protection/>
    </xf>
    <xf numFmtId="0" fontId="3" fillId="0" borderId="30" xfId="22" applyFont="1" applyBorder="1" applyAlignment="1">
      <alignment horizontal="left" vertical="center"/>
      <protection/>
    </xf>
    <xf numFmtId="0" fontId="0" fillId="0" borderId="30" xfId="22" applyFont="1" applyBorder="1" applyAlignment="1">
      <alignment vertical="center"/>
      <protection/>
    </xf>
    <xf numFmtId="0" fontId="3" fillId="0" borderId="30" xfId="22" applyFont="1" applyBorder="1" applyAlignment="1">
      <alignment horizontal="center" vertical="center"/>
      <protection/>
    </xf>
    <xf numFmtId="0" fontId="3" fillId="0" borderId="30" xfId="22" applyFont="1" applyBorder="1" applyAlignment="1">
      <alignment horizontal="right" vertical="center"/>
      <protection/>
    </xf>
    <xf numFmtId="0" fontId="0" fillId="0" borderId="29" xfId="22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0" fillId="0" borderId="5" xfId="22" applyFont="1" applyBorder="1" applyAlignment="1">
      <alignment vertical="center"/>
      <protection/>
    </xf>
    <xf numFmtId="0" fontId="4" fillId="0" borderId="0" xfId="22" applyFont="1" applyAlignment="1">
      <alignment horizontal="left" vertical="center" wrapText="1"/>
      <protection/>
    </xf>
    <xf numFmtId="0" fontId="24" fillId="3" borderId="0" xfId="22" applyFont="1" applyFill="1" applyAlignment="1">
      <alignment horizontal="left" vertical="center"/>
      <protection/>
    </xf>
    <xf numFmtId="0" fontId="24" fillId="3" borderId="0" xfId="22" applyFont="1" applyFill="1" applyAlignment="1">
      <alignment horizontal="right" vertical="center"/>
      <protection/>
    </xf>
    <xf numFmtId="0" fontId="33" fillId="0" borderId="0" xfId="22" applyFont="1" applyAlignment="1">
      <alignment horizontal="left" vertical="center"/>
      <protection/>
    </xf>
    <xf numFmtId="0" fontId="8" fillId="0" borderId="0" xfId="22" applyFont="1" applyAlignment="1">
      <alignment vertical="center"/>
      <protection/>
    </xf>
    <xf numFmtId="0" fontId="8" fillId="0" borderId="1" xfId="22" applyFont="1" applyBorder="1" applyAlignment="1">
      <alignment vertical="center"/>
      <protection/>
    </xf>
    <xf numFmtId="0" fontId="8" fillId="0" borderId="14" xfId="22" applyFont="1" applyBorder="1" applyAlignment="1">
      <alignment horizontal="left" vertical="center"/>
      <protection/>
    </xf>
    <xf numFmtId="0" fontId="8" fillId="0" borderId="14" xfId="22" applyFont="1" applyBorder="1" applyAlignment="1">
      <alignment vertical="center"/>
      <protection/>
    </xf>
    <xf numFmtId="4" fontId="8" fillId="0" borderId="14" xfId="22" applyNumberFormat="1" applyFont="1" applyBorder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9" fillId="0" borderId="1" xfId="22" applyFont="1" applyBorder="1" applyAlignment="1">
      <alignment vertical="center"/>
      <protection/>
    </xf>
    <xf numFmtId="0" fontId="9" fillId="0" borderId="14" xfId="22" applyFont="1" applyBorder="1" applyAlignment="1">
      <alignment horizontal="left" vertical="center"/>
      <protection/>
    </xf>
    <xf numFmtId="0" fontId="9" fillId="0" borderId="14" xfId="22" applyFont="1" applyBorder="1" applyAlignment="1">
      <alignment vertical="center"/>
      <protection/>
    </xf>
    <xf numFmtId="4" fontId="9" fillId="0" borderId="14" xfId="22" applyNumberFormat="1" applyFont="1" applyBorder="1" applyAlignment="1">
      <alignment vertical="center"/>
      <protection/>
    </xf>
    <xf numFmtId="0" fontId="0" fillId="0" borderId="0" xfId="22" applyFont="1" applyAlignment="1">
      <alignment horizontal="center" vertical="center" wrapText="1"/>
      <protection/>
    </xf>
    <xf numFmtId="0" fontId="0" fillId="0" borderId="1" xfId="22" applyFont="1" applyBorder="1" applyAlignment="1">
      <alignment horizontal="center" vertical="center" wrapText="1"/>
      <protection/>
    </xf>
    <xf numFmtId="0" fontId="24" fillId="3" borderId="6" xfId="22" applyFont="1" applyFill="1" applyBorder="1" applyAlignment="1">
      <alignment horizontal="center" vertical="center" wrapText="1"/>
      <protection/>
    </xf>
    <xf numFmtId="0" fontId="24" fillId="3" borderId="7" xfId="22" applyFont="1" applyFill="1" applyBorder="1" applyAlignment="1">
      <alignment horizontal="center" vertical="center" wrapText="1"/>
      <protection/>
    </xf>
    <xf numFmtId="0" fontId="24" fillId="3" borderId="8" xfId="22" applyFont="1" applyFill="1" applyBorder="1" applyAlignment="1">
      <alignment horizontal="center" vertical="center" wrapText="1"/>
      <protection/>
    </xf>
    <xf numFmtId="0" fontId="24" fillId="3" borderId="0" xfId="22" applyFont="1" applyFill="1" applyAlignment="1">
      <alignment horizontal="center" vertical="center" wrapText="1"/>
      <protection/>
    </xf>
    <xf numFmtId="0" fontId="0" fillId="0" borderId="1" xfId="22" applyBorder="1" applyAlignment="1">
      <alignment horizontal="center" vertical="center" wrapText="1"/>
      <protection/>
    </xf>
    <xf numFmtId="0" fontId="25" fillId="0" borderId="6" xfId="22" applyFont="1" applyBorder="1" applyAlignment="1">
      <alignment horizontal="center" vertical="center" wrapText="1"/>
      <protection/>
    </xf>
    <xf numFmtId="0" fontId="25" fillId="0" borderId="7" xfId="22" applyFont="1" applyBorder="1" applyAlignment="1">
      <alignment horizontal="center" vertical="center" wrapText="1"/>
      <protection/>
    </xf>
    <xf numFmtId="0" fontId="25" fillId="0" borderId="8" xfId="22" applyFont="1" applyBorder="1" applyAlignment="1">
      <alignment horizontal="center" vertical="center" wrapText="1"/>
      <protection/>
    </xf>
    <xf numFmtId="0" fontId="0" fillId="0" borderId="0" xfId="22" applyAlignment="1">
      <alignment horizontal="center" vertical="center" wrapText="1"/>
      <protection/>
    </xf>
    <xf numFmtId="0" fontId="26" fillId="0" borderId="0" xfId="22" applyFont="1" applyAlignment="1">
      <alignment horizontal="left" vertical="center"/>
      <protection/>
    </xf>
    <xf numFmtId="4" fontId="26" fillId="0" borderId="0" xfId="22" applyNumberFormat="1" applyFont="1">
      <alignment/>
      <protection/>
    </xf>
    <xf numFmtId="0" fontId="0" fillId="0" borderId="9" xfId="22" applyFont="1" applyBorder="1" applyAlignment="1">
      <alignment vertical="center"/>
      <protection/>
    </xf>
    <xf numFmtId="166" fontId="34" fillId="0" borderId="10" xfId="22" applyNumberFormat="1" applyFont="1" applyBorder="1">
      <alignment/>
      <protection/>
    </xf>
    <xf numFmtId="166" fontId="34" fillId="0" borderId="15" xfId="22" applyNumberFormat="1" applyFont="1" applyBorder="1">
      <alignment/>
      <protection/>
    </xf>
    <xf numFmtId="4" fontId="35" fillId="0" borderId="0" xfId="22" applyNumberFormat="1" applyFont="1" applyAlignment="1">
      <alignment vertical="center"/>
      <protection/>
    </xf>
    <xf numFmtId="0" fontId="10" fillId="0" borderId="0" xfId="22" applyFont="1">
      <alignment/>
      <protection/>
    </xf>
    <xf numFmtId="0" fontId="10" fillId="0" borderId="1" xfId="22" applyFont="1" applyBorder="1">
      <alignment/>
      <protection/>
    </xf>
    <xf numFmtId="0" fontId="10" fillId="0" borderId="0" xfId="22" applyFont="1" applyAlignment="1">
      <alignment horizontal="left"/>
      <protection/>
    </xf>
    <xf numFmtId="0" fontId="8" fillId="0" borderId="0" xfId="22" applyFont="1" applyAlignment="1">
      <alignment horizontal="left"/>
      <protection/>
    </xf>
    <xf numFmtId="4" fontId="8" fillId="0" borderId="0" xfId="22" applyNumberFormat="1" applyFont="1">
      <alignment/>
      <protection/>
    </xf>
    <xf numFmtId="0" fontId="10" fillId="0" borderId="16" xfId="22" applyFont="1" applyBorder="1">
      <alignment/>
      <protection/>
    </xf>
    <xf numFmtId="166" fontId="10" fillId="0" borderId="0" xfId="22" applyNumberFormat="1" applyFont="1">
      <alignment/>
      <protection/>
    </xf>
    <xf numFmtId="166" fontId="10" fillId="0" borderId="17" xfId="22" applyNumberFormat="1" applyFont="1" applyBorder="1">
      <alignment/>
      <protection/>
    </xf>
    <xf numFmtId="0" fontId="10" fillId="0" borderId="0" xfId="22" applyFont="1" applyAlignment="1">
      <alignment horizontal="center"/>
      <protection/>
    </xf>
    <xf numFmtId="4" fontId="10" fillId="0" borderId="0" xfId="22" applyNumberFormat="1" applyFont="1" applyAlignment="1">
      <alignment vertical="center"/>
      <protection/>
    </xf>
    <xf numFmtId="0" fontId="9" fillId="0" borderId="0" xfId="22" applyFont="1" applyAlignment="1">
      <alignment horizontal="left"/>
      <protection/>
    </xf>
    <xf numFmtId="4" fontId="9" fillId="0" borderId="0" xfId="22" applyNumberFormat="1" applyFont="1">
      <alignment/>
      <protection/>
    </xf>
    <xf numFmtId="0" fontId="0" fillId="0" borderId="1" xfId="22" applyFont="1" applyBorder="1" applyAlignment="1" applyProtection="1">
      <alignment vertical="center"/>
      <protection locked="0"/>
    </xf>
    <xf numFmtId="0" fontId="24" fillId="0" borderId="18" xfId="22" applyFont="1" applyBorder="1" applyAlignment="1" applyProtection="1">
      <alignment horizontal="center" vertical="center"/>
      <protection locked="0"/>
    </xf>
    <xf numFmtId="49" fontId="24" fillId="0" borderId="18" xfId="22" applyNumberFormat="1" applyFont="1" applyBorder="1" applyAlignment="1" applyProtection="1">
      <alignment horizontal="left" vertical="center" wrapText="1"/>
      <protection locked="0"/>
    </xf>
    <xf numFmtId="0" fontId="24" fillId="0" borderId="18" xfId="22" applyFont="1" applyBorder="1" applyAlignment="1" applyProtection="1">
      <alignment horizontal="left" vertical="center" wrapText="1"/>
      <protection locked="0"/>
    </xf>
    <xf numFmtId="0" fontId="24" fillId="0" borderId="18" xfId="22" applyFont="1" applyBorder="1" applyAlignment="1" applyProtection="1">
      <alignment horizontal="center" vertical="center" wrapText="1"/>
      <protection locked="0"/>
    </xf>
    <xf numFmtId="167" fontId="24" fillId="0" borderId="18" xfId="22" applyNumberFormat="1" applyFont="1" applyBorder="1" applyAlignment="1" applyProtection="1">
      <alignment vertical="center"/>
      <protection locked="0"/>
    </xf>
    <xf numFmtId="4" fontId="24" fillId="0" borderId="18" xfId="22" applyNumberFormat="1" applyFont="1" applyBorder="1" applyAlignment="1" applyProtection="1">
      <alignment vertical="center"/>
      <protection locked="0"/>
    </xf>
    <xf numFmtId="0" fontId="0" fillId="0" borderId="18" xfId="22" applyFont="1" applyBorder="1" applyAlignment="1" applyProtection="1">
      <alignment vertical="center"/>
      <protection locked="0"/>
    </xf>
    <xf numFmtId="0" fontId="25" fillId="0" borderId="16" xfId="22" applyFont="1" applyBorder="1" applyAlignment="1">
      <alignment horizontal="left" vertical="center"/>
      <protection/>
    </xf>
    <xf numFmtId="166" fontId="25" fillId="0" borderId="0" xfId="22" applyNumberFormat="1" applyFont="1" applyAlignment="1">
      <alignment vertical="center"/>
      <protection/>
    </xf>
    <xf numFmtId="166" fontId="25" fillId="0" borderId="17" xfId="22" applyNumberFormat="1" applyFont="1" applyBorder="1" applyAlignment="1">
      <alignment vertical="center"/>
      <protection/>
    </xf>
    <xf numFmtId="0" fontId="24" fillId="0" borderId="0" xfId="22" applyFont="1" applyAlignment="1">
      <alignment horizontal="left" vertical="center"/>
      <protection/>
    </xf>
    <xf numFmtId="4" fontId="0" fillId="0" borderId="0" xfId="22" applyNumberFormat="1" applyFont="1" applyAlignment="1">
      <alignment vertical="center"/>
      <protection/>
    </xf>
    <xf numFmtId="0" fontId="11" fillId="0" borderId="0" xfId="22" applyFont="1" applyAlignment="1">
      <alignment vertical="center"/>
      <protection/>
    </xf>
    <xf numFmtId="0" fontId="11" fillId="0" borderId="1" xfId="22" applyFont="1" applyBorder="1" applyAlignment="1">
      <alignment vertical="center"/>
      <protection/>
    </xf>
    <xf numFmtId="0" fontId="36" fillId="0" borderId="0" xfId="22" applyFont="1" applyAlignment="1">
      <alignment horizontal="left" vertical="center"/>
      <protection/>
    </xf>
    <xf numFmtId="0" fontId="11" fillId="0" borderId="0" xfId="22" applyFont="1" applyAlignment="1">
      <alignment horizontal="left" vertical="center"/>
      <protection/>
    </xf>
    <xf numFmtId="0" fontId="11" fillId="0" borderId="0" xfId="22" applyFont="1" applyAlignment="1">
      <alignment horizontal="left" vertical="center" wrapText="1"/>
      <protection/>
    </xf>
    <xf numFmtId="167" fontId="11" fillId="0" borderId="0" xfId="22" applyNumberFormat="1" applyFont="1" applyAlignment="1">
      <alignment vertical="center"/>
      <protection/>
    </xf>
    <xf numFmtId="0" fontId="11" fillId="0" borderId="16" xfId="22" applyFont="1" applyBorder="1" applyAlignment="1">
      <alignment vertical="center"/>
      <protection/>
    </xf>
    <xf numFmtId="0" fontId="11" fillId="0" borderId="17" xfId="22" applyFont="1" applyBorder="1" applyAlignment="1">
      <alignment vertical="center"/>
      <protection/>
    </xf>
    <xf numFmtId="0" fontId="25" fillId="0" borderId="19" xfId="22" applyFont="1" applyBorder="1" applyAlignment="1">
      <alignment horizontal="left" vertical="center"/>
      <protection/>
    </xf>
    <xf numFmtId="166" fontId="25" fillId="0" borderId="14" xfId="22" applyNumberFormat="1" applyFont="1" applyBorder="1" applyAlignment="1">
      <alignment vertical="center"/>
      <protection/>
    </xf>
    <xf numFmtId="166" fontId="25" fillId="0" borderId="20" xfId="22" applyNumberFormat="1" applyFont="1" applyBorder="1" applyAlignment="1">
      <alignment vertical="center"/>
      <protection/>
    </xf>
    <xf numFmtId="4" fontId="24" fillId="6" borderId="18" xfId="22" applyNumberFormat="1" applyFont="1" applyFill="1" applyBorder="1" applyAlignment="1" applyProtection="1">
      <alignment vertical="center"/>
      <protection locked="0"/>
    </xf>
    <xf numFmtId="0" fontId="49" fillId="0" borderId="0" xfId="22" applyFont="1">
      <alignment/>
      <protection/>
    </xf>
    <xf numFmtId="0" fontId="49" fillId="0" borderId="0" xfId="22" applyFont="1" applyAlignment="1">
      <alignment vertical="center"/>
      <protection/>
    </xf>
    <xf numFmtId="0" fontId="49" fillId="0" borderId="0" xfId="22" applyFont="1" applyAlignment="1">
      <alignment vertical="center" wrapText="1"/>
      <protection/>
    </xf>
    <xf numFmtId="0" fontId="50" fillId="0" borderId="0" xfId="22" applyFont="1" applyAlignment="1">
      <alignment vertical="center"/>
      <protection/>
    </xf>
    <xf numFmtId="0" fontId="51" fillId="0" borderId="0" xfId="22" applyFont="1" applyAlignment="1">
      <alignment vertical="center"/>
      <protection/>
    </xf>
    <xf numFmtId="0" fontId="52" fillId="0" borderId="7" xfId="22" applyFont="1" applyBorder="1" applyAlignment="1">
      <alignment horizontal="center" vertical="center" wrapText="1"/>
      <protection/>
    </xf>
    <xf numFmtId="0" fontId="49" fillId="0" borderId="10" xfId="22" applyFont="1" applyBorder="1" applyAlignment="1">
      <alignment vertical="center"/>
      <protection/>
    </xf>
    <xf numFmtId="0" fontId="52" fillId="0" borderId="0" xfId="22" applyFont="1" applyAlignment="1">
      <alignment horizontal="center" vertical="center"/>
      <protection/>
    </xf>
    <xf numFmtId="0" fontId="52" fillId="0" borderId="14" xfId="22" applyFont="1" applyBorder="1" applyAlignment="1">
      <alignment horizontal="center" vertical="center"/>
      <protection/>
    </xf>
    <xf numFmtId="0" fontId="2" fillId="5" borderId="0" xfId="20" applyFill="1">
      <alignment/>
      <protection/>
    </xf>
    <xf numFmtId="0" fontId="4" fillId="5" borderId="0" xfId="20" applyFont="1" applyFill="1" applyAlignment="1">
      <alignment horizontal="left" vertical="center"/>
      <protection/>
    </xf>
    <xf numFmtId="0" fontId="19" fillId="5" borderId="0" xfId="20" applyFont="1" applyFill="1" applyAlignment="1">
      <alignment horizontal="left" vertical="top" wrapText="1"/>
      <protection/>
    </xf>
    <xf numFmtId="0" fontId="19" fillId="5" borderId="0" xfId="20" applyFont="1" applyFill="1" applyAlignment="1">
      <alignment horizontal="left" vertical="center"/>
      <protection/>
    </xf>
    <xf numFmtId="0" fontId="21" fillId="5" borderId="0" xfId="20" applyFont="1" applyFill="1" applyAlignment="1">
      <alignment horizontal="left" vertical="center"/>
      <protection/>
    </xf>
    <xf numFmtId="0" fontId="5" fillId="5" borderId="0" xfId="20" applyFont="1" applyFill="1" applyAlignment="1">
      <alignment horizontal="left" vertical="top" wrapText="1"/>
      <protection/>
    </xf>
    <xf numFmtId="49" fontId="4" fillId="2" borderId="0" xfId="20" applyNumberFormat="1" applyFont="1" applyFill="1" applyAlignment="1" applyProtection="1">
      <alignment horizontal="left" vertical="center"/>
      <protection locked="0"/>
    </xf>
    <xf numFmtId="49" fontId="4" fillId="0" borderId="0" xfId="20" applyNumberFormat="1" applyFont="1" applyAlignment="1">
      <alignment horizontal="left" vertical="center"/>
      <protection/>
    </xf>
    <xf numFmtId="0" fontId="4" fillId="5" borderId="0" xfId="20" applyFont="1" applyFill="1" applyAlignment="1">
      <alignment horizontal="left" vertical="center" wrapText="1"/>
      <protection/>
    </xf>
    <xf numFmtId="4" fontId="20" fillId="5" borderId="30" xfId="20" applyNumberFormat="1" applyFont="1" applyFill="1" applyBorder="1" applyAlignment="1">
      <alignment vertical="center"/>
      <protection/>
    </xf>
    <xf numFmtId="0" fontId="2" fillId="5" borderId="30" xfId="20" applyFill="1" applyBorder="1" applyAlignment="1">
      <alignment vertical="center"/>
      <protection/>
    </xf>
    <xf numFmtId="0" fontId="3" fillId="5" borderId="0" xfId="20" applyFont="1" applyFill="1" applyAlignment="1">
      <alignment horizontal="right" vertical="center"/>
      <protection/>
    </xf>
    <xf numFmtId="164" fontId="3" fillId="5" borderId="0" xfId="20" applyNumberFormat="1" applyFont="1" applyFill="1" applyAlignment="1">
      <alignment horizontal="left" vertical="center"/>
      <protection/>
    </xf>
    <xf numFmtId="0" fontId="3" fillId="5" borderId="0" xfId="20" applyFont="1" applyFill="1" applyAlignment="1">
      <alignment vertical="center"/>
      <protection/>
    </xf>
    <xf numFmtId="4" fontId="21" fillId="5" borderId="0" xfId="20" applyNumberFormat="1" applyFont="1" applyFill="1" applyAlignment="1">
      <alignment vertical="center"/>
      <protection/>
    </xf>
    <xf numFmtId="0" fontId="5" fillId="5" borderId="0" xfId="20" applyFont="1" applyFill="1" applyAlignment="1">
      <alignment horizontal="left" vertical="center" wrapText="1"/>
      <protection/>
    </xf>
    <xf numFmtId="0" fontId="5" fillId="5" borderId="0" xfId="20" applyFont="1" applyFill="1" applyAlignment="1">
      <alignment vertical="center"/>
      <protection/>
    </xf>
    <xf numFmtId="164" fontId="3" fillId="0" borderId="0" xfId="20" applyNumberFormat="1" applyFont="1" applyAlignment="1">
      <alignment horizontal="left" vertical="center"/>
      <protection/>
    </xf>
    <xf numFmtId="0" fontId="3" fillId="0" borderId="0" xfId="20" applyFont="1" applyAlignment="1">
      <alignment vertical="center"/>
      <protection/>
    </xf>
    <xf numFmtId="4" fontId="21" fillId="0" borderId="0" xfId="20" applyNumberFormat="1" applyFont="1" applyAlignment="1">
      <alignment vertical="center"/>
      <protection/>
    </xf>
    <xf numFmtId="0" fontId="6" fillId="4" borderId="12" xfId="20" applyFont="1" applyFill="1" applyBorder="1" applyAlignment="1">
      <alignment horizontal="left" vertical="center"/>
      <protection/>
    </xf>
    <xf numFmtId="0" fontId="2" fillId="4" borderId="12" xfId="20" applyFill="1" applyBorder="1" applyAlignment="1">
      <alignment vertical="center"/>
      <protection/>
    </xf>
    <xf numFmtId="4" fontId="6" fillId="4" borderId="12" xfId="20" applyNumberFormat="1" applyFont="1" applyFill="1" applyBorder="1" applyAlignment="1">
      <alignment vertical="center"/>
      <protection/>
    </xf>
    <xf numFmtId="0" fontId="2" fillId="4" borderId="13" xfId="20" applyFill="1" applyBorder="1" applyAlignment="1">
      <alignment vertical="center"/>
      <protection/>
    </xf>
    <xf numFmtId="165" fontId="4" fillId="5" borderId="0" xfId="20" applyNumberFormat="1" applyFont="1" applyFill="1" applyAlignment="1">
      <alignment horizontal="left" vertical="center"/>
      <protection/>
    </xf>
    <xf numFmtId="0" fontId="4" fillId="5" borderId="0" xfId="20" applyFont="1" applyFill="1" applyAlignment="1">
      <alignment vertical="center" wrapText="1"/>
      <protection/>
    </xf>
    <xf numFmtId="0" fontId="4" fillId="5" borderId="0" xfId="20" applyFont="1" applyFill="1" applyAlignment="1">
      <alignment vertical="center"/>
      <protection/>
    </xf>
    <xf numFmtId="0" fontId="22" fillId="5" borderId="9" xfId="20" applyFont="1" applyFill="1" applyBorder="1" applyAlignment="1">
      <alignment horizontal="center" vertical="center"/>
      <protection/>
    </xf>
    <xf numFmtId="0" fontId="22" fillId="5" borderId="10" xfId="20" applyFont="1" applyFill="1" applyBorder="1" applyAlignment="1">
      <alignment horizontal="left" vertical="center"/>
      <protection/>
    </xf>
    <xf numFmtId="0" fontId="23" fillId="5" borderId="16" xfId="20" applyFont="1" applyFill="1" applyBorder="1" applyAlignment="1">
      <alignment horizontal="left" vertical="center"/>
      <protection/>
    </xf>
    <xf numFmtId="0" fontId="23" fillId="5" borderId="0" xfId="20" applyFont="1" applyFill="1" applyAlignment="1">
      <alignment horizontal="left" vertical="center"/>
      <protection/>
    </xf>
    <xf numFmtId="0" fontId="24" fillId="3" borderId="11" xfId="20" applyFont="1" applyFill="1" applyBorder="1" applyAlignment="1">
      <alignment horizontal="center" vertical="center"/>
      <protection/>
    </xf>
    <xf numFmtId="0" fontId="24" fillId="3" borderId="12" xfId="20" applyFont="1" applyFill="1" applyBorder="1" applyAlignment="1">
      <alignment horizontal="left" vertical="center"/>
      <protection/>
    </xf>
    <xf numFmtId="0" fontId="24" fillId="3" borderId="12" xfId="20" applyFont="1" applyFill="1" applyBorder="1" applyAlignment="1">
      <alignment horizontal="center" vertical="center"/>
      <protection/>
    </xf>
    <xf numFmtId="0" fontId="24" fillId="3" borderId="12" xfId="20" applyFont="1" applyFill="1" applyBorder="1" applyAlignment="1">
      <alignment horizontal="right" vertical="center"/>
      <protection/>
    </xf>
    <xf numFmtId="4" fontId="26" fillId="5" borderId="0" xfId="20" applyNumberFormat="1" applyFont="1" applyFill="1" applyAlignment="1">
      <alignment horizontal="right" vertical="center"/>
      <protection/>
    </xf>
    <xf numFmtId="4" fontId="26" fillId="5" borderId="0" xfId="20" applyNumberFormat="1" applyFont="1" applyFill="1" applyAlignment="1">
      <alignment vertical="center"/>
      <protection/>
    </xf>
    <xf numFmtId="0" fontId="29" fillId="5" borderId="0" xfId="20" applyFont="1" applyFill="1" applyAlignment="1">
      <alignment horizontal="left" vertical="center" wrapText="1"/>
      <protection/>
    </xf>
    <xf numFmtId="4" fontId="30" fillId="5" borderId="0" xfId="20" applyNumberFormat="1" applyFont="1" applyFill="1" applyAlignment="1">
      <alignment vertical="center"/>
      <protection/>
    </xf>
    <xf numFmtId="0" fontId="30" fillId="5" borderId="0" xfId="20" applyFont="1" applyFill="1" applyAlignment="1">
      <alignment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22" applyFont="1" applyAlignment="1">
      <alignment horizontal="left" vertical="center" wrapText="1"/>
      <protection/>
    </xf>
    <xf numFmtId="0" fontId="0" fillId="0" borderId="0" xfId="22" applyFont="1" applyAlignment="1">
      <alignment vertical="center"/>
      <protection/>
    </xf>
    <xf numFmtId="0" fontId="5" fillId="0" borderId="0" xfId="22" applyFont="1" applyAlignment="1">
      <alignment horizontal="left" vertical="center" wrapText="1"/>
      <protection/>
    </xf>
    <xf numFmtId="0" fontId="3" fillId="0" borderId="0" xfId="22" applyFont="1" applyAlignment="1">
      <alignment horizontal="left" vertical="center"/>
      <protection/>
    </xf>
    <xf numFmtId="0" fontId="17" fillId="7" borderId="0" xfId="22" applyFont="1" applyFill="1" applyAlignment="1">
      <alignment horizontal="center" vertical="center"/>
      <protection/>
    </xf>
    <xf numFmtId="0" fontId="0" fillId="0" borderId="0" xfId="22">
      <alignment/>
      <protection/>
    </xf>
    <xf numFmtId="0" fontId="4" fillId="0" borderId="0" xfId="22" applyFont="1" applyAlignment="1">
      <alignment horizontal="left" vertical="center" wrapText="1"/>
      <protection/>
    </xf>
    <xf numFmtId="0" fontId="42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left" wrapText="1"/>
    </xf>
    <xf numFmtId="0" fontId="40" fillId="0" borderId="0" xfId="0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 2" xfId="21"/>
    <cellStyle name="Normální 3" xfId="2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15F30-16E3-4B51-8A45-3C3334EE90CE}">
  <dimension ref="A1:CM63"/>
  <sheetViews>
    <sheetView tabSelected="1" workbookViewId="0" topLeftCell="A1">
      <selection activeCell="AQ42" sqref="AQ42"/>
    </sheetView>
  </sheetViews>
  <sheetFormatPr defaultColWidth="9.140625" defaultRowHeight="12"/>
  <cols>
    <col min="1" max="1" width="8.28125" style="295" customWidth="1"/>
    <col min="2" max="2" width="1.7109375" style="280" customWidth="1"/>
    <col min="3" max="3" width="4.140625" style="280" customWidth="1"/>
    <col min="4" max="33" width="2.7109375" style="280" customWidth="1"/>
    <col min="34" max="34" width="3.28125" style="280" customWidth="1"/>
    <col min="35" max="35" width="31.7109375" style="280" customWidth="1"/>
    <col min="36" max="37" width="2.421875" style="280" customWidth="1"/>
    <col min="38" max="38" width="8.28125" style="280" customWidth="1"/>
    <col min="39" max="39" width="3.28125" style="280" customWidth="1"/>
    <col min="40" max="40" width="13.28125" style="280" customWidth="1"/>
    <col min="41" max="41" width="7.421875" style="280" customWidth="1"/>
    <col min="42" max="42" width="4.140625" style="280" customWidth="1"/>
    <col min="43" max="43" width="15.7109375" style="280" customWidth="1"/>
    <col min="44" max="44" width="13.7109375" style="295" customWidth="1"/>
    <col min="45" max="47" width="25.8515625" style="295" hidden="1" customWidth="1"/>
    <col min="48" max="49" width="21.7109375" style="295" hidden="1" customWidth="1"/>
    <col min="50" max="51" width="25.00390625" style="295" hidden="1" customWidth="1"/>
    <col min="52" max="52" width="21.7109375" style="295" hidden="1" customWidth="1"/>
    <col min="53" max="53" width="19.140625" style="295" hidden="1" customWidth="1"/>
    <col min="54" max="54" width="25.00390625" style="295" hidden="1" customWidth="1"/>
    <col min="55" max="55" width="21.7109375" style="295" hidden="1" customWidth="1"/>
    <col min="56" max="56" width="19.140625" style="295" hidden="1" customWidth="1"/>
    <col min="57" max="57" width="66.421875" style="295" customWidth="1"/>
    <col min="58" max="87" width="9.140625" style="295" customWidth="1"/>
    <col min="88" max="16384" width="9.140625" style="280" customWidth="1"/>
  </cols>
  <sheetData>
    <row r="1" spans="1:74" s="295" customFormat="1" ht="12">
      <c r="A1" s="294" t="s">
        <v>0</v>
      </c>
      <c r="AZ1" s="294" t="s">
        <v>1</v>
      </c>
      <c r="BA1" s="294" t="s">
        <v>2</v>
      </c>
      <c r="BB1" s="294" t="s">
        <v>3</v>
      </c>
      <c r="BT1" s="294" t="s">
        <v>4</v>
      </c>
      <c r="BU1" s="294" t="s">
        <v>4</v>
      </c>
      <c r="BV1" s="294" t="s">
        <v>5</v>
      </c>
    </row>
    <row r="2" spans="44:72" s="295" customFormat="1" ht="36.9" customHeight="1">
      <c r="AR2" s="479"/>
      <c r="AS2" s="479"/>
      <c r="AT2" s="479"/>
      <c r="AU2" s="479"/>
      <c r="AV2" s="479"/>
      <c r="AW2" s="479"/>
      <c r="AX2" s="479"/>
      <c r="AY2" s="479"/>
      <c r="AZ2" s="479"/>
      <c r="BA2" s="479"/>
      <c r="BB2" s="479"/>
      <c r="BC2" s="479"/>
      <c r="BD2" s="479"/>
      <c r="BE2" s="479"/>
      <c r="BS2" s="296" t="s">
        <v>6</v>
      </c>
      <c r="BT2" s="296" t="s">
        <v>7</v>
      </c>
    </row>
    <row r="3" spans="2:72" s="295" customFormat="1" ht="6.9" customHeight="1">
      <c r="B3" s="297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9"/>
      <c r="BS3" s="296" t="s">
        <v>6</v>
      </c>
      <c r="BT3" s="296" t="s">
        <v>8</v>
      </c>
    </row>
    <row r="4" spans="2:71" s="295" customFormat="1" ht="24.9" customHeight="1">
      <c r="B4" s="299"/>
      <c r="D4" s="300" t="s">
        <v>9</v>
      </c>
      <c r="AR4" s="299"/>
      <c r="AS4" s="301" t="s">
        <v>10</v>
      </c>
      <c r="BE4" s="302" t="s">
        <v>11</v>
      </c>
      <c r="BS4" s="296" t="s">
        <v>12</v>
      </c>
    </row>
    <row r="5" spans="2:71" s="295" customFormat="1" ht="12" customHeight="1">
      <c r="B5" s="299"/>
      <c r="D5" s="303" t="s">
        <v>13</v>
      </c>
      <c r="K5" s="480" t="s">
        <v>14</v>
      </c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479"/>
      <c r="AL5" s="479"/>
      <c r="AM5" s="479"/>
      <c r="AN5" s="479"/>
      <c r="AO5" s="479"/>
      <c r="AR5" s="299"/>
      <c r="BE5" s="481" t="s">
        <v>15</v>
      </c>
      <c r="BS5" s="296" t="s">
        <v>6</v>
      </c>
    </row>
    <row r="6" spans="2:71" s="295" customFormat="1" ht="36.9" customHeight="1">
      <c r="B6" s="299"/>
      <c r="D6" s="304" t="s">
        <v>16</v>
      </c>
      <c r="K6" s="484" t="s">
        <v>17</v>
      </c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79"/>
      <c r="AH6" s="479"/>
      <c r="AI6" s="479"/>
      <c r="AJ6" s="479"/>
      <c r="AK6" s="479"/>
      <c r="AL6" s="479"/>
      <c r="AM6" s="479"/>
      <c r="AN6" s="479"/>
      <c r="AO6" s="479"/>
      <c r="AR6" s="299"/>
      <c r="BE6" s="482"/>
      <c r="BS6" s="296" t="s">
        <v>6</v>
      </c>
    </row>
    <row r="7" spans="2:71" s="295" customFormat="1" ht="12" customHeight="1">
      <c r="B7" s="299"/>
      <c r="D7" s="305" t="s">
        <v>18</v>
      </c>
      <c r="K7" s="306" t="s">
        <v>19</v>
      </c>
      <c r="AK7" s="305" t="s">
        <v>20</v>
      </c>
      <c r="AN7" s="306" t="s">
        <v>19</v>
      </c>
      <c r="AR7" s="299"/>
      <c r="BE7" s="482"/>
      <c r="BS7" s="296" t="s">
        <v>6</v>
      </c>
    </row>
    <row r="8" spans="2:71" ht="12" customHeight="1">
      <c r="B8" s="299"/>
      <c r="C8" s="295"/>
      <c r="D8" s="305" t="s">
        <v>21</v>
      </c>
      <c r="E8" s="295"/>
      <c r="F8" s="295"/>
      <c r="G8" s="295"/>
      <c r="H8" s="295"/>
      <c r="I8" s="295"/>
      <c r="J8" s="295"/>
      <c r="K8" s="306" t="s">
        <v>22</v>
      </c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305" t="s">
        <v>23</v>
      </c>
      <c r="AL8" s="295"/>
      <c r="AN8" s="282"/>
      <c r="AO8" s="295"/>
      <c r="AP8" s="295"/>
      <c r="AQ8" s="295"/>
      <c r="AR8" s="299"/>
      <c r="BE8" s="482"/>
      <c r="BS8" s="296" t="s">
        <v>6</v>
      </c>
    </row>
    <row r="9" spans="2:71" s="295" customFormat="1" ht="14.4" customHeight="1">
      <c r="B9" s="299"/>
      <c r="AR9" s="299"/>
      <c r="BE9" s="482"/>
      <c r="BS9" s="296" t="s">
        <v>6</v>
      </c>
    </row>
    <row r="10" spans="2:71" s="295" customFormat="1" ht="12" customHeight="1">
      <c r="B10" s="299"/>
      <c r="D10" s="305" t="s">
        <v>24</v>
      </c>
      <c r="AK10" s="305" t="s">
        <v>25</v>
      </c>
      <c r="AN10" s="306" t="s">
        <v>19</v>
      </c>
      <c r="AR10" s="299"/>
      <c r="BE10" s="482"/>
      <c r="BS10" s="296" t="s">
        <v>6</v>
      </c>
    </row>
    <row r="11" spans="2:71" s="295" customFormat="1" ht="18.45" customHeight="1">
      <c r="B11" s="299"/>
      <c r="E11" s="306" t="s">
        <v>22</v>
      </c>
      <c r="AK11" s="305" t="s">
        <v>26</v>
      </c>
      <c r="AN11" s="306" t="s">
        <v>19</v>
      </c>
      <c r="AR11" s="299"/>
      <c r="BE11" s="482"/>
      <c r="BS11" s="296" t="s">
        <v>6</v>
      </c>
    </row>
    <row r="12" spans="2:71" s="295" customFormat="1" ht="6.9" customHeight="1">
      <c r="B12" s="299"/>
      <c r="AR12" s="299"/>
      <c r="BE12" s="482"/>
      <c r="BS12" s="296" t="s">
        <v>6</v>
      </c>
    </row>
    <row r="13" spans="2:71" s="295" customFormat="1" ht="12" customHeight="1">
      <c r="B13" s="299"/>
      <c r="D13" s="305" t="s">
        <v>27</v>
      </c>
      <c r="AK13" s="305" t="s">
        <v>25</v>
      </c>
      <c r="AN13" s="307" t="s">
        <v>28</v>
      </c>
      <c r="AR13" s="299"/>
      <c r="BE13" s="482"/>
      <c r="BS13" s="296" t="s">
        <v>6</v>
      </c>
    </row>
    <row r="14" spans="2:71" ht="12">
      <c r="B14" s="299"/>
      <c r="C14" s="295"/>
      <c r="D14" s="295"/>
      <c r="E14" s="485" t="s">
        <v>28</v>
      </c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6"/>
      <c r="U14" s="486"/>
      <c r="V14" s="486"/>
      <c r="W14" s="486"/>
      <c r="X14" s="486"/>
      <c r="Y14" s="486"/>
      <c r="Z14" s="486"/>
      <c r="AA14" s="486"/>
      <c r="AB14" s="486"/>
      <c r="AC14" s="486"/>
      <c r="AD14" s="486"/>
      <c r="AE14" s="486"/>
      <c r="AF14" s="486"/>
      <c r="AG14" s="486"/>
      <c r="AH14" s="486"/>
      <c r="AI14" s="486"/>
      <c r="AJ14" s="486"/>
      <c r="AK14" s="305" t="s">
        <v>26</v>
      </c>
      <c r="AL14" s="295"/>
      <c r="AM14" s="295"/>
      <c r="AN14" s="283" t="s">
        <v>28</v>
      </c>
      <c r="AO14" s="295"/>
      <c r="AP14" s="295"/>
      <c r="AQ14" s="295"/>
      <c r="AR14" s="299"/>
      <c r="BE14" s="482"/>
      <c r="BS14" s="296" t="s">
        <v>6</v>
      </c>
    </row>
    <row r="15" spans="2:71" s="295" customFormat="1" ht="6.9" customHeight="1">
      <c r="B15" s="299"/>
      <c r="AR15" s="299"/>
      <c r="BE15" s="482"/>
      <c r="BS15" s="296" t="s">
        <v>4</v>
      </c>
    </row>
    <row r="16" spans="2:71" s="295" customFormat="1" ht="12" customHeight="1">
      <c r="B16" s="299"/>
      <c r="D16" s="305" t="s">
        <v>29</v>
      </c>
      <c r="AK16" s="305" t="s">
        <v>25</v>
      </c>
      <c r="AN16" s="306" t="s">
        <v>30</v>
      </c>
      <c r="AR16" s="299"/>
      <c r="BE16" s="482"/>
      <c r="BS16" s="296" t="s">
        <v>4</v>
      </c>
    </row>
    <row r="17" spans="2:71" s="295" customFormat="1" ht="18.45" customHeight="1">
      <c r="B17" s="299"/>
      <c r="E17" s="306" t="s">
        <v>31</v>
      </c>
      <c r="AK17" s="305" t="s">
        <v>26</v>
      </c>
      <c r="AN17" s="306" t="s">
        <v>32</v>
      </c>
      <c r="AR17" s="299"/>
      <c r="BE17" s="482"/>
      <c r="BS17" s="296" t="s">
        <v>33</v>
      </c>
    </row>
    <row r="18" spans="2:71" s="295" customFormat="1" ht="6.9" customHeight="1">
      <c r="B18" s="299"/>
      <c r="AR18" s="299"/>
      <c r="BE18" s="482"/>
      <c r="BS18" s="296" t="s">
        <v>6</v>
      </c>
    </row>
    <row r="19" spans="2:71" s="295" customFormat="1" ht="12" customHeight="1">
      <c r="B19" s="299"/>
      <c r="D19" s="305" t="s">
        <v>34</v>
      </c>
      <c r="AK19" s="305" t="s">
        <v>25</v>
      </c>
      <c r="AN19" s="306" t="s">
        <v>30</v>
      </c>
      <c r="AR19" s="299"/>
      <c r="BE19" s="482"/>
      <c r="BS19" s="296" t="s">
        <v>6</v>
      </c>
    </row>
    <row r="20" spans="2:71" s="295" customFormat="1" ht="18.45" customHeight="1">
      <c r="B20" s="299"/>
      <c r="E20" s="306" t="s">
        <v>31</v>
      </c>
      <c r="AK20" s="305" t="s">
        <v>26</v>
      </c>
      <c r="AN20" s="306" t="s">
        <v>32</v>
      </c>
      <c r="AR20" s="299"/>
      <c r="BE20" s="482"/>
      <c r="BS20" s="296" t="s">
        <v>4</v>
      </c>
    </row>
    <row r="21" spans="2:57" s="295" customFormat="1" ht="6.9" customHeight="1">
      <c r="B21" s="299"/>
      <c r="AR21" s="299"/>
      <c r="BE21" s="482"/>
    </row>
    <row r="22" spans="2:57" s="295" customFormat="1" ht="12" customHeight="1">
      <c r="B22" s="299"/>
      <c r="D22" s="305" t="s">
        <v>35</v>
      </c>
      <c r="AR22" s="299"/>
      <c r="BE22" s="482"/>
    </row>
    <row r="23" spans="2:57" s="295" customFormat="1" ht="47.25" customHeight="1">
      <c r="B23" s="299"/>
      <c r="E23" s="487" t="s">
        <v>36</v>
      </c>
      <c r="F23" s="487"/>
      <c r="G23" s="487"/>
      <c r="H23" s="487"/>
      <c r="I23" s="487"/>
      <c r="J23" s="487"/>
      <c r="K23" s="487"/>
      <c r="L23" s="487"/>
      <c r="M23" s="487"/>
      <c r="N23" s="487"/>
      <c r="O23" s="487"/>
      <c r="P23" s="487"/>
      <c r="Q23" s="487"/>
      <c r="R23" s="487"/>
      <c r="S23" s="487"/>
      <c r="T23" s="487"/>
      <c r="U23" s="487"/>
      <c r="V23" s="487"/>
      <c r="W23" s="487"/>
      <c r="X23" s="487"/>
      <c r="Y23" s="487"/>
      <c r="Z23" s="487"/>
      <c r="AA23" s="487"/>
      <c r="AB23" s="487"/>
      <c r="AC23" s="487"/>
      <c r="AD23" s="487"/>
      <c r="AE23" s="487"/>
      <c r="AF23" s="487"/>
      <c r="AG23" s="487"/>
      <c r="AH23" s="487"/>
      <c r="AI23" s="487"/>
      <c r="AJ23" s="487"/>
      <c r="AK23" s="487"/>
      <c r="AL23" s="487"/>
      <c r="AM23" s="487"/>
      <c r="AN23" s="487"/>
      <c r="AR23" s="299"/>
      <c r="BE23" s="482"/>
    </row>
    <row r="24" spans="2:57" s="295" customFormat="1" ht="6.9" customHeight="1">
      <c r="B24" s="299"/>
      <c r="AR24" s="299"/>
      <c r="BE24" s="482"/>
    </row>
    <row r="25" spans="2:57" s="295" customFormat="1" ht="6.9" customHeight="1">
      <c r="B25" s="299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R25" s="299"/>
      <c r="BE25" s="482"/>
    </row>
    <row r="26" spans="2:57" s="309" customFormat="1" ht="25.95" customHeight="1">
      <c r="B26" s="310"/>
      <c r="D26" s="311" t="s">
        <v>37</v>
      </c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488">
        <f>AG54</f>
        <v>5681</v>
      </c>
      <c r="AL26" s="489"/>
      <c r="AM26" s="489"/>
      <c r="AN26" s="489"/>
      <c r="AO26" s="489"/>
      <c r="AR26" s="310"/>
      <c r="BE26" s="482"/>
    </row>
    <row r="27" spans="2:57" s="309" customFormat="1" ht="6.9" customHeight="1">
      <c r="B27" s="310"/>
      <c r="AR27" s="310"/>
      <c r="BE27" s="482"/>
    </row>
    <row r="28" spans="2:57" s="309" customFormat="1" ht="12">
      <c r="B28" s="310"/>
      <c r="L28" s="490" t="s">
        <v>38</v>
      </c>
      <c r="M28" s="490"/>
      <c r="N28" s="490"/>
      <c r="O28" s="490"/>
      <c r="P28" s="490"/>
      <c r="W28" s="490" t="s">
        <v>39</v>
      </c>
      <c r="X28" s="490"/>
      <c r="Y28" s="490"/>
      <c r="Z28" s="490"/>
      <c r="AA28" s="490"/>
      <c r="AB28" s="490"/>
      <c r="AC28" s="490"/>
      <c r="AD28" s="490"/>
      <c r="AE28" s="490"/>
      <c r="AK28" s="490" t="s">
        <v>40</v>
      </c>
      <c r="AL28" s="490"/>
      <c r="AM28" s="490"/>
      <c r="AN28" s="490"/>
      <c r="AO28" s="490"/>
      <c r="AR28" s="310"/>
      <c r="BE28" s="482"/>
    </row>
    <row r="29" spans="2:57" s="313" customFormat="1" ht="14.4" customHeight="1">
      <c r="B29" s="314"/>
      <c r="D29" s="305" t="s">
        <v>41</v>
      </c>
      <c r="F29" s="305" t="s">
        <v>42</v>
      </c>
      <c r="L29" s="491">
        <v>0.21</v>
      </c>
      <c r="M29" s="492"/>
      <c r="N29" s="492"/>
      <c r="O29" s="492"/>
      <c r="P29" s="492"/>
      <c r="W29" s="493">
        <f>AK26</f>
        <v>5681</v>
      </c>
      <c r="X29" s="492"/>
      <c r="Y29" s="492"/>
      <c r="Z29" s="492"/>
      <c r="AA29" s="492"/>
      <c r="AB29" s="492"/>
      <c r="AC29" s="492"/>
      <c r="AD29" s="492"/>
      <c r="AE29" s="492"/>
      <c r="AK29" s="493">
        <f>W29*0.21</f>
        <v>1193.01</v>
      </c>
      <c r="AL29" s="492"/>
      <c r="AM29" s="492"/>
      <c r="AN29" s="492"/>
      <c r="AO29" s="492"/>
      <c r="AR29" s="314"/>
      <c r="BE29" s="483"/>
    </row>
    <row r="30" spans="2:57" s="313" customFormat="1" ht="14.4" customHeight="1">
      <c r="B30" s="314"/>
      <c r="F30" s="305" t="s">
        <v>43</v>
      </c>
      <c r="L30" s="491">
        <v>0.15</v>
      </c>
      <c r="M30" s="492"/>
      <c r="N30" s="492"/>
      <c r="O30" s="492"/>
      <c r="P30" s="492"/>
      <c r="W30" s="493">
        <v>0</v>
      </c>
      <c r="X30" s="492"/>
      <c r="Y30" s="492"/>
      <c r="Z30" s="492"/>
      <c r="AA30" s="492"/>
      <c r="AB30" s="492"/>
      <c r="AC30" s="492"/>
      <c r="AD30" s="492"/>
      <c r="AE30" s="492"/>
      <c r="AK30" s="493">
        <f>W30*0.21</f>
        <v>0</v>
      </c>
      <c r="AL30" s="492"/>
      <c r="AM30" s="492"/>
      <c r="AN30" s="492"/>
      <c r="AO30" s="492"/>
      <c r="AR30" s="314"/>
      <c r="BE30" s="483"/>
    </row>
    <row r="31" spans="1:87" s="286" customFormat="1" ht="14.4" customHeight="1" hidden="1">
      <c r="A31" s="313"/>
      <c r="B31" s="287"/>
      <c r="F31" s="281" t="s">
        <v>44</v>
      </c>
      <c r="L31" s="496">
        <v>0.21</v>
      </c>
      <c r="M31" s="497"/>
      <c r="N31" s="497"/>
      <c r="O31" s="497"/>
      <c r="P31" s="497"/>
      <c r="W31" s="498">
        <f>ROUND(BB54,2)</f>
        <v>0</v>
      </c>
      <c r="X31" s="497"/>
      <c r="Y31" s="497"/>
      <c r="Z31" s="497"/>
      <c r="AA31" s="497"/>
      <c r="AB31" s="497"/>
      <c r="AC31" s="497"/>
      <c r="AD31" s="497"/>
      <c r="AE31" s="497"/>
      <c r="AK31" s="498">
        <v>0</v>
      </c>
      <c r="AL31" s="497"/>
      <c r="AM31" s="497"/>
      <c r="AN31" s="497"/>
      <c r="AO31" s="497"/>
      <c r="AR31" s="314"/>
      <c r="AS31" s="313"/>
      <c r="AT31" s="313"/>
      <c r="AU31" s="313"/>
      <c r="AV31" s="313"/>
      <c r="AW31" s="313"/>
      <c r="AX31" s="313"/>
      <c r="AY31" s="313"/>
      <c r="AZ31" s="313"/>
      <c r="BA31" s="313"/>
      <c r="BB31" s="313"/>
      <c r="BC31" s="313"/>
      <c r="BD31" s="313"/>
      <c r="BE31" s="483"/>
      <c r="BF31" s="313"/>
      <c r="BG31" s="313"/>
      <c r="BH31" s="313"/>
      <c r="BI31" s="313"/>
      <c r="BJ31" s="313"/>
      <c r="BK31" s="313"/>
      <c r="BL31" s="313"/>
      <c r="BM31" s="313"/>
      <c r="BN31" s="313"/>
      <c r="BO31" s="313"/>
      <c r="BP31" s="313"/>
      <c r="BQ31" s="313"/>
      <c r="BR31" s="313"/>
      <c r="BS31" s="313"/>
      <c r="BT31" s="313"/>
      <c r="BU31" s="313"/>
      <c r="BV31" s="313"/>
      <c r="BW31" s="313"/>
      <c r="BX31" s="313"/>
      <c r="BY31" s="313"/>
      <c r="BZ31" s="313"/>
      <c r="CA31" s="313"/>
      <c r="CB31" s="313"/>
      <c r="CC31" s="313"/>
      <c r="CD31" s="313"/>
      <c r="CE31" s="313"/>
      <c r="CF31" s="313"/>
      <c r="CG31" s="313"/>
      <c r="CH31" s="313"/>
      <c r="CI31" s="313"/>
    </row>
    <row r="32" spans="1:87" s="286" customFormat="1" ht="14.4" customHeight="1" hidden="1">
      <c r="A32" s="313"/>
      <c r="B32" s="287"/>
      <c r="F32" s="281" t="s">
        <v>45</v>
      </c>
      <c r="L32" s="496">
        <v>0.15</v>
      </c>
      <c r="M32" s="497"/>
      <c r="N32" s="497"/>
      <c r="O32" s="497"/>
      <c r="P32" s="497"/>
      <c r="W32" s="498">
        <f>ROUND(BC54,2)</f>
        <v>0</v>
      </c>
      <c r="X32" s="497"/>
      <c r="Y32" s="497"/>
      <c r="Z32" s="497"/>
      <c r="AA32" s="497"/>
      <c r="AB32" s="497"/>
      <c r="AC32" s="497"/>
      <c r="AD32" s="497"/>
      <c r="AE32" s="497"/>
      <c r="AK32" s="498">
        <v>0</v>
      </c>
      <c r="AL32" s="497"/>
      <c r="AM32" s="497"/>
      <c r="AN32" s="497"/>
      <c r="AO32" s="497"/>
      <c r="AR32" s="314"/>
      <c r="AS32" s="313"/>
      <c r="AT32" s="313"/>
      <c r="AU32" s="313"/>
      <c r="AV32" s="313"/>
      <c r="AW32" s="313"/>
      <c r="AX32" s="313"/>
      <c r="AY32" s="313"/>
      <c r="AZ32" s="313"/>
      <c r="BA32" s="313"/>
      <c r="BB32" s="313"/>
      <c r="BC32" s="313"/>
      <c r="BD32" s="313"/>
      <c r="BE32" s="483"/>
      <c r="BF32" s="313"/>
      <c r="BG32" s="313"/>
      <c r="BH32" s="313"/>
      <c r="BI32" s="313"/>
      <c r="BJ32" s="313"/>
      <c r="BK32" s="313"/>
      <c r="BL32" s="313"/>
      <c r="BM32" s="313"/>
      <c r="BN32" s="313"/>
      <c r="BO32" s="313"/>
      <c r="BP32" s="313"/>
      <c r="BQ32" s="313"/>
      <c r="BR32" s="313"/>
      <c r="BS32" s="313"/>
      <c r="BT32" s="313"/>
      <c r="BU32" s="313"/>
      <c r="BV32" s="313"/>
      <c r="BW32" s="313"/>
      <c r="BX32" s="313"/>
      <c r="BY32" s="313"/>
      <c r="BZ32" s="313"/>
      <c r="CA32" s="313"/>
      <c r="CB32" s="313"/>
      <c r="CC32" s="313"/>
      <c r="CD32" s="313"/>
      <c r="CE32" s="313"/>
      <c r="CF32" s="313"/>
      <c r="CG32" s="313"/>
      <c r="CH32" s="313"/>
      <c r="CI32" s="313"/>
    </row>
    <row r="33" spans="1:87" s="286" customFormat="1" ht="14.4" customHeight="1" hidden="1">
      <c r="A33" s="313"/>
      <c r="B33" s="287"/>
      <c r="F33" s="281" t="s">
        <v>46</v>
      </c>
      <c r="L33" s="496">
        <v>0</v>
      </c>
      <c r="M33" s="497"/>
      <c r="N33" s="497"/>
      <c r="O33" s="497"/>
      <c r="P33" s="497"/>
      <c r="W33" s="498">
        <f>ROUND(BD54,2)</f>
        <v>0</v>
      </c>
      <c r="X33" s="497"/>
      <c r="Y33" s="497"/>
      <c r="Z33" s="497"/>
      <c r="AA33" s="497"/>
      <c r="AB33" s="497"/>
      <c r="AC33" s="497"/>
      <c r="AD33" s="497"/>
      <c r="AE33" s="497"/>
      <c r="AK33" s="498">
        <v>0</v>
      </c>
      <c r="AL33" s="497"/>
      <c r="AM33" s="497"/>
      <c r="AN33" s="497"/>
      <c r="AO33" s="497"/>
      <c r="AR33" s="314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 s="313"/>
      <c r="BF33" s="313"/>
      <c r="BG33" s="313"/>
      <c r="BH33" s="313"/>
      <c r="BI33" s="313"/>
      <c r="BJ33" s="313"/>
      <c r="BK33" s="313"/>
      <c r="BL33" s="313"/>
      <c r="BM33" s="313"/>
      <c r="BN33" s="313"/>
      <c r="BO33" s="313"/>
      <c r="BP33" s="313"/>
      <c r="BQ33" s="313"/>
      <c r="BR33" s="313"/>
      <c r="BS33" s="313"/>
      <c r="BT33" s="313"/>
      <c r="BU33" s="313"/>
      <c r="BV33" s="313"/>
      <c r="BW33" s="313"/>
      <c r="BX33" s="313"/>
      <c r="BY33" s="313"/>
      <c r="BZ33" s="313"/>
      <c r="CA33" s="313"/>
      <c r="CB33" s="313"/>
      <c r="CC33" s="313"/>
      <c r="CD33" s="313"/>
      <c r="CE33" s="313"/>
      <c r="CF33" s="313"/>
      <c r="CG33" s="313"/>
      <c r="CH33" s="313"/>
      <c r="CI33" s="313"/>
    </row>
    <row r="34" spans="2:44" s="309" customFormat="1" ht="6.9" customHeight="1">
      <c r="B34" s="310"/>
      <c r="AR34" s="310"/>
    </row>
    <row r="35" spans="1:87" s="284" customFormat="1" ht="25.95" customHeight="1">
      <c r="A35" s="309"/>
      <c r="B35" s="285"/>
      <c r="C35" s="288"/>
      <c r="D35" s="289" t="s">
        <v>47</v>
      </c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1" t="s">
        <v>48</v>
      </c>
      <c r="U35" s="290"/>
      <c r="V35" s="290"/>
      <c r="W35" s="290"/>
      <c r="X35" s="499" t="s">
        <v>49</v>
      </c>
      <c r="Y35" s="500"/>
      <c r="Z35" s="500"/>
      <c r="AA35" s="500"/>
      <c r="AB35" s="500"/>
      <c r="AC35" s="290"/>
      <c r="AD35" s="290"/>
      <c r="AE35" s="290"/>
      <c r="AF35" s="290"/>
      <c r="AG35" s="290"/>
      <c r="AH35" s="290"/>
      <c r="AI35" s="290"/>
      <c r="AJ35" s="290"/>
      <c r="AK35" s="501">
        <f>SUM(AK29:AO34,AK26)</f>
        <v>6874.01</v>
      </c>
      <c r="AL35" s="500"/>
      <c r="AM35" s="500"/>
      <c r="AN35" s="500"/>
      <c r="AO35" s="502"/>
      <c r="AP35" s="288"/>
      <c r="AQ35" s="288"/>
      <c r="AR35" s="310"/>
      <c r="AS35" s="309"/>
      <c r="AT35" s="309"/>
      <c r="AU35" s="309"/>
      <c r="AV35" s="309"/>
      <c r="AW35" s="309"/>
      <c r="AX35" s="309"/>
      <c r="AY35" s="309"/>
      <c r="AZ35" s="309"/>
      <c r="BA35" s="309"/>
      <c r="BB35" s="309"/>
      <c r="BC35" s="309"/>
      <c r="BD35" s="309"/>
      <c r="BE35" s="309"/>
      <c r="BF35" s="309"/>
      <c r="BG35" s="309"/>
      <c r="BH35" s="309"/>
      <c r="BI35" s="309"/>
      <c r="BJ35" s="309"/>
      <c r="BK35" s="309"/>
      <c r="BL35" s="309"/>
      <c r="BM35" s="309"/>
      <c r="BN35" s="309"/>
      <c r="BO35" s="309"/>
      <c r="BP35" s="309"/>
      <c r="BQ35" s="309"/>
      <c r="BR35" s="309"/>
      <c r="BS35" s="309"/>
      <c r="BT35" s="309"/>
      <c r="BU35" s="309"/>
      <c r="BV35" s="309"/>
      <c r="BW35" s="309"/>
      <c r="BX35" s="309"/>
      <c r="BY35" s="309"/>
      <c r="BZ35" s="309"/>
      <c r="CA35" s="309"/>
      <c r="CB35" s="309"/>
      <c r="CC35" s="309"/>
      <c r="CD35" s="309"/>
      <c r="CE35" s="309"/>
      <c r="CF35" s="309"/>
      <c r="CG35" s="309"/>
      <c r="CH35" s="309"/>
      <c r="CI35" s="309"/>
    </row>
    <row r="36" spans="2:44" s="309" customFormat="1" ht="6.9" customHeight="1">
      <c r="B36" s="310"/>
      <c r="AR36" s="310"/>
    </row>
    <row r="37" spans="2:44" s="309" customFormat="1" ht="6.9" customHeight="1">
      <c r="B37" s="345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6"/>
      <c r="AN37" s="346"/>
      <c r="AO37" s="346"/>
      <c r="AP37" s="346"/>
      <c r="AQ37" s="346"/>
      <c r="AR37" s="310"/>
    </row>
    <row r="38" s="295" customFormat="1" ht="12"/>
    <row r="39" s="295" customFormat="1" ht="12"/>
    <row r="40" s="295" customFormat="1" ht="12"/>
    <row r="41" spans="2:44" s="309" customFormat="1" ht="6.9" customHeight="1">
      <c r="B41" s="347"/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348"/>
      <c r="AL41" s="348"/>
      <c r="AM41" s="348"/>
      <c r="AN41" s="348"/>
      <c r="AO41" s="348"/>
      <c r="AP41" s="348"/>
      <c r="AQ41" s="348"/>
      <c r="AR41" s="310"/>
    </row>
    <row r="42" spans="2:44" s="309" customFormat="1" ht="24.9" customHeight="1">
      <c r="B42" s="310"/>
      <c r="C42" s="300" t="s">
        <v>50</v>
      </c>
      <c r="AR42" s="310"/>
    </row>
    <row r="43" spans="2:44" s="309" customFormat="1" ht="6.9" customHeight="1">
      <c r="B43" s="310"/>
      <c r="AR43" s="310"/>
    </row>
    <row r="44" spans="2:44" s="316" customFormat="1" ht="12" customHeight="1">
      <c r="B44" s="315"/>
      <c r="C44" s="305" t="s">
        <v>13</v>
      </c>
      <c r="L44" s="316" t="str">
        <f>K5</f>
        <v>J-02/20</v>
      </c>
      <c r="AR44" s="315"/>
    </row>
    <row r="45" spans="2:44" s="318" customFormat="1" ht="36.9" customHeight="1">
      <c r="B45" s="317"/>
      <c r="C45" s="349" t="s">
        <v>16</v>
      </c>
      <c r="L45" s="494" t="str">
        <f>K6</f>
        <v>ZTV Křeč</v>
      </c>
      <c r="M45" s="495"/>
      <c r="N45" s="495"/>
      <c r="O45" s="495"/>
      <c r="P45" s="495"/>
      <c r="Q45" s="495"/>
      <c r="R45" s="495"/>
      <c r="S45" s="495"/>
      <c r="T45" s="495"/>
      <c r="U45" s="495"/>
      <c r="V45" s="495"/>
      <c r="W45" s="495"/>
      <c r="X45" s="495"/>
      <c r="Y45" s="495"/>
      <c r="Z45" s="495"/>
      <c r="AA45" s="495"/>
      <c r="AB45" s="495"/>
      <c r="AC45" s="495"/>
      <c r="AD45" s="495"/>
      <c r="AE45" s="495"/>
      <c r="AF45" s="495"/>
      <c r="AG45" s="495"/>
      <c r="AH45" s="495"/>
      <c r="AI45" s="495"/>
      <c r="AJ45" s="495"/>
      <c r="AK45" s="495"/>
      <c r="AL45" s="495"/>
      <c r="AM45" s="495"/>
      <c r="AN45" s="495"/>
      <c r="AO45" s="495"/>
      <c r="AR45" s="317"/>
    </row>
    <row r="46" spans="2:44" s="309" customFormat="1" ht="6.9" customHeight="1">
      <c r="B46" s="310"/>
      <c r="AR46" s="310"/>
    </row>
    <row r="47" spans="2:44" s="309" customFormat="1" ht="12" customHeight="1">
      <c r="B47" s="310"/>
      <c r="C47" s="305" t="s">
        <v>21</v>
      </c>
      <c r="L47" s="350" t="str">
        <f>IF(K8="","",K8)</f>
        <v>Obec Křeč</v>
      </c>
      <c r="AI47" s="305" t="s">
        <v>23</v>
      </c>
      <c r="AM47" s="503" t="str">
        <f>IF(AN8="","",AN8)</f>
        <v/>
      </c>
      <c r="AN47" s="503"/>
      <c r="AR47" s="310"/>
    </row>
    <row r="48" spans="2:44" s="309" customFormat="1" ht="6.9" customHeight="1">
      <c r="B48" s="310"/>
      <c r="AR48" s="310"/>
    </row>
    <row r="49" spans="2:56" s="309" customFormat="1" ht="15.15" customHeight="1">
      <c r="B49" s="310"/>
      <c r="C49" s="305" t="s">
        <v>24</v>
      </c>
      <c r="L49" s="316" t="str">
        <f>IF(E11="","",E11)</f>
        <v>Obec Křeč</v>
      </c>
      <c r="AI49" s="305" t="s">
        <v>29</v>
      </c>
      <c r="AM49" s="504" t="str">
        <f>IF(E17="","",E17)</f>
        <v>P- Atelier JH s.r.o.</v>
      </c>
      <c r="AN49" s="505"/>
      <c r="AO49" s="505"/>
      <c r="AP49" s="505"/>
      <c r="AR49" s="310"/>
      <c r="AS49" s="506" t="s">
        <v>51</v>
      </c>
      <c r="AT49" s="507"/>
      <c r="AU49" s="319"/>
      <c r="AV49" s="319"/>
      <c r="AW49" s="319"/>
      <c r="AX49" s="319"/>
      <c r="AY49" s="319"/>
      <c r="AZ49" s="319"/>
      <c r="BA49" s="319"/>
      <c r="BB49" s="319"/>
      <c r="BC49" s="319"/>
      <c r="BD49" s="320"/>
    </row>
    <row r="50" spans="2:56" s="309" customFormat="1" ht="15.15" customHeight="1">
      <c r="B50" s="310"/>
      <c r="C50" s="305" t="s">
        <v>27</v>
      </c>
      <c r="L50" s="316" t="str">
        <f>IF(E14="Vyplň údaj","",E14)</f>
        <v/>
      </c>
      <c r="AI50" s="305" t="s">
        <v>34</v>
      </c>
      <c r="AM50" s="504" t="str">
        <f>IF(E20="","",E20)</f>
        <v>P- Atelier JH s.r.o.</v>
      </c>
      <c r="AN50" s="505"/>
      <c r="AO50" s="505"/>
      <c r="AP50" s="505"/>
      <c r="AR50" s="310"/>
      <c r="AS50" s="508"/>
      <c r="AT50" s="509"/>
      <c r="BD50" s="321"/>
    </row>
    <row r="51" spans="2:56" s="309" customFormat="1" ht="10.8" customHeight="1">
      <c r="B51" s="310"/>
      <c r="AR51" s="310"/>
      <c r="AS51" s="508"/>
      <c r="AT51" s="509"/>
      <c r="BD51" s="321"/>
    </row>
    <row r="52" spans="1:87" s="284" customFormat="1" ht="29.25" customHeight="1">
      <c r="A52" s="309"/>
      <c r="B52" s="285"/>
      <c r="C52" s="510" t="s">
        <v>52</v>
      </c>
      <c r="D52" s="511"/>
      <c r="E52" s="511"/>
      <c r="F52" s="511"/>
      <c r="G52" s="511"/>
      <c r="H52" s="292"/>
      <c r="I52" s="512" t="s">
        <v>53</v>
      </c>
      <c r="J52" s="511"/>
      <c r="K52" s="511"/>
      <c r="L52" s="511"/>
      <c r="M52" s="511"/>
      <c r="N52" s="511"/>
      <c r="O52" s="511"/>
      <c r="P52" s="511"/>
      <c r="Q52" s="511"/>
      <c r="R52" s="511"/>
      <c r="S52" s="511"/>
      <c r="T52" s="511"/>
      <c r="U52" s="511"/>
      <c r="V52" s="511"/>
      <c r="W52" s="511"/>
      <c r="X52" s="511"/>
      <c r="Y52" s="511"/>
      <c r="Z52" s="511"/>
      <c r="AA52" s="511"/>
      <c r="AB52" s="511"/>
      <c r="AC52" s="511"/>
      <c r="AD52" s="511"/>
      <c r="AE52" s="511"/>
      <c r="AF52" s="511"/>
      <c r="AG52" s="513" t="s">
        <v>54</v>
      </c>
      <c r="AH52" s="511"/>
      <c r="AI52" s="511"/>
      <c r="AJ52" s="511"/>
      <c r="AK52" s="511"/>
      <c r="AL52" s="511"/>
      <c r="AM52" s="511"/>
      <c r="AN52" s="512" t="s">
        <v>55</v>
      </c>
      <c r="AO52" s="511"/>
      <c r="AP52" s="511"/>
      <c r="AQ52" s="293" t="s">
        <v>56</v>
      </c>
      <c r="AR52" s="310"/>
      <c r="AS52" s="322" t="s">
        <v>57</v>
      </c>
      <c r="AT52" s="323" t="s">
        <v>58</v>
      </c>
      <c r="AU52" s="323" t="s">
        <v>59</v>
      </c>
      <c r="AV52" s="323" t="s">
        <v>60</v>
      </c>
      <c r="AW52" s="323" t="s">
        <v>61</v>
      </c>
      <c r="AX52" s="323" t="s">
        <v>62</v>
      </c>
      <c r="AY52" s="323" t="s">
        <v>63</v>
      </c>
      <c r="AZ52" s="323" t="s">
        <v>64</v>
      </c>
      <c r="BA52" s="323" t="s">
        <v>65</v>
      </c>
      <c r="BB52" s="323" t="s">
        <v>66</v>
      </c>
      <c r="BC52" s="323" t="s">
        <v>67</v>
      </c>
      <c r="BD52" s="324" t="s">
        <v>68</v>
      </c>
      <c r="BE52" s="309"/>
      <c r="BF52" s="309"/>
      <c r="BG52" s="309"/>
      <c r="BH52" s="309"/>
      <c r="BI52" s="309"/>
      <c r="BJ52" s="309"/>
      <c r="BK52" s="309"/>
      <c r="BL52" s="309"/>
      <c r="BM52" s="309"/>
      <c r="BN52" s="309"/>
      <c r="BO52" s="309"/>
      <c r="BP52" s="309"/>
      <c r="BQ52" s="309"/>
      <c r="BR52" s="309"/>
      <c r="BS52" s="309"/>
      <c r="BT52" s="309"/>
      <c r="BU52" s="309"/>
      <c r="BV52" s="309"/>
      <c r="BW52" s="309"/>
      <c r="BX52" s="309"/>
      <c r="BY52" s="309"/>
      <c r="BZ52" s="309"/>
      <c r="CA52" s="309"/>
      <c r="CB52" s="309"/>
      <c r="CC52" s="309"/>
      <c r="CD52" s="309"/>
      <c r="CE52" s="309"/>
      <c r="CF52" s="309"/>
      <c r="CG52" s="309"/>
      <c r="CH52" s="309"/>
      <c r="CI52" s="309"/>
    </row>
    <row r="53" spans="2:56" s="309" customFormat="1" ht="10.8" customHeight="1">
      <c r="B53" s="310"/>
      <c r="AR53" s="310"/>
      <c r="AS53" s="325"/>
      <c r="AT53" s="319"/>
      <c r="AU53" s="319"/>
      <c r="AV53" s="319"/>
      <c r="AW53" s="319"/>
      <c r="AX53" s="319"/>
      <c r="AY53" s="319"/>
      <c r="AZ53" s="319"/>
      <c r="BA53" s="319"/>
      <c r="BB53" s="319"/>
      <c r="BC53" s="319"/>
      <c r="BD53" s="320"/>
    </row>
    <row r="54" spans="2:90" s="331" customFormat="1" ht="32.4" customHeight="1">
      <c r="B54" s="326"/>
      <c r="C54" s="352" t="s">
        <v>69</v>
      </c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  <c r="S54" s="353"/>
      <c r="T54" s="353"/>
      <c r="U54" s="353"/>
      <c r="V54" s="353"/>
      <c r="W54" s="353"/>
      <c r="X54" s="353"/>
      <c r="Y54" s="353"/>
      <c r="Z54" s="353"/>
      <c r="AA54" s="353"/>
      <c r="AB54" s="353"/>
      <c r="AC54" s="353"/>
      <c r="AD54" s="353"/>
      <c r="AE54" s="353"/>
      <c r="AF54" s="353"/>
      <c r="AG54" s="514">
        <f>ROUND(SUM(AG55:AG61),2)</f>
        <v>5681</v>
      </c>
      <c r="AH54" s="514"/>
      <c r="AI54" s="514"/>
      <c r="AJ54" s="514"/>
      <c r="AK54" s="514"/>
      <c r="AL54" s="514"/>
      <c r="AM54" s="514"/>
      <c r="AN54" s="515">
        <f>SUM(AN55:AP61)</f>
        <v>6874.01</v>
      </c>
      <c r="AO54" s="515"/>
      <c r="AP54" s="515"/>
      <c r="AQ54" s="354" t="s">
        <v>19</v>
      </c>
      <c r="AR54" s="326"/>
      <c r="AS54" s="327">
        <f>ROUND(SUM(AS55:AS61),2)</f>
        <v>0</v>
      </c>
      <c r="AT54" s="328">
        <f aca="true" t="shared" si="0" ref="AT54:AT61">ROUND(SUM(AV54:AW54),2)</f>
        <v>1193.01</v>
      </c>
      <c r="AU54" s="329">
        <f>ROUND(SUM(AU55:AU61),5)</f>
        <v>0</v>
      </c>
      <c r="AV54" s="328">
        <f>ROUND(AZ54*L29,2)</f>
        <v>1193.01</v>
      </c>
      <c r="AW54" s="328">
        <f>ROUND(BA54*L30,2)</f>
        <v>0</v>
      </c>
      <c r="AX54" s="328">
        <f>ROUND(BB54*L29,2)</f>
        <v>0</v>
      </c>
      <c r="AY54" s="328">
        <f>ROUND(BC54*L30,2)</f>
        <v>0</v>
      </c>
      <c r="AZ54" s="328">
        <f>ROUND(SUM(AZ55:AZ61),2)</f>
        <v>5681</v>
      </c>
      <c r="BA54" s="328">
        <f>ROUND(SUM(BA55:BA61),2)</f>
        <v>0</v>
      </c>
      <c r="BB54" s="328">
        <f>ROUND(SUM(BB55:BB61),2)</f>
        <v>0</v>
      </c>
      <c r="BC54" s="328">
        <f>ROUND(SUM(BC55:BC61),2)</f>
        <v>0</v>
      </c>
      <c r="BD54" s="330">
        <f>ROUND(SUM(BD55:BD61),2)</f>
        <v>0</v>
      </c>
      <c r="BS54" s="332" t="s">
        <v>70</v>
      </c>
      <c r="BT54" s="332" t="s">
        <v>71</v>
      </c>
      <c r="BU54" s="333" t="s">
        <v>72</v>
      </c>
      <c r="BV54" s="332" t="s">
        <v>73</v>
      </c>
      <c r="BW54" s="332" t="s">
        <v>5</v>
      </c>
      <c r="BX54" s="332" t="s">
        <v>74</v>
      </c>
      <c r="CL54" s="332" t="s">
        <v>19</v>
      </c>
    </row>
    <row r="55" spans="1:91" s="339" customFormat="1" ht="16.5" customHeight="1">
      <c r="A55" s="351" t="s">
        <v>75</v>
      </c>
      <c r="B55" s="334"/>
      <c r="C55" s="355"/>
      <c r="D55" s="516" t="s">
        <v>76</v>
      </c>
      <c r="E55" s="516"/>
      <c r="F55" s="516"/>
      <c r="G55" s="516"/>
      <c r="H55" s="516"/>
      <c r="I55" s="356"/>
      <c r="J55" s="516" t="s">
        <v>77</v>
      </c>
      <c r="K55" s="516"/>
      <c r="L55" s="516"/>
      <c r="M55" s="516"/>
      <c r="N55" s="516"/>
      <c r="O55" s="516"/>
      <c r="P55" s="516"/>
      <c r="Q55" s="516"/>
      <c r="R55" s="516"/>
      <c r="S55" s="516"/>
      <c r="T55" s="516"/>
      <c r="U55" s="516"/>
      <c r="V55" s="516"/>
      <c r="W55" s="516"/>
      <c r="X55" s="516"/>
      <c r="Y55" s="516"/>
      <c r="Z55" s="516"/>
      <c r="AA55" s="516"/>
      <c r="AB55" s="516"/>
      <c r="AC55" s="516"/>
      <c r="AD55" s="516"/>
      <c r="AE55" s="516"/>
      <c r="AF55" s="516"/>
      <c r="AG55" s="517">
        <f>'SO 01 - Komunikace'!J30</f>
        <v>5681</v>
      </c>
      <c r="AH55" s="518"/>
      <c r="AI55" s="518"/>
      <c r="AJ55" s="518"/>
      <c r="AK55" s="518"/>
      <c r="AL55" s="518"/>
      <c r="AM55" s="518"/>
      <c r="AN55" s="517">
        <f>AG55*1.21</f>
        <v>6874.01</v>
      </c>
      <c r="AO55" s="518"/>
      <c r="AP55" s="518"/>
      <c r="AQ55" s="358" t="s">
        <v>78</v>
      </c>
      <c r="AR55" s="334"/>
      <c r="AS55" s="335">
        <v>0</v>
      </c>
      <c r="AT55" s="336">
        <f t="shared" si="0"/>
        <v>1193.01</v>
      </c>
      <c r="AU55" s="337">
        <f>'SO 01 - Komunikace'!P88</f>
        <v>0</v>
      </c>
      <c r="AV55" s="336">
        <f>'SO 01 - Komunikace'!J33</f>
        <v>1193.01</v>
      </c>
      <c r="AW55" s="336">
        <f>'SO 01 - Komunikace'!J34</f>
        <v>0</v>
      </c>
      <c r="AX55" s="336">
        <f>'SO 01 - Komunikace'!J35</f>
        <v>0</v>
      </c>
      <c r="AY55" s="336">
        <f>'SO 01 - Komunikace'!J36</f>
        <v>0</v>
      </c>
      <c r="AZ55" s="336">
        <f>'SO 01 - Komunikace'!F33</f>
        <v>5681</v>
      </c>
      <c r="BA55" s="336">
        <f>'SO 01 - Komunikace'!F34</f>
        <v>0</v>
      </c>
      <c r="BB55" s="336">
        <f>'SO 01 - Komunikace'!F35</f>
        <v>0</v>
      </c>
      <c r="BC55" s="336">
        <f>'SO 01 - Komunikace'!F36</f>
        <v>0</v>
      </c>
      <c r="BD55" s="338">
        <f>'SO 01 - Komunikace'!F37</f>
        <v>0</v>
      </c>
      <c r="BT55" s="340" t="s">
        <v>79</v>
      </c>
      <c r="BV55" s="340" t="s">
        <v>73</v>
      </c>
      <c r="BW55" s="340" t="s">
        <v>80</v>
      </c>
      <c r="BX55" s="340" t="s">
        <v>5</v>
      </c>
      <c r="CL55" s="340" t="s">
        <v>19</v>
      </c>
      <c r="CM55" s="340" t="s">
        <v>81</v>
      </c>
    </row>
    <row r="56" spans="1:91" s="339" customFormat="1" ht="16.5" customHeight="1">
      <c r="A56" s="351" t="s">
        <v>75</v>
      </c>
      <c r="B56" s="334"/>
      <c r="C56" s="355"/>
      <c r="D56" s="516" t="s">
        <v>82</v>
      </c>
      <c r="E56" s="516"/>
      <c r="F56" s="516"/>
      <c r="G56" s="516"/>
      <c r="H56" s="516"/>
      <c r="I56" s="356"/>
      <c r="J56" s="516" t="s">
        <v>83</v>
      </c>
      <c r="K56" s="516"/>
      <c r="L56" s="516"/>
      <c r="M56" s="516"/>
      <c r="N56" s="516"/>
      <c r="O56" s="516"/>
      <c r="P56" s="516"/>
      <c r="Q56" s="516"/>
      <c r="R56" s="516"/>
      <c r="S56" s="516"/>
      <c r="T56" s="516"/>
      <c r="U56" s="516"/>
      <c r="V56" s="516"/>
      <c r="W56" s="516"/>
      <c r="X56" s="516"/>
      <c r="Y56" s="516"/>
      <c r="Z56" s="516"/>
      <c r="AA56" s="516"/>
      <c r="AB56" s="516"/>
      <c r="AC56" s="516"/>
      <c r="AD56" s="516"/>
      <c r="AE56" s="516"/>
      <c r="AF56" s="516"/>
      <c r="AG56" s="517">
        <f>'SO 02 - Splašková kanalizace'!J30</f>
        <v>0</v>
      </c>
      <c r="AH56" s="518"/>
      <c r="AI56" s="518"/>
      <c r="AJ56" s="518"/>
      <c r="AK56" s="518"/>
      <c r="AL56" s="518"/>
      <c r="AM56" s="518"/>
      <c r="AN56" s="517">
        <f aca="true" t="shared" si="1" ref="AN56:AN61">AG56*1.21</f>
        <v>0</v>
      </c>
      <c r="AO56" s="518"/>
      <c r="AP56" s="518"/>
      <c r="AQ56" s="358" t="s">
        <v>78</v>
      </c>
      <c r="AR56" s="334"/>
      <c r="AS56" s="335">
        <v>0</v>
      </c>
      <c r="AT56" s="336">
        <f t="shared" si="0"/>
        <v>0</v>
      </c>
      <c r="AU56" s="337">
        <f>'SO 02 - Splašková kanalizace'!P92</f>
        <v>0</v>
      </c>
      <c r="AV56" s="336">
        <f>'SO 02 - Splašková kanalizace'!J33</f>
        <v>0</v>
      </c>
      <c r="AW56" s="336">
        <f>'SO 02 - Splašková kanalizace'!J34</f>
        <v>0</v>
      </c>
      <c r="AX56" s="336">
        <f>'SO 02 - Splašková kanalizace'!J35</f>
        <v>0</v>
      </c>
      <c r="AY56" s="336">
        <f>'SO 02 - Splašková kanalizace'!J36</f>
        <v>0</v>
      </c>
      <c r="AZ56" s="336">
        <f>'SO 02 - Splašková kanalizace'!F33</f>
        <v>0</v>
      </c>
      <c r="BA56" s="336">
        <f>'SO 02 - Splašková kanalizace'!F34</f>
        <v>0</v>
      </c>
      <c r="BB56" s="336">
        <f>'SO 02 - Splašková kanalizace'!F35</f>
        <v>0</v>
      </c>
      <c r="BC56" s="336">
        <f>'SO 02 - Splašková kanalizace'!F36</f>
        <v>0</v>
      </c>
      <c r="BD56" s="338">
        <f>'SO 02 - Splašková kanalizace'!F37</f>
        <v>0</v>
      </c>
      <c r="BT56" s="340" t="s">
        <v>79</v>
      </c>
      <c r="BV56" s="340" t="s">
        <v>73</v>
      </c>
      <c r="BW56" s="340" t="s">
        <v>84</v>
      </c>
      <c r="BX56" s="340" t="s">
        <v>5</v>
      </c>
      <c r="CL56" s="340" t="s">
        <v>19</v>
      </c>
      <c r="CM56" s="340" t="s">
        <v>81</v>
      </c>
    </row>
    <row r="57" spans="1:91" s="339" customFormat="1" ht="16.5" customHeight="1">
      <c r="A57" s="351" t="s">
        <v>75</v>
      </c>
      <c r="B57" s="334"/>
      <c r="C57" s="355"/>
      <c r="D57" s="516" t="s">
        <v>85</v>
      </c>
      <c r="E57" s="516"/>
      <c r="F57" s="516"/>
      <c r="G57" s="516"/>
      <c r="H57" s="516"/>
      <c r="I57" s="356"/>
      <c r="J57" s="516" t="s">
        <v>86</v>
      </c>
      <c r="K57" s="516"/>
      <c r="L57" s="516"/>
      <c r="M57" s="516"/>
      <c r="N57" s="516"/>
      <c r="O57" s="516"/>
      <c r="P57" s="516"/>
      <c r="Q57" s="516"/>
      <c r="R57" s="516"/>
      <c r="S57" s="516"/>
      <c r="T57" s="516"/>
      <c r="U57" s="516"/>
      <c r="V57" s="516"/>
      <c r="W57" s="516"/>
      <c r="X57" s="516"/>
      <c r="Y57" s="516"/>
      <c r="Z57" s="516"/>
      <c r="AA57" s="516"/>
      <c r="AB57" s="516"/>
      <c r="AC57" s="516"/>
      <c r="AD57" s="516"/>
      <c r="AE57" s="516"/>
      <c r="AF57" s="516"/>
      <c r="AG57" s="517">
        <f>'SO 03 - Dešťová kanalizace'!J30</f>
        <v>0</v>
      </c>
      <c r="AH57" s="518"/>
      <c r="AI57" s="518"/>
      <c r="AJ57" s="518"/>
      <c r="AK57" s="518"/>
      <c r="AL57" s="518"/>
      <c r="AM57" s="518"/>
      <c r="AN57" s="517">
        <f t="shared" si="1"/>
        <v>0</v>
      </c>
      <c r="AO57" s="518"/>
      <c r="AP57" s="518"/>
      <c r="AQ57" s="358" t="s">
        <v>78</v>
      </c>
      <c r="AR57" s="334"/>
      <c r="AS57" s="335">
        <v>0</v>
      </c>
      <c r="AT57" s="336">
        <f t="shared" si="0"/>
        <v>0</v>
      </c>
      <c r="AU57" s="337">
        <f>'SO 03 - Dešťová kanalizace'!P87</f>
        <v>0</v>
      </c>
      <c r="AV57" s="336">
        <f>'SO 03 - Dešťová kanalizace'!J33</f>
        <v>0</v>
      </c>
      <c r="AW57" s="336">
        <f>'SO 03 - Dešťová kanalizace'!J34</f>
        <v>0</v>
      </c>
      <c r="AX57" s="336">
        <f>'SO 03 - Dešťová kanalizace'!J35</f>
        <v>0</v>
      </c>
      <c r="AY57" s="336">
        <f>'SO 03 - Dešťová kanalizace'!J36</f>
        <v>0</v>
      </c>
      <c r="AZ57" s="336">
        <f>'SO 03 - Dešťová kanalizace'!F33</f>
        <v>0</v>
      </c>
      <c r="BA57" s="336">
        <f>'SO 03 - Dešťová kanalizace'!F34</f>
        <v>0</v>
      </c>
      <c r="BB57" s="336">
        <f>'SO 03 - Dešťová kanalizace'!F35</f>
        <v>0</v>
      </c>
      <c r="BC57" s="336">
        <f>'SO 03 - Dešťová kanalizace'!F36</f>
        <v>0</v>
      </c>
      <c r="BD57" s="338">
        <f>'SO 03 - Dešťová kanalizace'!F37</f>
        <v>0</v>
      </c>
      <c r="BT57" s="340" t="s">
        <v>79</v>
      </c>
      <c r="BV57" s="340" t="s">
        <v>73</v>
      </c>
      <c r="BW57" s="340" t="s">
        <v>87</v>
      </c>
      <c r="BX57" s="340" t="s">
        <v>5</v>
      </c>
      <c r="CL57" s="340" t="s">
        <v>19</v>
      </c>
      <c r="CM57" s="340" t="s">
        <v>81</v>
      </c>
    </row>
    <row r="58" spans="1:91" s="339" customFormat="1" ht="16.5" customHeight="1">
      <c r="A58" s="351" t="s">
        <v>75</v>
      </c>
      <c r="B58" s="334"/>
      <c r="C58" s="355"/>
      <c r="D58" s="516" t="s">
        <v>88</v>
      </c>
      <c r="E58" s="516"/>
      <c r="F58" s="516"/>
      <c r="G58" s="516"/>
      <c r="H58" s="516"/>
      <c r="I58" s="356"/>
      <c r="J58" s="516" t="s">
        <v>89</v>
      </c>
      <c r="K58" s="516"/>
      <c r="L58" s="516"/>
      <c r="M58" s="516"/>
      <c r="N58" s="516"/>
      <c r="O58" s="516"/>
      <c r="P58" s="516"/>
      <c r="Q58" s="516"/>
      <c r="R58" s="516"/>
      <c r="S58" s="516"/>
      <c r="T58" s="516"/>
      <c r="U58" s="516"/>
      <c r="V58" s="516"/>
      <c r="W58" s="516"/>
      <c r="X58" s="516"/>
      <c r="Y58" s="516"/>
      <c r="Z58" s="516"/>
      <c r="AA58" s="516"/>
      <c r="AB58" s="516"/>
      <c r="AC58" s="516"/>
      <c r="AD58" s="516"/>
      <c r="AE58" s="516"/>
      <c r="AF58" s="516"/>
      <c r="AG58" s="517">
        <f>'SO 04 - Vodovod'!J30</f>
        <v>0</v>
      </c>
      <c r="AH58" s="518"/>
      <c r="AI58" s="518"/>
      <c r="AJ58" s="518"/>
      <c r="AK58" s="518"/>
      <c r="AL58" s="518"/>
      <c r="AM58" s="518"/>
      <c r="AN58" s="517">
        <f t="shared" si="1"/>
        <v>0</v>
      </c>
      <c r="AO58" s="518"/>
      <c r="AP58" s="518"/>
      <c r="AQ58" s="358" t="s">
        <v>78</v>
      </c>
      <c r="AR58" s="334"/>
      <c r="AS58" s="335">
        <v>0</v>
      </c>
      <c r="AT58" s="336">
        <f t="shared" si="0"/>
        <v>0</v>
      </c>
      <c r="AU58" s="337">
        <f>'SO 04 - Vodovod'!P84</f>
        <v>0</v>
      </c>
      <c r="AV58" s="336">
        <f>'SO 04 - Vodovod'!J33</f>
        <v>0</v>
      </c>
      <c r="AW58" s="336">
        <f>'SO 04 - Vodovod'!J34</f>
        <v>0</v>
      </c>
      <c r="AX58" s="336">
        <f>'SO 04 - Vodovod'!J35</f>
        <v>0</v>
      </c>
      <c r="AY58" s="336">
        <f>'SO 04 - Vodovod'!J36</f>
        <v>0</v>
      </c>
      <c r="AZ58" s="336">
        <f>'SO 04 - Vodovod'!F33</f>
        <v>0</v>
      </c>
      <c r="BA58" s="336">
        <f>'SO 04 - Vodovod'!F34</f>
        <v>0</v>
      </c>
      <c r="BB58" s="336">
        <f>'SO 04 - Vodovod'!F35</f>
        <v>0</v>
      </c>
      <c r="BC58" s="336">
        <f>'SO 04 - Vodovod'!F36</f>
        <v>0</v>
      </c>
      <c r="BD58" s="338">
        <f>'SO 04 - Vodovod'!F37</f>
        <v>0</v>
      </c>
      <c r="BT58" s="340" t="s">
        <v>79</v>
      </c>
      <c r="BV58" s="340" t="s">
        <v>73</v>
      </c>
      <c r="BW58" s="340" t="s">
        <v>90</v>
      </c>
      <c r="BX58" s="340" t="s">
        <v>5</v>
      </c>
      <c r="CL58" s="340" t="s">
        <v>19</v>
      </c>
      <c r="CM58" s="340" t="s">
        <v>81</v>
      </c>
    </row>
    <row r="59" spans="1:91" s="339" customFormat="1" ht="15.6" customHeight="1">
      <c r="A59" s="351" t="s">
        <v>75</v>
      </c>
      <c r="B59" s="334"/>
      <c r="C59" s="355"/>
      <c r="D59" s="516" t="s">
        <v>91</v>
      </c>
      <c r="E59" s="516"/>
      <c r="F59" s="516"/>
      <c r="G59" s="516"/>
      <c r="H59" s="516"/>
      <c r="I59" s="356"/>
      <c r="J59" s="516" t="s">
        <v>92</v>
      </c>
      <c r="K59" s="516"/>
      <c r="L59" s="516"/>
      <c r="M59" s="516"/>
      <c r="N59" s="516"/>
      <c r="O59" s="516"/>
      <c r="P59" s="516"/>
      <c r="Q59" s="516"/>
      <c r="R59" s="516"/>
      <c r="S59" s="516"/>
      <c r="T59" s="516"/>
      <c r="U59" s="516"/>
      <c r="V59" s="516"/>
      <c r="W59" s="516"/>
      <c r="X59" s="516"/>
      <c r="Y59" s="516"/>
      <c r="Z59" s="516"/>
      <c r="AA59" s="516"/>
      <c r="AB59" s="516"/>
      <c r="AC59" s="516"/>
      <c r="AD59" s="516"/>
      <c r="AE59" s="516"/>
      <c r="AF59" s="516"/>
      <c r="AG59" s="517">
        <f>'SO 05 - STL - Plynovod'!J30</f>
        <v>0</v>
      </c>
      <c r="AH59" s="518"/>
      <c r="AI59" s="518"/>
      <c r="AJ59" s="518"/>
      <c r="AK59" s="518"/>
      <c r="AL59" s="518"/>
      <c r="AM59" s="518"/>
      <c r="AN59" s="517">
        <f t="shared" si="1"/>
        <v>0</v>
      </c>
      <c r="AO59" s="518"/>
      <c r="AP59" s="518"/>
      <c r="AQ59" s="358" t="s">
        <v>78</v>
      </c>
      <c r="AR59" s="334"/>
      <c r="AS59" s="335">
        <v>0</v>
      </c>
      <c r="AT59" s="336">
        <f t="shared" si="0"/>
        <v>0</v>
      </c>
      <c r="AU59" s="337">
        <f>'SO 05 - STL - Plynovod'!P87</f>
        <v>0</v>
      </c>
      <c r="AV59" s="336">
        <f>'SO 05 - STL - Plynovod'!J33</f>
        <v>0</v>
      </c>
      <c r="AW59" s="336">
        <f>'SO 05 - STL - Plynovod'!J34</f>
        <v>0</v>
      </c>
      <c r="AX59" s="336">
        <f>'SO 05 - STL - Plynovod'!J35</f>
        <v>0</v>
      </c>
      <c r="AY59" s="336">
        <f>'SO 05 - STL - Plynovod'!J36</f>
        <v>0</v>
      </c>
      <c r="AZ59" s="336">
        <f>'SO 05 - STL - Plynovod'!F33</f>
        <v>0</v>
      </c>
      <c r="BA59" s="336">
        <f>'SO 05 - STL - Plynovod'!F34</f>
        <v>0</v>
      </c>
      <c r="BB59" s="336">
        <f>'SO 05 - STL - Plynovod'!F35</f>
        <v>0</v>
      </c>
      <c r="BC59" s="336">
        <f>'SO 05 - STL - Plynovod'!F36</f>
        <v>0</v>
      </c>
      <c r="BD59" s="338">
        <f>'SO 05 - STL - Plynovod'!F37</f>
        <v>0</v>
      </c>
      <c r="BT59" s="340" t="s">
        <v>79</v>
      </c>
      <c r="BV59" s="340" t="s">
        <v>73</v>
      </c>
      <c r="BW59" s="340" t="s">
        <v>93</v>
      </c>
      <c r="BX59" s="340" t="s">
        <v>5</v>
      </c>
      <c r="CL59" s="340" t="s">
        <v>19</v>
      </c>
      <c r="CM59" s="340" t="s">
        <v>81</v>
      </c>
    </row>
    <row r="60" spans="1:91" s="339" customFormat="1" ht="15.6" customHeight="1">
      <c r="A60" s="351" t="s">
        <v>75</v>
      </c>
      <c r="B60" s="334"/>
      <c r="C60" s="355"/>
      <c r="D60" s="516" t="s">
        <v>1686</v>
      </c>
      <c r="E60" s="516"/>
      <c r="F60" s="516"/>
      <c r="G60" s="516"/>
      <c r="H60" s="516"/>
      <c r="I60" s="357"/>
      <c r="J60" s="516" t="s">
        <v>1687</v>
      </c>
      <c r="K60" s="516"/>
      <c r="L60" s="516"/>
      <c r="M60" s="516"/>
      <c r="N60" s="516"/>
      <c r="O60" s="516"/>
      <c r="P60" s="516"/>
      <c r="Q60" s="516"/>
      <c r="R60" s="516"/>
      <c r="S60" s="516"/>
      <c r="T60" s="516"/>
      <c r="U60" s="516"/>
      <c r="V60" s="516"/>
      <c r="W60" s="516"/>
      <c r="X60" s="516"/>
      <c r="Y60" s="516"/>
      <c r="Z60" s="516"/>
      <c r="AA60" s="516"/>
      <c r="AB60" s="516"/>
      <c r="AC60" s="516"/>
      <c r="AD60" s="516"/>
      <c r="AE60" s="516"/>
      <c r="AF60" s="516"/>
      <c r="AG60" s="517">
        <f>'SO 10 - SO 02, SO 04, SO 05'!J32</f>
        <v>0</v>
      </c>
      <c r="AH60" s="518"/>
      <c r="AI60" s="518"/>
      <c r="AJ60" s="518"/>
      <c r="AK60" s="518"/>
      <c r="AL60" s="518"/>
      <c r="AM60" s="518"/>
      <c r="AN60" s="517">
        <f aca="true" t="shared" si="2" ref="AN60">AG60*1.21</f>
        <v>0</v>
      </c>
      <c r="AO60" s="518"/>
      <c r="AP60" s="518"/>
      <c r="AQ60" s="358" t="s">
        <v>78</v>
      </c>
      <c r="AR60" s="334"/>
      <c r="AS60" s="335">
        <v>0</v>
      </c>
      <c r="AT60" s="336">
        <f aca="true" t="shared" si="3" ref="AT60">ROUND(SUM(AV60:AW60),2)</f>
        <v>0</v>
      </c>
      <c r="AU60" s="337">
        <f>'SO 05 - STL - Plynovod'!P88</f>
        <v>0</v>
      </c>
      <c r="AV60" s="336">
        <f>'SO 05 - STL - Plynovod'!J34</f>
        <v>0</v>
      </c>
      <c r="AW60" s="336">
        <f>'SO 05 - STL - Plynovod'!J35</f>
        <v>0</v>
      </c>
      <c r="AX60" s="336">
        <f>'SO 05 - STL - Plynovod'!J36</f>
        <v>0</v>
      </c>
      <c r="AY60" s="336">
        <f>'SO 05 - STL - Plynovod'!J37</f>
        <v>0</v>
      </c>
      <c r="AZ60" s="336">
        <f>'SO 05 - STL - Plynovod'!F34</f>
        <v>0</v>
      </c>
      <c r="BA60" s="336">
        <f>'SO 05 - STL - Plynovod'!F35</f>
        <v>0</v>
      </c>
      <c r="BB60" s="336">
        <f>'SO 05 - STL - Plynovod'!F36</f>
        <v>0</v>
      </c>
      <c r="BC60" s="336">
        <f>'SO 05 - STL - Plynovod'!F37</f>
        <v>0</v>
      </c>
      <c r="BD60" s="338">
        <f>'SO 05 - STL - Plynovod'!F38</f>
        <v>0</v>
      </c>
      <c r="BT60" s="340" t="s">
        <v>79</v>
      </c>
      <c r="BV60" s="340" t="s">
        <v>73</v>
      </c>
      <c r="BW60" s="340" t="s">
        <v>93</v>
      </c>
      <c r="BX60" s="340" t="s">
        <v>5</v>
      </c>
      <c r="CL60" s="340" t="s">
        <v>19</v>
      </c>
      <c r="CM60" s="340" t="s">
        <v>81</v>
      </c>
    </row>
    <row r="61" spans="1:91" s="339" customFormat="1" ht="16.5" customHeight="1">
      <c r="A61" s="351" t="s">
        <v>75</v>
      </c>
      <c r="B61" s="334"/>
      <c r="C61" s="355"/>
      <c r="D61" s="516" t="s">
        <v>94</v>
      </c>
      <c r="E61" s="516"/>
      <c r="F61" s="516"/>
      <c r="G61" s="516"/>
      <c r="H61" s="516"/>
      <c r="I61" s="356"/>
      <c r="J61" s="516" t="s">
        <v>95</v>
      </c>
      <c r="K61" s="516"/>
      <c r="L61" s="516"/>
      <c r="M61" s="516"/>
      <c r="N61" s="516"/>
      <c r="O61" s="516"/>
      <c r="P61" s="516"/>
      <c r="Q61" s="516"/>
      <c r="R61" s="516"/>
      <c r="S61" s="516"/>
      <c r="T61" s="516"/>
      <c r="U61" s="516"/>
      <c r="V61" s="516"/>
      <c r="W61" s="516"/>
      <c r="X61" s="516"/>
      <c r="Y61" s="516"/>
      <c r="Z61" s="516"/>
      <c r="AA61" s="516"/>
      <c r="AB61" s="516"/>
      <c r="AC61" s="516"/>
      <c r="AD61" s="516"/>
      <c r="AE61" s="516"/>
      <c r="AF61" s="516"/>
      <c r="AG61" s="517">
        <f>'SO 09 - Vedleší rozpočtov...'!J30</f>
        <v>0</v>
      </c>
      <c r="AH61" s="518"/>
      <c r="AI61" s="518"/>
      <c r="AJ61" s="518"/>
      <c r="AK61" s="518"/>
      <c r="AL61" s="518"/>
      <c r="AM61" s="518"/>
      <c r="AN61" s="517">
        <f t="shared" si="1"/>
        <v>0</v>
      </c>
      <c r="AO61" s="518"/>
      <c r="AP61" s="518"/>
      <c r="AQ61" s="358" t="s">
        <v>78</v>
      </c>
      <c r="AR61" s="334"/>
      <c r="AS61" s="341">
        <v>0</v>
      </c>
      <c r="AT61" s="342">
        <f t="shared" si="0"/>
        <v>0</v>
      </c>
      <c r="AU61" s="343">
        <f>'SO 09 - Vedleší rozpočtov...'!P84</f>
        <v>0</v>
      </c>
      <c r="AV61" s="342">
        <f>'SO 09 - Vedleší rozpočtov...'!J33</f>
        <v>0</v>
      </c>
      <c r="AW61" s="342">
        <f>'SO 09 - Vedleší rozpočtov...'!J34</f>
        <v>0</v>
      </c>
      <c r="AX61" s="342">
        <f>'SO 09 - Vedleší rozpočtov...'!J35</f>
        <v>0</v>
      </c>
      <c r="AY61" s="342">
        <f>'SO 09 - Vedleší rozpočtov...'!J36</f>
        <v>0</v>
      </c>
      <c r="AZ61" s="342">
        <f>'SO 09 - Vedleší rozpočtov...'!F33</f>
        <v>0</v>
      </c>
      <c r="BA61" s="342">
        <f>'SO 09 - Vedleší rozpočtov...'!F34</f>
        <v>0</v>
      </c>
      <c r="BB61" s="342">
        <f>'SO 09 - Vedleší rozpočtov...'!F35</f>
        <v>0</v>
      </c>
      <c r="BC61" s="342">
        <f>'SO 09 - Vedleší rozpočtov...'!F36</f>
        <v>0</v>
      </c>
      <c r="BD61" s="344">
        <f>'SO 09 - Vedleší rozpočtov...'!F37</f>
        <v>0</v>
      </c>
      <c r="BT61" s="340" t="s">
        <v>79</v>
      </c>
      <c r="BV61" s="340" t="s">
        <v>73</v>
      </c>
      <c r="BW61" s="340" t="s">
        <v>96</v>
      </c>
      <c r="BX61" s="340" t="s">
        <v>5</v>
      </c>
      <c r="CL61" s="340" t="s">
        <v>19</v>
      </c>
      <c r="CM61" s="340" t="s">
        <v>81</v>
      </c>
    </row>
    <row r="62" spans="2:44" s="309" customFormat="1" ht="30" customHeight="1">
      <c r="B62" s="310"/>
      <c r="AR62" s="310"/>
    </row>
    <row r="63" spans="2:44" s="309" customFormat="1" ht="6.9" customHeight="1">
      <c r="B63" s="345"/>
      <c r="C63" s="346"/>
      <c r="D63" s="346"/>
      <c r="E63" s="346"/>
      <c r="F63" s="346"/>
      <c r="G63" s="346"/>
      <c r="H63" s="346"/>
      <c r="I63" s="346"/>
      <c r="J63" s="346"/>
      <c r="K63" s="346"/>
      <c r="L63" s="346"/>
      <c r="M63" s="346"/>
      <c r="N63" s="346"/>
      <c r="O63" s="346"/>
      <c r="P63" s="346"/>
      <c r="Q63" s="346"/>
      <c r="R63" s="346"/>
      <c r="S63" s="346"/>
      <c r="T63" s="346"/>
      <c r="U63" s="346"/>
      <c r="V63" s="346"/>
      <c r="W63" s="346"/>
      <c r="X63" s="346"/>
      <c r="Y63" s="346"/>
      <c r="Z63" s="346"/>
      <c r="AA63" s="346"/>
      <c r="AB63" s="346"/>
      <c r="AC63" s="346"/>
      <c r="AD63" s="346"/>
      <c r="AE63" s="346"/>
      <c r="AF63" s="346"/>
      <c r="AG63" s="346"/>
      <c r="AH63" s="346"/>
      <c r="AI63" s="346"/>
      <c r="AJ63" s="346"/>
      <c r="AK63" s="346"/>
      <c r="AL63" s="346"/>
      <c r="AM63" s="346"/>
      <c r="AN63" s="346"/>
      <c r="AO63" s="346"/>
      <c r="AP63" s="346"/>
      <c r="AQ63" s="346"/>
      <c r="AR63" s="310"/>
    </row>
    <row r="64" s="295" customFormat="1" ht="12"/>
    <row r="65" s="295" customFormat="1" ht="12"/>
    <row r="66" s="295" customFormat="1" ht="12"/>
    <row r="67" s="295" customFormat="1" ht="12"/>
    <row r="68" s="295" customFormat="1" ht="12"/>
    <row r="69" s="295" customFormat="1" ht="12"/>
    <row r="70" s="295" customFormat="1" ht="12"/>
    <row r="71" s="295" customFormat="1" ht="12"/>
    <row r="72" s="295" customFormat="1" ht="12"/>
    <row r="73" s="295" customFormat="1" ht="12"/>
    <row r="74" s="295" customFormat="1" ht="12"/>
    <row r="75" s="295" customFormat="1" ht="12"/>
    <row r="76" s="295" customFormat="1" ht="12"/>
    <row r="77" s="295" customFormat="1" ht="12"/>
    <row r="78" s="295" customFormat="1" ht="12"/>
    <row r="79" s="295" customFormat="1" ht="12"/>
    <row r="80" s="295" customFormat="1" ht="12"/>
    <row r="81" s="295" customFormat="1" ht="12"/>
    <row r="82" s="295" customFormat="1" ht="12"/>
    <row r="83" s="295" customFormat="1" ht="12"/>
    <row r="84" s="295" customFormat="1" ht="12"/>
    <row r="85" s="295" customFormat="1" ht="12"/>
    <row r="86" s="295" customFormat="1" ht="12"/>
    <row r="87" s="295" customFormat="1" ht="12"/>
    <row r="88" s="295" customFormat="1" ht="12"/>
    <row r="89" s="295" customFormat="1" ht="12"/>
    <row r="90" s="295" customFormat="1" ht="12"/>
    <row r="91" s="295" customFormat="1" ht="12"/>
    <row r="92" s="295" customFormat="1" ht="12"/>
    <row r="93" s="295" customFormat="1" ht="12"/>
    <row r="94" s="295" customFormat="1" ht="12"/>
    <row r="95" s="295" customFormat="1" ht="12"/>
    <row r="96" s="295" customFormat="1" ht="12"/>
    <row r="97" s="295" customFormat="1" ht="12"/>
    <row r="98" s="295" customFormat="1" ht="12"/>
    <row r="99" s="295" customFormat="1" ht="12"/>
    <row r="100" s="295" customFormat="1" ht="12"/>
    <row r="101" s="295" customFormat="1" ht="12"/>
    <row r="102" s="295" customFormat="1" ht="12"/>
    <row r="103" s="295" customFormat="1" ht="12"/>
    <row r="104" s="295" customFormat="1" ht="12"/>
    <row r="105" s="295" customFormat="1" ht="12"/>
    <row r="106" s="295" customFormat="1" ht="12"/>
    <row r="107" s="295" customFormat="1" ht="12"/>
    <row r="108" s="295" customFormat="1" ht="12"/>
    <row r="109" s="295" customFormat="1" ht="12"/>
    <row r="110" s="295" customFormat="1" ht="12"/>
    <row r="111" s="295" customFormat="1" ht="12"/>
    <row r="112" s="295" customFormat="1" ht="12"/>
    <row r="113" s="295" customFormat="1" ht="12"/>
    <row r="114" s="295" customFormat="1" ht="12"/>
    <row r="115" s="295" customFormat="1" ht="12"/>
    <row r="116" s="295" customFormat="1" ht="12"/>
    <row r="117" s="295" customFormat="1" ht="12"/>
    <row r="118" s="295" customFormat="1" ht="12"/>
    <row r="119" s="295" customFormat="1" ht="12"/>
    <row r="120" s="295" customFormat="1" ht="12"/>
    <row r="121" s="295" customFormat="1" ht="12"/>
    <row r="122" s="295" customFormat="1" ht="12"/>
    <row r="123" s="295" customFormat="1" ht="12"/>
    <row r="124" s="295" customFormat="1" ht="12"/>
    <row r="125" s="295" customFormat="1" ht="12"/>
    <row r="126" s="295" customFormat="1" ht="12"/>
    <row r="127" s="295" customFormat="1" ht="12"/>
    <row r="128" s="295" customFormat="1" ht="12"/>
    <row r="129" s="295" customFormat="1" ht="12"/>
    <row r="130" s="295" customFormat="1" ht="12"/>
    <row r="131" s="295" customFormat="1" ht="12"/>
    <row r="132" s="295" customFormat="1" ht="12"/>
    <row r="133" s="295" customFormat="1" ht="12"/>
    <row r="134" s="295" customFormat="1" ht="12"/>
    <row r="135" s="295" customFormat="1" ht="12"/>
    <row r="136" s="295" customFormat="1" ht="12"/>
    <row r="137" s="295" customFormat="1" ht="12"/>
    <row r="138" s="295" customFormat="1" ht="12"/>
    <row r="139" s="295" customFormat="1" ht="12"/>
    <row r="140" s="295" customFormat="1" ht="12"/>
    <row r="141" s="295" customFormat="1" ht="12"/>
    <row r="142" s="295" customFormat="1" ht="12"/>
    <row r="143" s="295" customFormat="1" ht="12"/>
    <row r="144" s="295" customFormat="1" ht="12"/>
    <row r="145" s="295" customFormat="1" ht="12"/>
    <row r="146" s="295" customFormat="1" ht="12"/>
    <row r="147" s="295" customFormat="1" ht="12"/>
    <row r="148" s="295" customFormat="1" ht="12"/>
    <row r="149" s="295" customFormat="1" ht="12"/>
    <row r="150" s="295" customFormat="1" ht="12"/>
    <row r="151" s="295" customFormat="1" ht="12"/>
    <row r="152" s="295" customFormat="1" ht="12"/>
    <row r="153" s="295" customFormat="1" ht="12"/>
    <row r="154" s="295" customFormat="1" ht="12"/>
    <row r="155" s="295" customFormat="1" ht="12"/>
    <row r="156" s="295" customFormat="1" ht="12"/>
    <row r="157" s="295" customFormat="1" ht="12"/>
    <row r="158" s="295" customFormat="1" ht="12"/>
    <row r="159" s="295" customFormat="1" ht="12"/>
    <row r="160" s="295" customFormat="1" ht="12"/>
    <row r="161" s="295" customFormat="1" ht="12"/>
    <row r="162" s="295" customFormat="1" ht="12"/>
    <row r="163" s="295" customFormat="1" ht="12"/>
    <row r="164" s="295" customFormat="1" ht="12"/>
    <row r="165" s="295" customFormat="1" ht="12"/>
    <row r="166" s="295" customFormat="1" ht="12"/>
    <row r="167" s="295" customFormat="1" ht="12"/>
    <row r="168" s="295" customFormat="1" ht="12"/>
    <row r="169" s="295" customFormat="1" ht="12"/>
    <row r="170" s="295" customFormat="1" ht="12"/>
    <row r="171" s="295" customFormat="1" ht="12"/>
    <row r="172" s="295" customFormat="1" ht="12"/>
    <row r="173" s="295" customFormat="1" ht="12"/>
    <row r="174" s="295" customFormat="1" ht="12"/>
    <row r="175" s="295" customFormat="1" ht="12"/>
    <row r="176" s="295" customFormat="1" ht="12"/>
    <row r="177" s="295" customFormat="1" ht="12"/>
    <row r="178" s="295" customFormat="1" ht="12"/>
    <row r="179" s="295" customFormat="1" ht="12"/>
    <row r="180" s="295" customFormat="1" ht="12"/>
    <row r="181" s="295" customFormat="1" ht="12"/>
    <row r="182" s="295" customFormat="1" ht="12"/>
    <row r="183" s="295" customFormat="1" ht="12"/>
    <row r="184" s="295" customFormat="1" ht="12"/>
    <row r="185" s="295" customFormat="1" ht="12"/>
    <row r="186" s="295" customFormat="1" ht="12"/>
    <row r="187" s="295" customFormat="1" ht="12"/>
    <row r="188" s="295" customFormat="1" ht="12"/>
    <row r="189" s="295" customFormat="1" ht="12"/>
    <row r="190" s="295" customFormat="1" ht="12"/>
    <row r="191" s="295" customFormat="1" ht="12"/>
    <row r="192" s="295" customFormat="1" ht="12"/>
    <row r="193" s="295" customFormat="1" ht="12"/>
    <row r="194" s="295" customFormat="1" ht="12"/>
    <row r="195" s="295" customFormat="1" ht="12"/>
    <row r="196" s="295" customFormat="1" ht="12"/>
    <row r="197" s="295" customFormat="1" ht="12"/>
    <row r="198" s="295" customFormat="1" ht="12"/>
    <row r="199" s="295" customFormat="1" ht="12"/>
    <row r="200" s="295" customFormat="1" ht="12"/>
    <row r="201" s="295" customFormat="1" ht="12"/>
    <row r="202" s="295" customFormat="1" ht="12"/>
    <row r="203" s="295" customFormat="1" ht="12"/>
    <row r="204" s="295" customFormat="1" ht="12"/>
    <row r="205" s="295" customFormat="1" ht="12"/>
    <row r="206" s="295" customFormat="1" ht="12"/>
    <row r="207" s="295" customFormat="1" ht="12"/>
    <row r="208" s="295" customFormat="1" ht="12"/>
    <row r="209" s="295" customFormat="1" ht="12"/>
    <row r="210" s="295" customFormat="1" ht="12"/>
    <row r="211" s="295" customFormat="1" ht="12"/>
    <row r="212" s="295" customFormat="1" ht="12"/>
    <row r="213" s="295" customFormat="1" ht="12"/>
    <row r="214" s="295" customFormat="1" ht="12"/>
    <row r="215" s="295" customFormat="1" ht="12"/>
    <row r="216" s="295" customFormat="1" ht="12"/>
    <row r="217" s="295" customFormat="1" ht="12"/>
    <row r="218" s="295" customFormat="1" ht="12"/>
    <row r="219" s="295" customFormat="1" ht="12"/>
    <row r="220" s="295" customFormat="1" ht="12"/>
    <row r="221" s="295" customFormat="1" ht="12"/>
    <row r="222" s="295" customFormat="1" ht="12"/>
    <row r="223" s="295" customFormat="1" ht="12"/>
    <row r="224" s="295" customFormat="1" ht="12"/>
    <row r="225" s="295" customFormat="1" ht="12"/>
    <row r="226" s="295" customFormat="1" ht="12"/>
    <row r="227" s="295" customFormat="1" ht="12"/>
    <row r="228" s="295" customFormat="1" ht="12"/>
    <row r="229" s="295" customFormat="1" ht="12"/>
    <row r="230" s="295" customFormat="1" ht="12"/>
    <row r="231" s="295" customFormat="1" ht="12"/>
    <row r="232" s="295" customFormat="1" ht="12"/>
    <row r="233" s="295" customFormat="1" ht="12"/>
    <row r="234" s="295" customFormat="1" ht="12"/>
    <row r="235" s="295" customFormat="1" ht="12"/>
    <row r="236" s="295" customFormat="1" ht="12"/>
    <row r="237" s="295" customFormat="1" ht="12"/>
    <row r="238" s="295" customFormat="1" ht="12"/>
    <row r="239" s="295" customFormat="1" ht="12"/>
    <row r="240" s="295" customFormat="1" ht="12"/>
    <row r="241" s="295" customFormat="1" ht="12"/>
    <row r="242" s="295" customFormat="1" ht="12"/>
    <row r="243" s="295" customFormat="1" ht="12"/>
    <row r="244" s="295" customFormat="1" ht="12"/>
    <row r="245" s="295" customFormat="1" ht="12"/>
    <row r="246" s="295" customFormat="1" ht="12"/>
    <row r="247" s="295" customFormat="1" ht="12"/>
    <row r="248" s="295" customFormat="1" ht="12"/>
    <row r="249" s="295" customFormat="1" ht="12"/>
    <row r="250" s="295" customFormat="1" ht="12"/>
    <row r="251" s="295" customFormat="1" ht="12"/>
    <row r="252" s="295" customFormat="1" ht="12"/>
    <row r="253" s="295" customFormat="1" ht="12"/>
    <row r="254" s="295" customFormat="1" ht="12"/>
    <row r="255" s="295" customFormat="1" ht="12"/>
    <row r="256" s="295" customFormat="1" ht="12"/>
    <row r="257" s="295" customFormat="1" ht="12"/>
    <row r="258" s="295" customFormat="1" ht="12"/>
    <row r="259" s="295" customFormat="1" ht="12"/>
    <row r="260" s="295" customFormat="1" ht="12"/>
    <row r="261" s="295" customFormat="1" ht="12"/>
    <row r="262" s="295" customFormat="1" ht="12"/>
    <row r="263" s="295" customFormat="1" ht="12"/>
    <row r="264" s="295" customFormat="1" ht="12"/>
    <row r="265" s="295" customFormat="1" ht="12"/>
    <row r="266" s="295" customFormat="1" ht="12"/>
    <row r="267" s="295" customFormat="1" ht="12"/>
    <row r="268" s="295" customFormat="1" ht="12"/>
    <row r="269" s="295" customFormat="1" ht="12"/>
    <row r="270" s="295" customFormat="1" ht="12"/>
    <row r="271" s="295" customFormat="1" ht="12"/>
    <row r="272" s="295" customFormat="1" ht="12"/>
    <row r="273" s="295" customFormat="1" ht="12"/>
    <row r="274" s="295" customFormat="1" ht="12"/>
    <row r="275" s="295" customFormat="1" ht="12"/>
    <row r="276" s="295" customFormat="1" ht="12"/>
    <row r="277" s="295" customFormat="1" ht="12"/>
    <row r="278" s="295" customFormat="1" ht="12"/>
    <row r="279" s="295" customFormat="1" ht="12"/>
    <row r="280" s="295" customFormat="1" ht="12"/>
    <row r="281" s="295" customFormat="1" ht="12"/>
    <row r="282" s="295" customFormat="1" ht="12"/>
    <row r="283" s="295" customFormat="1" ht="12"/>
    <row r="284" s="295" customFormat="1" ht="12"/>
    <row r="285" s="295" customFormat="1" ht="12"/>
    <row r="286" s="295" customFormat="1" ht="12"/>
    <row r="287" s="295" customFormat="1" ht="12"/>
    <row r="288" s="295" customFormat="1" ht="12"/>
    <row r="289" s="295" customFormat="1" ht="12"/>
    <row r="290" s="295" customFormat="1" ht="12"/>
    <row r="291" s="295" customFormat="1" ht="12"/>
    <row r="292" s="295" customFormat="1" ht="12"/>
    <row r="293" s="295" customFormat="1" ht="12"/>
    <row r="294" s="295" customFormat="1" ht="12"/>
    <row r="295" s="295" customFormat="1" ht="12"/>
    <row r="296" s="295" customFormat="1" ht="12"/>
    <row r="297" s="295" customFormat="1" ht="12"/>
    <row r="298" s="295" customFormat="1" ht="12"/>
    <row r="299" s="295" customFormat="1" ht="12"/>
    <row r="300" s="295" customFormat="1" ht="12"/>
    <row r="301" s="295" customFormat="1" ht="12"/>
    <row r="302" s="295" customFormat="1" ht="12"/>
    <row r="303" s="295" customFormat="1" ht="12"/>
    <row r="304" s="295" customFormat="1" ht="12"/>
    <row r="305" s="295" customFormat="1" ht="12"/>
    <row r="306" s="295" customFormat="1" ht="12"/>
    <row r="307" s="295" customFormat="1" ht="12"/>
    <row r="308" s="295" customFormat="1" ht="12"/>
    <row r="309" s="295" customFormat="1" ht="12"/>
    <row r="310" s="295" customFormat="1" ht="12"/>
    <row r="311" s="295" customFormat="1" ht="12"/>
    <row r="312" s="295" customFormat="1" ht="12"/>
    <row r="313" s="295" customFormat="1" ht="12"/>
    <row r="314" s="295" customFormat="1" ht="12"/>
    <row r="315" s="295" customFormat="1" ht="12"/>
    <row r="316" s="295" customFormat="1" ht="12"/>
    <row r="317" s="295" customFormat="1" ht="12"/>
    <row r="318" s="295" customFormat="1" ht="12"/>
    <row r="319" s="295" customFormat="1" ht="12"/>
    <row r="320" s="295" customFormat="1" ht="12"/>
    <row r="321" s="295" customFormat="1" ht="12"/>
    <row r="322" s="295" customFormat="1" ht="12"/>
    <row r="323" s="295" customFormat="1" ht="12"/>
    <row r="324" s="295" customFormat="1" ht="12"/>
    <row r="325" s="295" customFormat="1" ht="12"/>
    <row r="326" s="295" customFormat="1" ht="12"/>
    <row r="327" s="295" customFormat="1" ht="12"/>
    <row r="328" s="295" customFormat="1" ht="12"/>
    <row r="329" s="295" customFormat="1" ht="12"/>
    <row r="330" s="295" customFormat="1" ht="12"/>
    <row r="331" s="295" customFormat="1" ht="12"/>
    <row r="332" s="295" customFormat="1" ht="12"/>
    <row r="333" s="295" customFormat="1" ht="12"/>
    <row r="334" s="295" customFormat="1" ht="12"/>
    <row r="335" s="295" customFormat="1" ht="12"/>
    <row r="336" s="295" customFormat="1" ht="12"/>
    <row r="337" s="295" customFormat="1" ht="12"/>
    <row r="338" s="295" customFormat="1" ht="12"/>
    <row r="339" s="295" customFormat="1" ht="12"/>
    <row r="340" s="295" customFormat="1" ht="12"/>
    <row r="341" s="295" customFormat="1" ht="12"/>
    <row r="342" s="295" customFormat="1" ht="12"/>
    <row r="343" s="295" customFormat="1" ht="12"/>
    <row r="344" s="295" customFormat="1" ht="12"/>
    <row r="345" s="295" customFormat="1" ht="12"/>
    <row r="346" s="295" customFormat="1" ht="12"/>
    <row r="347" s="295" customFormat="1" ht="12"/>
    <row r="348" s="295" customFormat="1" ht="12"/>
    <row r="349" s="295" customFormat="1" ht="12"/>
    <row r="350" s="295" customFormat="1" ht="12"/>
    <row r="351" s="295" customFormat="1" ht="12"/>
    <row r="352" s="295" customFormat="1" ht="12"/>
    <row r="353" s="295" customFormat="1" ht="12"/>
    <row r="354" s="295" customFormat="1" ht="12"/>
    <row r="355" s="295" customFormat="1" ht="12"/>
    <row r="356" s="295" customFormat="1" ht="12"/>
    <row r="357" s="295" customFormat="1" ht="12"/>
    <row r="358" s="295" customFormat="1" ht="12"/>
    <row r="359" s="295" customFormat="1" ht="12"/>
    <row r="360" s="295" customFormat="1" ht="12"/>
    <row r="361" s="295" customFormat="1" ht="12"/>
    <row r="362" s="295" customFormat="1" ht="12"/>
    <row r="363" s="295" customFormat="1" ht="12"/>
    <row r="364" s="295" customFormat="1" ht="12"/>
    <row r="365" s="295" customFormat="1" ht="12"/>
    <row r="366" s="295" customFormat="1" ht="12"/>
    <row r="367" s="295" customFormat="1" ht="12"/>
    <row r="368" s="295" customFormat="1" ht="12"/>
    <row r="369" s="295" customFormat="1" ht="12"/>
    <row r="370" s="295" customFormat="1" ht="12"/>
    <row r="371" s="295" customFormat="1" ht="12"/>
    <row r="372" s="295" customFormat="1" ht="12"/>
    <row r="373" s="295" customFormat="1" ht="12"/>
    <row r="374" s="295" customFormat="1" ht="12"/>
    <row r="375" s="295" customFormat="1" ht="12"/>
    <row r="376" s="295" customFormat="1" ht="12"/>
    <row r="377" s="295" customFormat="1" ht="12"/>
    <row r="378" s="295" customFormat="1" ht="12"/>
    <row r="379" s="295" customFormat="1" ht="12"/>
    <row r="380" s="295" customFormat="1" ht="12"/>
    <row r="381" s="295" customFormat="1" ht="12"/>
    <row r="382" s="295" customFormat="1" ht="12"/>
    <row r="383" s="295" customFormat="1" ht="12"/>
    <row r="384" s="295" customFormat="1" ht="12"/>
    <row r="385" s="295" customFormat="1" ht="12"/>
    <row r="386" s="295" customFormat="1" ht="12"/>
    <row r="387" s="295" customFormat="1" ht="12"/>
    <row r="388" s="295" customFormat="1" ht="12"/>
    <row r="389" s="295" customFormat="1" ht="12"/>
    <row r="390" s="295" customFormat="1" ht="12"/>
    <row r="391" s="295" customFormat="1" ht="12"/>
    <row r="392" s="295" customFormat="1" ht="12"/>
    <row r="393" s="295" customFormat="1" ht="12"/>
    <row r="394" s="295" customFormat="1" ht="12"/>
    <row r="395" s="295" customFormat="1" ht="12"/>
    <row r="396" s="295" customFormat="1" ht="12"/>
    <row r="397" s="295" customFormat="1" ht="12"/>
    <row r="398" s="295" customFormat="1" ht="12"/>
    <row r="399" s="295" customFormat="1" ht="12"/>
    <row r="400" s="295" customFormat="1" ht="12"/>
    <row r="401" s="295" customFormat="1" ht="12"/>
    <row r="402" s="295" customFormat="1" ht="12"/>
    <row r="403" s="295" customFormat="1" ht="12"/>
    <row r="404" s="295" customFormat="1" ht="12"/>
    <row r="405" s="295" customFormat="1" ht="12"/>
    <row r="406" s="295" customFormat="1" ht="12"/>
    <row r="407" s="295" customFormat="1" ht="12"/>
    <row r="408" s="295" customFormat="1" ht="12"/>
    <row r="409" s="295" customFormat="1" ht="12"/>
    <row r="410" s="295" customFormat="1" ht="12"/>
    <row r="411" s="295" customFormat="1" ht="12"/>
    <row r="412" s="295" customFormat="1" ht="12"/>
    <row r="413" s="295" customFormat="1" ht="12"/>
    <row r="414" s="295" customFormat="1" ht="12"/>
    <row r="415" s="295" customFormat="1" ht="12"/>
    <row r="416" s="295" customFormat="1" ht="12"/>
    <row r="417" s="295" customFormat="1" ht="12"/>
    <row r="418" s="295" customFormat="1" ht="12"/>
    <row r="419" s="295" customFormat="1" ht="12"/>
    <row r="420" s="295" customFormat="1" ht="12"/>
    <row r="421" s="295" customFormat="1" ht="12"/>
    <row r="422" s="295" customFormat="1" ht="12"/>
    <row r="423" s="295" customFormat="1" ht="12"/>
    <row r="424" s="295" customFormat="1" ht="12"/>
    <row r="425" s="295" customFormat="1" ht="12"/>
    <row r="426" s="295" customFormat="1" ht="12"/>
    <row r="427" s="295" customFormat="1" ht="12"/>
    <row r="428" s="295" customFormat="1" ht="12"/>
    <row r="429" s="295" customFormat="1" ht="12"/>
    <row r="430" s="295" customFormat="1" ht="12"/>
    <row r="431" s="295" customFormat="1" ht="12"/>
    <row r="432" s="295" customFormat="1" ht="12"/>
    <row r="433" s="295" customFormat="1" ht="12"/>
    <row r="434" s="295" customFormat="1" ht="12"/>
    <row r="435" s="295" customFormat="1" ht="12"/>
    <row r="436" s="295" customFormat="1" ht="12"/>
    <row r="437" s="295" customFormat="1" ht="12"/>
    <row r="438" s="295" customFormat="1" ht="12"/>
    <row r="439" s="295" customFormat="1" ht="12"/>
    <row r="440" s="295" customFormat="1" ht="12"/>
    <row r="441" s="295" customFormat="1" ht="12"/>
    <row r="442" s="295" customFormat="1" ht="12"/>
    <row r="443" s="295" customFormat="1" ht="12"/>
    <row r="444" s="295" customFormat="1" ht="12"/>
    <row r="445" s="295" customFormat="1" ht="12"/>
    <row r="446" s="295" customFormat="1" ht="12"/>
    <row r="447" s="295" customFormat="1" ht="12"/>
    <row r="448" s="295" customFormat="1" ht="12"/>
    <row r="449" s="295" customFormat="1" ht="12"/>
    <row r="450" s="295" customFormat="1" ht="12"/>
    <row r="451" s="295" customFormat="1" ht="12"/>
    <row r="452" s="295" customFormat="1" ht="12"/>
    <row r="453" s="295" customFormat="1" ht="12"/>
    <row r="454" s="295" customFormat="1" ht="12"/>
    <row r="455" s="295" customFormat="1" ht="12"/>
    <row r="456" s="295" customFormat="1" ht="12"/>
    <row r="457" s="295" customFormat="1" ht="12"/>
    <row r="458" s="295" customFormat="1" ht="12"/>
    <row r="459" s="295" customFormat="1" ht="12"/>
    <row r="460" s="295" customFormat="1" ht="12"/>
    <row r="461" s="295" customFormat="1" ht="12"/>
    <row r="462" s="295" customFormat="1" ht="12"/>
    <row r="463" s="295" customFormat="1" ht="12"/>
    <row r="464" s="295" customFormat="1" ht="12"/>
    <row r="465" s="295" customFormat="1" ht="12"/>
    <row r="466" s="295" customFormat="1" ht="12"/>
    <row r="467" s="295" customFormat="1" ht="12"/>
    <row r="468" s="295" customFormat="1" ht="12"/>
    <row r="469" s="295" customFormat="1" ht="12"/>
    <row r="470" s="295" customFormat="1" ht="12"/>
    <row r="471" s="295" customFormat="1" ht="12"/>
    <row r="472" s="295" customFormat="1" ht="12"/>
    <row r="473" s="295" customFormat="1" ht="12"/>
    <row r="474" s="295" customFormat="1" ht="12"/>
    <row r="475" s="295" customFormat="1" ht="12"/>
    <row r="476" s="295" customFormat="1" ht="12"/>
    <row r="477" s="295" customFormat="1" ht="12"/>
    <row r="478" s="295" customFormat="1" ht="12"/>
    <row r="479" s="295" customFormat="1" ht="12"/>
    <row r="480" s="295" customFormat="1" ht="12"/>
    <row r="481" s="295" customFormat="1" ht="12"/>
    <row r="482" s="295" customFormat="1" ht="12"/>
    <row r="483" s="295" customFormat="1" ht="12"/>
    <row r="484" s="295" customFormat="1" ht="12"/>
    <row r="485" s="295" customFormat="1" ht="12"/>
    <row r="486" s="295" customFormat="1" ht="12"/>
    <row r="487" s="295" customFormat="1" ht="12"/>
    <row r="488" s="295" customFormat="1" ht="12"/>
    <row r="489" s="295" customFormat="1" ht="12"/>
    <row r="490" s="295" customFormat="1" ht="12"/>
    <row r="491" s="295" customFormat="1" ht="12"/>
    <row r="492" s="295" customFormat="1" ht="12"/>
    <row r="493" s="295" customFormat="1" ht="12"/>
    <row r="494" s="295" customFormat="1" ht="12"/>
    <row r="495" s="295" customFormat="1" ht="12"/>
    <row r="496" s="295" customFormat="1" ht="12"/>
    <row r="497" s="295" customFormat="1" ht="12"/>
    <row r="498" s="295" customFormat="1" ht="12"/>
    <row r="499" s="295" customFormat="1" ht="12"/>
    <row r="500" s="295" customFormat="1" ht="12"/>
    <row r="501" s="295" customFormat="1" ht="12"/>
    <row r="502" s="295" customFormat="1" ht="12"/>
    <row r="503" s="295" customFormat="1" ht="12"/>
    <row r="504" s="295" customFormat="1" ht="12"/>
    <row r="505" s="295" customFormat="1" ht="12"/>
    <row r="506" s="295" customFormat="1" ht="12"/>
    <row r="507" s="295" customFormat="1" ht="12"/>
    <row r="508" s="295" customFormat="1" ht="12"/>
    <row r="509" s="295" customFormat="1" ht="12"/>
    <row r="510" s="295" customFormat="1" ht="12"/>
    <row r="511" s="295" customFormat="1" ht="12"/>
    <row r="512" s="295" customFormat="1" ht="12"/>
    <row r="513" s="295" customFormat="1" ht="12"/>
    <row r="514" s="295" customFormat="1" ht="12"/>
    <row r="515" s="295" customFormat="1" ht="12"/>
    <row r="516" s="295" customFormat="1" ht="12"/>
    <row r="517" s="295" customFormat="1" ht="12"/>
    <row r="518" s="295" customFormat="1" ht="12"/>
    <row r="519" s="295" customFormat="1" ht="12"/>
    <row r="520" s="295" customFormat="1" ht="12"/>
    <row r="521" s="295" customFormat="1" ht="12"/>
    <row r="522" s="295" customFormat="1" ht="12"/>
    <row r="523" s="295" customFormat="1" ht="12"/>
    <row r="524" s="295" customFormat="1" ht="12"/>
    <row r="525" s="295" customFormat="1" ht="12"/>
    <row r="526" s="295" customFormat="1" ht="12"/>
    <row r="527" s="295" customFormat="1" ht="12"/>
    <row r="528" s="295" customFormat="1" ht="12"/>
    <row r="529" s="295" customFormat="1" ht="12"/>
    <row r="530" s="295" customFormat="1" ht="12"/>
    <row r="531" s="295" customFormat="1" ht="12"/>
    <row r="532" s="295" customFormat="1" ht="12"/>
    <row r="533" s="295" customFormat="1" ht="12"/>
    <row r="534" s="295" customFormat="1" ht="12"/>
    <row r="535" s="295" customFormat="1" ht="12"/>
    <row r="536" s="295" customFormat="1" ht="12"/>
    <row r="537" s="295" customFormat="1" ht="12"/>
    <row r="538" s="295" customFormat="1" ht="12"/>
    <row r="539" s="295" customFormat="1" ht="12"/>
    <row r="540" s="295" customFormat="1" ht="12"/>
    <row r="541" s="295" customFormat="1" ht="12"/>
    <row r="542" s="295" customFormat="1" ht="12"/>
    <row r="543" s="295" customFormat="1" ht="12"/>
    <row r="544" s="295" customFormat="1" ht="12"/>
    <row r="545" s="295" customFormat="1" ht="12"/>
    <row r="546" s="295" customFormat="1" ht="12"/>
    <row r="547" s="295" customFormat="1" ht="12"/>
    <row r="548" s="295" customFormat="1" ht="12"/>
    <row r="549" s="295" customFormat="1" ht="12"/>
    <row r="550" s="295" customFormat="1" ht="12"/>
    <row r="551" s="295" customFormat="1" ht="12"/>
    <row r="552" s="295" customFormat="1" ht="12"/>
    <row r="553" s="295" customFormat="1" ht="12"/>
    <row r="554" s="295" customFormat="1" ht="12"/>
    <row r="555" s="295" customFormat="1" ht="12"/>
    <row r="556" s="295" customFormat="1" ht="12"/>
    <row r="557" s="295" customFormat="1" ht="12"/>
    <row r="558" s="295" customFormat="1" ht="12"/>
    <row r="559" s="295" customFormat="1" ht="12"/>
    <row r="560" s="295" customFormat="1" ht="12"/>
    <row r="561" s="295" customFormat="1" ht="12"/>
    <row r="562" s="295" customFormat="1" ht="12"/>
    <row r="563" s="295" customFormat="1" ht="12"/>
    <row r="564" s="295" customFormat="1" ht="12"/>
    <row r="565" s="295" customFormat="1" ht="12"/>
    <row r="566" s="295" customFormat="1" ht="12"/>
    <row r="567" s="295" customFormat="1" ht="12"/>
    <row r="568" s="295" customFormat="1" ht="12"/>
    <row r="569" s="295" customFormat="1" ht="12"/>
    <row r="570" s="295" customFormat="1" ht="12"/>
    <row r="571" s="295" customFormat="1" ht="12"/>
    <row r="572" s="295" customFormat="1" ht="12"/>
    <row r="573" s="295" customFormat="1" ht="12"/>
    <row r="574" s="295" customFormat="1" ht="12"/>
    <row r="575" s="295" customFormat="1" ht="12"/>
    <row r="576" s="295" customFormat="1" ht="12"/>
    <row r="577" s="295" customFormat="1" ht="12"/>
    <row r="578" s="295" customFormat="1" ht="12"/>
    <row r="579" s="295" customFormat="1" ht="12"/>
    <row r="580" s="295" customFormat="1" ht="12"/>
    <row r="581" s="295" customFormat="1" ht="12"/>
    <row r="582" s="295" customFormat="1" ht="12"/>
    <row r="583" s="295" customFormat="1" ht="12"/>
    <row r="584" s="295" customFormat="1" ht="12"/>
    <row r="585" s="295" customFormat="1" ht="12"/>
    <row r="586" s="295" customFormat="1" ht="12"/>
    <row r="587" s="295" customFormat="1" ht="12"/>
    <row r="588" s="295" customFormat="1" ht="12"/>
    <row r="589" s="295" customFormat="1" ht="12"/>
    <row r="590" s="295" customFormat="1" ht="12"/>
    <row r="591" s="295" customFormat="1" ht="12"/>
    <row r="592" s="295" customFormat="1" ht="12"/>
    <row r="593" s="295" customFormat="1" ht="12"/>
    <row r="594" s="295" customFormat="1" ht="12"/>
    <row r="595" s="295" customFormat="1" ht="12"/>
    <row r="596" s="295" customFormat="1" ht="12"/>
    <row r="597" s="295" customFormat="1" ht="12"/>
    <row r="598" s="295" customFormat="1" ht="12"/>
    <row r="599" s="295" customFormat="1" ht="12"/>
    <row r="600" s="295" customFormat="1" ht="12"/>
    <row r="601" s="295" customFormat="1" ht="12"/>
    <row r="602" s="295" customFormat="1" ht="12"/>
    <row r="603" s="295" customFormat="1" ht="12"/>
    <row r="604" s="295" customFormat="1" ht="12"/>
    <row r="605" s="295" customFormat="1" ht="12"/>
    <row r="606" s="295" customFormat="1" ht="12"/>
    <row r="607" s="295" customFormat="1" ht="12"/>
    <row r="608" s="295" customFormat="1" ht="12"/>
    <row r="609" s="295" customFormat="1" ht="12"/>
    <row r="610" s="295" customFormat="1" ht="12"/>
    <row r="611" s="295" customFormat="1" ht="12"/>
    <row r="612" s="295" customFormat="1" ht="12"/>
    <row r="613" s="295" customFormat="1" ht="12"/>
    <row r="614" s="295" customFormat="1" ht="12"/>
    <row r="615" s="295" customFormat="1" ht="12"/>
    <row r="616" s="295" customFormat="1" ht="12"/>
    <row r="617" s="295" customFormat="1" ht="12"/>
    <row r="618" s="295" customFormat="1" ht="12"/>
    <row r="619" s="295" customFormat="1" ht="12"/>
    <row r="620" s="295" customFormat="1" ht="12"/>
    <row r="621" s="295" customFormat="1" ht="12"/>
    <row r="622" s="295" customFormat="1" ht="12"/>
    <row r="623" s="295" customFormat="1" ht="12"/>
    <row r="624" s="295" customFormat="1" ht="12"/>
    <row r="625" s="295" customFormat="1" ht="12"/>
    <row r="626" s="295" customFormat="1" ht="12"/>
    <row r="627" s="295" customFormat="1" ht="12"/>
    <row r="628" s="295" customFormat="1" ht="12"/>
    <row r="629" s="295" customFormat="1" ht="12"/>
    <row r="630" s="295" customFormat="1" ht="12"/>
    <row r="631" s="295" customFormat="1" ht="12"/>
    <row r="632" s="295" customFormat="1" ht="12"/>
    <row r="633" s="295" customFormat="1" ht="12"/>
    <row r="634" s="295" customFormat="1" ht="12"/>
    <row r="635" s="295" customFormat="1" ht="12"/>
    <row r="636" s="295" customFormat="1" ht="12"/>
    <row r="637" s="295" customFormat="1" ht="12"/>
    <row r="638" s="295" customFormat="1" ht="12"/>
    <row r="639" s="295" customFormat="1" ht="12"/>
    <row r="640" s="295" customFormat="1" ht="12"/>
    <row r="641" s="295" customFormat="1" ht="12"/>
    <row r="642" s="295" customFormat="1" ht="12"/>
    <row r="643" s="295" customFormat="1" ht="12"/>
    <row r="644" s="295" customFormat="1" ht="12"/>
    <row r="645" s="295" customFormat="1" ht="12"/>
    <row r="646" s="295" customFormat="1" ht="12"/>
    <row r="647" s="295" customFormat="1" ht="12"/>
    <row r="648" s="295" customFormat="1" ht="12"/>
    <row r="649" s="295" customFormat="1" ht="12"/>
    <row r="650" s="295" customFormat="1" ht="12"/>
    <row r="651" s="295" customFormat="1" ht="12"/>
    <row r="652" s="295" customFormat="1" ht="12"/>
    <row r="653" s="295" customFormat="1" ht="12"/>
    <row r="654" s="295" customFormat="1" ht="12"/>
    <row r="655" s="295" customFormat="1" ht="12"/>
    <row r="656" s="295" customFormat="1" ht="12"/>
    <row r="657" s="295" customFormat="1" ht="12"/>
    <row r="658" s="295" customFormat="1" ht="12"/>
    <row r="659" s="295" customFormat="1" ht="12"/>
    <row r="660" s="295" customFormat="1" ht="12"/>
    <row r="661" s="295" customFormat="1" ht="12"/>
    <row r="662" s="295" customFormat="1" ht="12"/>
    <row r="663" s="295" customFormat="1" ht="12"/>
    <row r="664" s="295" customFormat="1" ht="12"/>
    <row r="665" s="295" customFormat="1" ht="12"/>
    <row r="666" s="295" customFormat="1" ht="12"/>
    <row r="667" s="295" customFormat="1" ht="12"/>
    <row r="668" s="295" customFormat="1" ht="12"/>
    <row r="669" s="295" customFormat="1" ht="12"/>
    <row r="670" s="295" customFormat="1" ht="12"/>
    <row r="671" s="295" customFormat="1" ht="12"/>
    <row r="672" s="295" customFormat="1" ht="12"/>
    <row r="673" s="295" customFormat="1" ht="12"/>
    <row r="674" s="295" customFormat="1" ht="12"/>
    <row r="675" s="295" customFormat="1" ht="12"/>
    <row r="676" s="295" customFormat="1" ht="12"/>
    <row r="677" s="295" customFormat="1" ht="12"/>
    <row r="678" s="295" customFormat="1" ht="12"/>
    <row r="679" s="295" customFormat="1" ht="12"/>
    <row r="680" s="295" customFormat="1" ht="12"/>
    <row r="681" s="295" customFormat="1" ht="12"/>
    <row r="682" s="295" customFormat="1" ht="12"/>
    <row r="683" s="295" customFormat="1" ht="12"/>
    <row r="684" s="295" customFormat="1" ht="12"/>
    <row r="685" s="295" customFormat="1" ht="12"/>
    <row r="686" s="295" customFormat="1" ht="12"/>
    <row r="687" s="295" customFormat="1" ht="12"/>
    <row r="688" s="295" customFormat="1" ht="12"/>
    <row r="689" s="295" customFormat="1" ht="12"/>
    <row r="690" s="295" customFormat="1" ht="12"/>
    <row r="691" s="295" customFormat="1" ht="12"/>
    <row r="692" s="295" customFormat="1" ht="12"/>
    <row r="693" s="295" customFormat="1" ht="12"/>
    <row r="694" s="295" customFormat="1" ht="12"/>
    <row r="695" s="295" customFormat="1" ht="12"/>
    <row r="696" s="295" customFormat="1" ht="12"/>
    <row r="697" s="295" customFormat="1" ht="12"/>
    <row r="698" s="295" customFormat="1" ht="12"/>
    <row r="699" s="295" customFormat="1" ht="12"/>
    <row r="700" s="295" customFormat="1" ht="12"/>
    <row r="701" s="295" customFormat="1" ht="12"/>
    <row r="702" s="295" customFormat="1" ht="12"/>
    <row r="703" s="295" customFormat="1" ht="12"/>
    <row r="704" s="295" customFormat="1" ht="12"/>
    <row r="705" s="295" customFormat="1" ht="12"/>
    <row r="706" s="295" customFormat="1" ht="12"/>
    <row r="707" s="295" customFormat="1" ht="12"/>
    <row r="708" s="295" customFormat="1" ht="12"/>
    <row r="709" s="295" customFormat="1" ht="12"/>
    <row r="710" s="295" customFormat="1" ht="12"/>
    <row r="711" s="295" customFormat="1" ht="12"/>
    <row r="712" s="295" customFormat="1" ht="12"/>
    <row r="713" s="295" customFormat="1" ht="12"/>
    <row r="714" s="295" customFormat="1" ht="12"/>
    <row r="715" s="295" customFormat="1" ht="12"/>
    <row r="716" s="295" customFormat="1" ht="12"/>
    <row r="717" s="295" customFormat="1" ht="12"/>
    <row r="718" s="295" customFormat="1" ht="12"/>
    <row r="719" s="295" customFormat="1" ht="12"/>
    <row r="720" s="295" customFormat="1" ht="12"/>
    <row r="721" s="295" customFormat="1" ht="12"/>
    <row r="722" s="295" customFormat="1" ht="12"/>
    <row r="723" s="295" customFormat="1" ht="12"/>
    <row r="724" s="295" customFormat="1" ht="12"/>
    <row r="725" s="295" customFormat="1" ht="12"/>
    <row r="726" s="295" customFormat="1" ht="12"/>
    <row r="727" s="295" customFormat="1" ht="12"/>
    <row r="728" s="295" customFormat="1" ht="12"/>
    <row r="729" s="295" customFormat="1" ht="12"/>
    <row r="730" s="295" customFormat="1" ht="12"/>
    <row r="731" s="295" customFormat="1" ht="12"/>
    <row r="732" s="295" customFormat="1" ht="12"/>
    <row r="733" s="295" customFormat="1" ht="12"/>
    <row r="734" s="295" customFormat="1" ht="12"/>
    <row r="735" s="295" customFormat="1" ht="12"/>
    <row r="736" s="295" customFormat="1" ht="12"/>
    <row r="737" s="295" customFormat="1" ht="12"/>
    <row r="738" s="295" customFormat="1" ht="12"/>
    <row r="739" s="295" customFormat="1" ht="12"/>
    <row r="740" s="295" customFormat="1" ht="12"/>
    <row r="741" s="295" customFormat="1" ht="12"/>
    <row r="742" s="295" customFormat="1" ht="12"/>
    <row r="743" s="295" customFormat="1" ht="12"/>
    <row r="744" s="295" customFormat="1" ht="12"/>
    <row r="745" s="295" customFormat="1" ht="12"/>
    <row r="746" s="295" customFormat="1" ht="12"/>
    <row r="747" s="295" customFormat="1" ht="12"/>
    <row r="748" s="295" customFormat="1" ht="12"/>
    <row r="749" s="295" customFormat="1" ht="12"/>
    <row r="750" s="295" customFormat="1" ht="12"/>
    <row r="751" s="295" customFormat="1" ht="12"/>
    <row r="752" s="295" customFormat="1" ht="12"/>
    <row r="753" s="295" customFormat="1" ht="12"/>
    <row r="754" s="295" customFormat="1" ht="12"/>
    <row r="755" s="295" customFormat="1" ht="12"/>
    <row r="756" s="295" customFormat="1" ht="12"/>
    <row r="757" s="295" customFormat="1" ht="12"/>
    <row r="758" s="295" customFormat="1" ht="12"/>
    <row r="759" s="295" customFormat="1" ht="12"/>
    <row r="760" s="295" customFormat="1" ht="12"/>
    <row r="761" s="295" customFormat="1" ht="12"/>
    <row r="762" s="295" customFormat="1" ht="12"/>
    <row r="763" s="295" customFormat="1" ht="12"/>
    <row r="764" s="295" customFormat="1" ht="12"/>
    <row r="765" s="295" customFormat="1" ht="12"/>
    <row r="766" s="295" customFormat="1" ht="12"/>
    <row r="767" s="295" customFormat="1" ht="12"/>
    <row r="768" s="295" customFormat="1" ht="12"/>
    <row r="769" s="295" customFormat="1" ht="12"/>
    <row r="770" s="295" customFormat="1" ht="12"/>
    <row r="771" s="295" customFormat="1" ht="12"/>
    <row r="772" s="295" customFormat="1" ht="12"/>
    <row r="773" s="295" customFormat="1" ht="12"/>
    <row r="774" s="295" customFormat="1" ht="12"/>
    <row r="775" s="295" customFormat="1" ht="12"/>
    <row r="776" s="295" customFormat="1" ht="12"/>
    <row r="777" s="295" customFormat="1" ht="12"/>
    <row r="778" s="295" customFormat="1" ht="12"/>
    <row r="779" s="295" customFormat="1" ht="12"/>
    <row r="780" s="295" customFormat="1" ht="12"/>
    <row r="781" s="295" customFormat="1" ht="12"/>
    <row r="782" s="295" customFormat="1" ht="12"/>
    <row r="783" s="295" customFormat="1" ht="12"/>
    <row r="784" s="295" customFormat="1" ht="12"/>
    <row r="785" s="295" customFormat="1" ht="12"/>
    <row r="786" s="295" customFormat="1" ht="12"/>
    <row r="787" s="295" customFormat="1" ht="12"/>
    <row r="788" s="295" customFormat="1" ht="12"/>
    <row r="789" s="295" customFormat="1" ht="12"/>
  </sheetData>
  <mergeCells count="66">
    <mergeCell ref="D61:H61"/>
    <mergeCell ref="J61:AF61"/>
    <mergeCell ref="AG61:AM61"/>
    <mergeCell ref="AN61:AP61"/>
    <mergeCell ref="D58:H58"/>
    <mergeCell ref="J58:AF58"/>
    <mergeCell ref="AG58:AM58"/>
    <mergeCell ref="AN58:AP58"/>
    <mergeCell ref="D59:H59"/>
    <mergeCell ref="J59:AF59"/>
    <mergeCell ref="AG59:AM59"/>
    <mergeCell ref="AN59:AP59"/>
    <mergeCell ref="D60:H60"/>
    <mergeCell ref="J60:AF60"/>
    <mergeCell ref="AG60:AM60"/>
    <mergeCell ref="AN60:AP60"/>
    <mergeCell ref="D56:H56"/>
    <mergeCell ref="J56:AF56"/>
    <mergeCell ref="AG56:AM56"/>
    <mergeCell ref="AN56:AP56"/>
    <mergeCell ref="D57:H57"/>
    <mergeCell ref="J57:AF57"/>
    <mergeCell ref="AG57:AM57"/>
    <mergeCell ref="AN57:AP57"/>
    <mergeCell ref="AG54:AM54"/>
    <mergeCell ref="AN54:AP54"/>
    <mergeCell ref="D55:H55"/>
    <mergeCell ref="J55:AF55"/>
    <mergeCell ref="AG55:AM55"/>
    <mergeCell ref="AN55:AP5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L45:AO4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AR2:BE2"/>
    <mergeCell ref="K5:AO5"/>
    <mergeCell ref="BE5:BE32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</mergeCells>
  <hyperlinks>
    <hyperlink ref="A55" location="'SO 01 - Komunikace'!C2" display="/"/>
    <hyperlink ref="A56" location="'SO 02 - Splašková kanalizace'!C2" display="/"/>
    <hyperlink ref="A57" location="'SO 03 - Dešťová kanalizace'!C2" display="/"/>
    <hyperlink ref="A58" location="'SO 04 - Vodovod'!C2" display="/"/>
    <hyperlink ref="A59" location="'SO 05 - STL - Plynovod'!C2" display="/"/>
    <hyperlink ref="A61" location="'SO 09 - Vedleší rozpočtov...'!C2" display="/"/>
    <hyperlink ref="A60" location="'SO 05 - STL - Plynovod'!C2" display="/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27"/>
  <sheetViews>
    <sheetView showGridLines="0" workbookViewId="0" topLeftCell="A66">
      <selection activeCell="I92" sqref="I9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3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37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AT2" s="13" t="s">
        <v>80</v>
      </c>
    </row>
    <row r="3" spans="2:46" s="1" customFormat="1" ht="6.9" customHeight="1">
      <c r="B3" s="38"/>
      <c r="C3" s="39"/>
      <c r="D3" s="39"/>
      <c r="E3" s="39"/>
      <c r="F3" s="39"/>
      <c r="G3" s="39"/>
      <c r="H3" s="39"/>
      <c r="I3" s="40"/>
      <c r="J3" s="39"/>
      <c r="K3" s="39"/>
      <c r="L3" s="14"/>
      <c r="AT3" s="13" t="s">
        <v>81</v>
      </c>
    </row>
    <row r="4" spans="2:46" s="1" customFormat="1" ht="24.9" customHeight="1">
      <c r="B4" s="14"/>
      <c r="D4" s="41" t="s">
        <v>97</v>
      </c>
      <c r="I4" s="37"/>
      <c r="L4" s="14"/>
      <c r="M4" s="42" t="s">
        <v>10</v>
      </c>
      <c r="AT4" s="13" t="s">
        <v>4</v>
      </c>
    </row>
    <row r="5" spans="2:12" s="1" customFormat="1" ht="6.9" customHeight="1">
      <c r="B5" s="14"/>
      <c r="I5" s="37"/>
      <c r="L5" s="14"/>
    </row>
    <row r="6" spans="2:12" s="1" customFormat="1" ht="12" customHeight="1">
      <c r="B6" s="14"/>
      <c r="D6" s="43" t="s">
        <v>16</v>
      </c>
      <c r="I6" s="37"/>
      <c r="L6" s="14"/>
    </row>
    <row r="7" spans="2:12" s="1" customFormat="1" ht="16.5" customHeight="1">
      <c r="B7" s="14"/>
      <c r="E7" s="524" t="e">
        <f>#REF!</f>
        <v>#REF!</v>
      </c>
      <c r="F7" s="525"/>
      <c r="G7" s="525"/>
      <c r="H7" s="525"/>
      <c r="I7" s="37"/>
      <c r="L7" s="14"/>
    </row>
    <row r="8" spans="1:31" s="2" customFormat="1" ht="12" customHeight="1">
      <c r="A8" s="20"/>
      <c r="B8" s="23"/>
      <c r="C8" s="20"/>
      <c r="D8" s="43" t="s">
        <v>98</v>
      </c>
      <c r="E8" s="20"/>
      <c r="F8" s="20"/>
      <c r="G8" s="20"/>
      <c r="H8" s="20"/>
      <c r="I8" s="44"/>
      <c r="J8" s="20"/>
      <c r="K8" s="20"/>
      <c r="L8" s="45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2" customFormat="1" ht="16.5" customHeight="1">
      <c r="A9" s="20"/>
      <c r="B9" s="23"/>
      <c r="C9" s="20"/>
      <c r="D9" s="20"/>
      <c r="E9" s="526" t="s">
        <v>99</v>
      </c>
      <c r="F9" s="527"/>
      <c r="G9" s="527"/>
      <c r="H9" s="527"/>
      <c r="I9" s="44"/>
      <c r="J9" s="20"/>
      <c r="K9" s="20"/>
      <c r="L9" s="45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2" customFormat="1" ht="12">
      <c r="A10" s="20"/>
      <c r="B10" s="23"/>
      <c r="C10" s="20"/>
      <c r="D10" s="20"/>
      <c r="E10" s="20"/>
      <c r="F10" s="20"/>
      <c r="G10" s="20"/>
      <c r="H10" s="20"/>
      <c r="I10" s="44"/>
      <c r="J10" s="20"/>
      <c r="K10" s="20"/>
      <c r="L10" s="45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s="2" customFormat="1" ht="12" customHeight="1">
      <c r="A11" s="20"/>
      <c r="B11" s="23"/>
      <c r="C11" s="20"/>
      <c r="D11" s="43" t="s">
        <v>18</v>
      </c>
      <c r="E11" s="20"/>
      <c r="F11" s="46" t="s">
        <v>19</v>
      </c>
      <c r="G11" s="20"/>
      <c r="H11" s="20"/>
      <c r="I11" s="47" t="s">
        <v>20</v>
      </c>
      <c r="J11" s="46" t="s">
        <v>19</v>
      </c>
      <c r="K11" s="20"/>
      <c r="L11" s="45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2" customFormat="1" ht="12" customHeight="1">
      <c r="A12" s="20"/>
      <c r="B12" s="23"/>
      <c r="C12" s="20"/>
      <c r="D12" s="43" t="s">
        <v>21</v>
      </c>
      <c r="E12" s="20"/>
      <c r="F12" s="46" t="s">
        <v>22</v>
      </c>
      <c r="G12" s="20"/>
      <c r="H12" s="20"/>
      <c r="I12" s="47" t="s">
        <v>23</v>
      </c>
      <c r="J12" s="48" t="e">
        <f>#REF!</f>
        <v>#REF!</v>
      </c>
      <c r="K12" s="20"/>
      <c r="L12" s="45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2" customFormat="1" ht="10.8" customHeight="1">
      <c r="A13" s="20"/>
      <c r="B13" s="23"/>
      <c r="C13" s="20"/>
      <c r="D13" s="20"/>
      <c r="E13" s="20"/>
      <c r="F13" s="20"/>
      <c r="G13" s="20"/>
      <c r="H13" s="20"/>
      <c r="I13" s="44"/>
      <c r="J13" s="20"/>
      <c r="K13" s="20"/>
      <c r="L13" s="45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" customFormat="1" ht="12" customHeight="1">
      <c r="A14" s="20"/>
      <c r="B14" s="23"/>
      <c r="C14" s="20"/>
      <c r="D14" s="43" t="s">
        <v>24</v>
      </c>
      <c r="E14" s="20"/>
      <c r="F14" s="20"/>
      <c r="G14" s="20"/>
      <c r="H14" s="20"/>
      <c r="I14" s="47" t="s">
        <v>25</v>
      </c>
      <c r="J14" s="46" t="s">
        <v>19</v>
      </c>
      <c r="K14" s="20"/>
      <c r="L14" s="45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" customFormat="1" ht="18" customHeight="1">
      <c r="A15" s="20"/>
      <c r="B15" s="23"/>
      <c r="C15" s="20"/>
      <c r="D15" s="20"/>
      <c r="E15" s="46" t="s">
        <v>22</v>
      </c>
      <c r="F15" s="20"/>
      <c r="G15" s="20"/>
      <c r="H15" s="20"/>
      <c r="I15" s="47" t="s">
        <v>26</v>
      </c>
      <c r="J15" s="46" t="s">
        <v>19</v>
      </c>
      <c r="K15" s="20"/>
      <c r="L15" s="45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2" customFormat="1" ht="6.9" customHeight="1">
      <c r="A16" s="20"/>
      <c r="B16" s="23"/>
      <c r="C16" s="20"/>
      <c r="D16" s="20"/>
      <c r="E16" s="20"/>
      <c r="F16" s="20"/>
      <c r="G16" s="20"/>
      <c r="H16" s="20"/>
      <c r="I16" s="44"/>
      <c r="J16" s="20"/>
      <c r="K16" s="20"/>
      <c r="L16" s="45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" customFormat="1" ht="12" customHeight="1">
      <c r="A17" s="20"/>
      <c r="B17" s="23"/>
      <c r="C17" s="20"/>
      <c r="D17" s="43" t="s">
        <v>27</v>
      </c>
      <c r="E17" s="20"/>
      <c r="F17" s="20"/>
      <c r="G17" s="20"/>
      <c r="H17" s="20"/>
      <c r="I17" s="47" t="s">
        <v>25</v>
      </c>
      <c r="J17" s="18" t="e">
        <f>#REF!</f>
        <v>#REF!</v>
      </c>
      <c r="K17" s="20"/>
      <c r="L17" s="45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2" customFormat="1" ht="18" customHeight="1">
      <c r="A18" s="20"/>
      <c r="B18" s="23"/>
      <c r="C18" s="20"/>
      <c r="D18" s="20"/>
      <c r="E18" s="528" t="e">
        <f>#REF!</f>
        <v>#REF!</v>
      </c>
      <c r="F18" s="529"/>
      <c r="G18" s="529"/>
      <c r="H18" s="529"/>
      <c r="I18" s="47" t="s">
        <v>26</v>
      </c>
      <c r="J18" s="18" t="e">
        <f>#REF!</f>
        <v>#REF!</v>
      </c>
      <c r="K18" s="20"/>
      <c r="L18" s="45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" customFormat="1" ht="6.9" customHeight="1">
      <c r="A19" s="20"/>
      <c r="B19" s="23"/>
      <c r="C19" s="20"/>
      <c r="D19" s="20"/>
      <c r="E19" s="20"/>
      <c r="F19" s="20"/>
      <c r="G19" s="20"/>
      <c r="H19" s="20"/>
      <c r="I19" s="44"/>
      <c r="J19" s="20"/>
      <c r="K19" s="20"/>
      <c r="L19" s="45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" customFormat="1" ht="12" customHeight="1">
      <c r="A20" s="20"/>
      <c r="B20" s="23"/>
      <c r="C20" s="20"/>
      <c r="D20" s="43" t="s">
        <v>29</v>
      </c>
      <c r="E20" s="20"/>
      <c r="F20" s="20"/>
      <c r="G20" s="20"/>
      <c r="H20" s="20"/>
      <c r="I20" s="47" t="s">
        <v>25</v>
      </c>
      <c r="J20" s="46" t="s">
        <v>30</v>
      </c>
      <c r="K20" s="20"/>
      <c r="L20" s="45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" customFormat="1" ht="18" customHeight="1">
      <c r="A21" s="20"/>
      <c r="B21" s="23"/>
      <c r="C21" s="20"/>
      <c r="D21" s="20"/>
      <c r="E21" s="46" t="s">
        <v>31</v>
      </c>
      <c r="F21" s="20"/>
      <c r="G21" s="20"/>
      <c r="H21" s="20"/>
      <c r="I21" s="47" t="s">
        <v>26</v>
      </c>
      <c r="J21" s="46" t="s">
        <v>32</v>
      </c>
      <c r="K21" s="20"/>
      <c r="L21" s="45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" customFormat="1" ht="6.9" customHeight="1">
      <c r="A22" s="20"/>
      <c r="B22" s="23"/>
      <c r="C22" s="20"/>
      <c r="D22" s="20"/>
      <c r="E22" s="20"/>
      <c r="F22" s="20"/>
      <c r="G22" s="20"/>
      <c r="H22" s="20"/>
      <c r="I22" s="44"/>
      <c r="J22" s="20"/>
      <c r="K22" s="20"/>
      <c r="L22" s="45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" customFormat="1" ht="12" customHeight="1">
      <c r="A23" s="20"/>
      <c r="B23" s="23"/>
      <c r="C23" s="20"/>
      <c r="D23" s="43" t="s">
        <v>34</v>
      </c>
      <c r="E23" s="20"/>
      <c r="F23" s="20"/>
      <c r="G23" s="20"/>
      <c r="H23" s="20"/>
      <c r="I23" s="47" t="s">
        <v>25</v>
      </c>
      <c r="J23" s="46" t="s">
        <v>30</v>
      </c>
      <c r="K23" s="20"/>
      <c r="L23" s="45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2" customFormat="1" ht="18" customHeight="1">
      <c r="A24" s="20"/>
      <c r="B24" s="23"/>
      <c r="C24" s="20"/>
      <c r="D24" s="20"/>
      <c r="E24" s="46" t="s">
        <v>31</v>
      </c>
      <c r="F24" s="20"/>
      <c r="G24" s="20"/>
      <c r="H24" s="20"/>
      <c r="I24" s="47" t="s">
        <v>26</v>
      </c>
      <c r="J24" s="46" t="s">
        <v>32</v>
      </c>
      <c r="K24" s="20"/>
      <c r="L24" s="45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2" customFormat="1" ht="6.9" customHeight="1">
      <c r="A25" s="20"/>
      <c r="B25" s="23"/>
      <c r="C25" s="20"/>
      <c r="D25" s="20"/>
      <c r="E25" s="20"/>
      <c r="F25" s="20"/>
      <c r="G25" s="20"/>
      <c r="H25" s="20"/>
      <c r="I25" s="44"/>
      <c r="J25" s="20"/>
      <c r="K25" s="20"/>
      <c r="L25" s="45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2" customFormat="1" ht="12" customHeight="1">
      <c r="A26" s="20"/>
      <c r="B26" s="23"/>
      <c r="C26" s="20"/>
      <c r="D26" s="43" t="s">
        <v>35</v>
      </c>
      <c r="E26" s="20"/>
      <c r="F26" s="20"/>
      <c r="G26" s="20"/>
      <c r="H26" s="20"/>
      <c r="I26" s="44"/>
      <c r="J26" s="20"/>
      <c r="K26" s="20"/>
      <c r="L26" s="45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3" customFormat="1" ht="16.5" customHeight="1">
      <c r="A27" s="49"/>
      <c r="B27" s="50"/>
      <c r="C27" s="49"/>
      <c r="D27" s="49"/>
      <c r="E27" s="530" t="s">
        <v>19</v>
      </c>
      <c r="F27" s="530"/>
      <c r="G27" s="530"/>
      <c r="H27" s="530"/>
      <c r="I27" s="51"/>
      <c r="J27" s="49"/>
      <c r="K27" s="49"/>
      <c r="L27" s="52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</row>
    <row r="28" spans="1:31" s="2" customFormat="1" ht="6.9" customHeight="1">
      <c r="A28" s="20"/>
      <c r="B28" s="23"/>
      <c r="C28" s="20"/>
      <c r="D28" s="20"/>
      <c r="E28" s="20"/>
      <c r="F28" s="20"/>
      <c r="G28" s="20"/>
      <c r="H28" s="20"/>
      <c r="I28" s="44"/>
      <c r="J28" s="20"/>
      <c r="K28" s="20"/>
      <c r="L28" s="45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2" customFormat="1" ht="6.9" customHeight="1">
      <c r="A29" s="20"/>
      <c r="B29" s="23"/>
      <c r="C29" s="20"/>
      <c r="D29" s="53"/>
      <c r="E29" s="53"/>
      <c r="F29" s="53"/>
      <c r="G29" s="53"/>
      <c r="H29" s="53"/>
      <c r="I29" s="54"/>
      <c r="J29" s="53"/>
      <c r="K29" s="53"/>
      <c r="L29" s="45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2" customFormat="1" ht="25.35" customHeight="1">
      <c r="A30" s="20"/>
      <c r="B30" s="23"/>
      <c r="C30" s="20"/>
      <c r="D30" s="55" t="s">
        <v>37</v>
      </c>
      <c r="E30" s="20"/>
      <c r="F30" s="20"/>
      <c r="G30" s="20"/>
      <c r="H30" s="20"/>
      <c r="I30" s="44"/>
      <c r="J30" s="56">
        <f>ROUND(J88,2)</f>
        <v>5681</v>
      </c>
      <c r="K30" s="20"/>
      <c r="L30" s="45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" customFormat="1" ht="6.9" customHeight="1">
      <c r="A31" s="20"/>
      <c r="B31" s="23"/>
      <c r="C31" s="20"/>
      <c r="D31" s="53"/>
      <c r="E31" s="53"/>
      <c r="F31" s="53"/>
      <c r="G31" s="53"/>
      <c r="H31" s="53"/>
      <c r="I31" s="54"/>
      <c r="J31" s="53"/>
      <c r="K31" s="53"/>
      <c r="L31" s="45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2" customFormat="1" ht="14.4" customHeight="1">
      <c r="A32" s="20"/>
      <c r="B32" s="23"/>
      <c r="C32" s="20"/>
      <c r="D32" s="20"/>
      <c r="E32" s="20"/>
      <c r="F32" s="57" t="s">
        <v>39</v>
      </c>
      <c r="G32" s="20"/>
      <c r="H32" s="20"/>
      <c r="I32" s="58" t="s">
        <v>38</v>
      </c>
      <c r="J32" s="57" t="s">
        <v>40</v>
      </c>
      <c r="K32" s="20"/>
      <c r="L32" s="45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2" customFormat="1" ht="14.4" customHeight="1">
      <c r="A33" s="20"/>
      <c r="B33" s="23"/>
      <c r="C33" s="20"/>
      <c r="D33" s="59" t="s">
        <v>41</v>
      </c>
      <c r="E33" s="43" t="s">
        <v>42</v>
      </c>
      <c r="F33" s="60">
        <f>ROUND((SUM(BE88:BE226)),2)</f>
        <v>5681</v>
      </c>
      <c r="G33" s="20"/>
      <c r="H33" s="20"/>
      <c r="I33" s="61">
        <v>0.21</v>
      </c>
      <c r="J33" s="60">
        <f>ROUND(((SUM(BE88:BE226))*I33),2)</f>
        <v>1193.01</v>
      </c>
      <c r="K33" s="20"/>
      <c r="L33" s="45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2" customFormat="1" ht="14.4" customHeight="1">
      <c r="A34" s="20"/>
      <c r="B34" s="23"/>
      <c r="C34" s="20"/>
      <c r="D34" s="20"/>
      <c r="E34" s="43" t="s">
        <v>43</v>
      </c>
      <c r="F34" s="60">
        <f>ROUND((SUM(BF88:BF226)),2)</f>
        <v>0</v>
      </c>
      <c r="G34" s="20"/>
      <c r="H34" s="20"/>
      <c r="I34" s="61">
        <v>0.15</v>
      </c>
      <c r="J34" s="60">
        <f>ROUND(((SUM(BF88:BF226))*I34),2)</f>
        <v>0</v>
      </c>
      <c r="K34" s="20"/>
      <c r="L34" s="45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2" customFormat="1" ht="14.4" customHeight="1" hidden="1">
      <c r="A35" s="20"/>
      <c r="B35" s="23"/>
      <c r="C35" s="20"/>
      <c r="D35" s="20"/>
      <c r="E35" s="43" t="s">
        <v>44</v>
      </c>
      <c r="F35" s="60">
        <f>ROUND((SUM(BG88:BG226)),2)</f>
        <v>0</v>
      </c>
      <c r="G35" s="20"/>
      <c r="H35" s="20"/>
      <c r="I35" s="61">
        <v>0.21</v>
      </c>
      <c r="J35" s="60">
        <f>0</f>
        <v>0</v>
      </c>
      <c r="K35" s="20"/>
      <c r="L35" s="45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2" customFormat="1" ht="14.4" customHeight="1" hidden="1">
      <c r="A36" s="20"/>
      <c r="B36" s="23"/>
      <c r="C36" s="20"/>
      <c r="D36" s="20"/>
      <c r="E36" s="43" t="s">
        <v>45</v>
      </c>
      <c r="F36" s="60">
        <f>ROUND((SUM(BH88:BH226)),2)</f>
        <v>0</v>
      </c>
      <c r="G36" s="20"/>
      <c r="H36" s="20"/>
      <c r="I36" s="61">
        <v>0.15</v>
      </c>
      <c r="J36" s="60">
        <f>0</f>
        <v>0</v>
      </c>
      <c r="K36" s="20"/>
      <c r="L36" s="45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2" customFormat="1" ht="14.4" customHeight="1" hidden="1">
      <c r="A37" s="20"/>
      <c r="B37" s="23"/>
      <c r="C37" s="20"/>
      <c r="D37" s="20"/>
      <c r="E37" s="43" t="s">
        <v>46</v>
      </c>
      <c r="F37" s="60">
        <f>ROUND((SUM(BI88:BI226)),2)</f>
        <v>0</v>
      </c>
      <c r="G37" s="20"/>
      <c r="H37" s="20"/>
      <c r="I37" s="61">
        <v>0</v>
      </c>
      <c r="J37" s="60">
        <f>0</f>
        <v>0</v>
      </c>
      <c r="K37" s="20"/>
      <c r="L37" s="45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2" customFormat="1" ht="6.9" customHeight="1">
      <c r="A38" s="20"/>
      <c r="B38" s="23"/>
      <c r="C38" s="20"/>
      <c r="D38" s="20"/>
      <c r="E38" s="20"/>
      <c r="F38" s="20"/>
      <c r="G38" s="20"/>
      <c r="H38" s="20"/>
      <c r="I38" s="44"/>
      <c r="J38" s="20"/>
      <c r="K38" s="20"/>
      <c r="L38" s="45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2" customFormat="1" ht="25.35" customHeight="1">
      <c r="A39" s="20"/>
      <c r="B39" s="23"/>
      <c r="C39" s="62"/>
      <c r="D39" s="63" t="s">
        <v>47</v>
      </c>
      <c r="E39" s="64"/>
      <c r="F39" s="64"/>
      <c r="G39" s="65" t="s">
        <v>48</v>
      </c>
      <c r="H39" s="66" t="s">
        <v>49</v>
      </c>
      <c r="I39" s="67"/>
      <c r="J39" s="68">
        <f>SUM(J30:J37)</f>
        <v>6874.01</v>
      </c>
      <c r="K39" s="69"/>
      <c r="L39" s="45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2" customFormat="1" ht="14.4" customHeight="1">
      <c r="A40" s="20"/>
      <c r="B40" s="70"/>
      <c r="C40" s="71"/>
      <c r="D40" s="71"/>
      <c r="E40" s="71"/>
      <c r="F40" s="71"/>
      <c r="G40" s="71"/>
      <c r="H40" s="71"/>
      <c r="I40" s="72"/>
      <c r="J40" s="71"/>
      <c r="K40" s="71"/>
      <c r="L40" s="45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4" spans="1:31" s="2" customFormat="1" ht="6.9" customHeight="1">
      <c r="A44" s="20"/>
      <c r="B44" s="73"/>
      <c r="C44" s="74"/>
      <c r="D44" s="74"/>
      <c r="E44" s="74"/>
      <c r="F44" s="74"/>
      <c r="G44" s="74"/>
      <c r="H44" s="74"/>
      <c r="I44" s="75"/>
      <c r="J44" s="74"/>
      <c r="K44" s="74"/>
      <c r="L44" s="45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s="2" customFormat="1" ht="24.9" customHeight="1">
      <c r="A45" s="20"/>
      <c r="B45" s="21"/>
      <c r="C45" s="15" t="s">
        <v>100</v>
      </c>
      <c r="D45" s="22"/>
      <c r="E45" s="22"/>
      <c r="F45" s="22"/>
      <c r="G45" s="22"/>
      <c r="H45" s="22"/>
      <c r="I45" s="44"/>
      <c r="J45" s="22"/>
      <c r="K45" s="22"/>
      <c r="L45" s="45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s="2" customFormat="1" ht="6.9" customHeight="1">
      <c r="A46" s="20"/>
      <c r="B46" s="21"/>
      <c r="C46" s="22"/>
      <c r="D46" s="22"/>
      <c r="E46" s="22"/>
      <c r="F46" s="22"/>
      <c r="G46" s="22"/>
      <c r="H46" s="22"/>
      <c r="I46" s="44"/>
      <c r="J46" s="22"/>
      <c r="K46" s="22"/>
      <c r="L46" s="45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2" customFormat="1" ht="12" customHeight="1">
      <c r="A47" s="20"/>
      <c r="B47" s="21"/>
      <c r="C47" s="17" t="s">
        <v>16</v>
      </c>
      <c r="D47" s="22"/>
      <c r="E47" s="22"/>
      <c r="F47" s="22"/>
      <c r="G47" s="22"/>
      <c r="H47" s="22"/>
      <c r="I47" s="44"/>
      <c r="J47" s="22"/>
      <c r="K47" s="22"/>
      <c r="L47" s="45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s="2" customFormat="1" ht="16.5" customHeight="1">
      <c r="A48" s="20"/>
      <c r="B48" s="21"/>
      <c r="C48" s="22"/>
      <c r="D48" s="22"/>
      <c r="E48" s="521" t="e">
        <f>E7</f>
        <v>#REF!</v>
      </c>
      <c r="F48" s="522"/>
      <c r="G48" s="522"/>
      <c r="H48" s="522"/>
      <c r="I48" s="44"/>
      <c r="J48" s="22"/>
      <c r="K48" s="22"/>
      <c r="L48" s="45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s="2" customFormat="1" ht="12" customHeight="1">
      <c r="A49" s="20"/>
      <c r="B49" s="21"/>
      <c r="C49" s="17" t="s">
        <v>98</v>
      </c>
      <c r="D49" s="22"/>
      <c r="E49" s="22"/>
      <c r="F49" s="22"/>
      <c r="G49" s="22"/>
      <c r="H49" s="22"/>
      <c r="I49" s="44"/>
      <c r="J49" s="22"/>
      <c r="K49" s="22"/>
      <c r="L49" s="45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s="2" customFormat="1" ht="16.5" customHeight="1">
      <c r="A50" s="20"/>
      <c r="B50" s="21"/>
      <c r="C50" s="22"/>
      <c r="D50" s="22"/>
      <c r="E50" s="519" t="str">
        <f>E9</f>
        <v>SO 01 - Komunikace</v>
      </c>
      <c r="F50" s="520"/>
      <c r="G50" s="520"/>
      <c r="H50" s="520"/>
      <c r="I50" s="44"/>
      <c r="J50" s="22"/>
      <c r="K50" s="22"/>
      <c r="L50" s="45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s="2" customFormat="1" ht="6.9" customHeight="1">
      <c r="A51" s="20"/>
      <c r="B51" s="21"/>
      <c r="C51" s="22"/>
      <c r="D51" s="22"/>
      <c r="E51" s="22"/>
      <c r="F51" s="22"/>
      <c r="G51" s="22"/>
      <c r="H51" s="22"/>
      <c r="I51" s="44"/>
      <c r="J51" s="22"/>
      <c r="K51" s="22"/>
      <c r="L51" s="45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s="2" customFormat="1" ht="12" customHeight="1">
      <c r="A52" s="20"/>
      <c r="B52" s="21"/>
      <c r="C52" s="17" t="s">
        <v>21</v>
      </c>
      <c r="D52" s="22"/>
      <c r="E52" s="22"/>
      <c r="F52" s="16" t="str">
        <f>F12</f>
        <v>Obec Křeč</v>
      </c>
      <c r="G52" s="22"/>
      <c r="H52" s="22"/>
      <c r="I52" s="47" t="s">
        <v>23</v>
      </c>
      <c r="J52" s="28" t="e">
        <f>IF(J12="","",J12)</f>
        <v>#REF!</v>
      </c>
      <c r="K52" s="22"/>
      <c r="L52" s="45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s="2" customFormat="1" ht="6.9" customHeight="1">
      <c r="A53" s="20"/>
      <c r="B53" s="21"/>
      <c r="C53" s="22"/>
      <c r="D53" s="22"/>
      <c r="E53" s="22"/>
      <c r="F53" s="22"/>
      <c r="G53" s="22"/>
      <c r="H53" s="22"/>
      <c r="I53" s="44"/>
      <c r="J53" s="22"/>
      <c r="K53" s="22"/>
      <c r="L53" s="45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s="2" customFormat="1" ht="15.15" customHeight="1">
      <c r="A54" s="20"/>
      <c r="B54" s="21"/>
      <c r="C54" s="17" t="s">
        <v>24</v>
      </c>
      <c r="D54" s="22"/>
      <c r="E54" s="22"/>
      <c r="F54" s="16" t="str">
        <f>E15</f>
        <v>Obec Křeč</v>
      </c>
      <c r="G54" s="22"/>
      <c r="H54" s="22"/>
      <c r="I54" s="47" t="s">
        <v>29</v>
      </c>
      <c r="J54" s="19" t="str">
        <f>E21</f>
        <v>P- Atelier JH s.r.o.</v>
      </c>
      <c r="K54" s="22"/>
      <c r="L54" s="45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s="2" customFormat="1" ht="15.15" customHeight="1">
      <c r="A55" s="20"/>
      <c r="B55" s="21"/>
      <c r="C55" s="17" t="s">
        <v>27</v>
      </c>
      <c r="D55" s="22"/>
      <c r="E55" s="22"/>
      <c r="F55" s="16" t="e">
        <f>IF(E18="","",E18)</f>
        <v>#REF!</v>
      </c>
      <c r="G55" s="22"/>
      <c r="H55" s="22"/>
      <c r="I55" s="47" t="s">
        <v>34</v>
      </c>
      <c r="J55" s="19" t="str">
        <f>E24</f>
        <v>P- Atelier JH s.r.o.</v>
      </c>
      <c r="K55" s="22"/>
      <c r="L55" s="45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s="2" customFormat="1" ht="10.35" customHeight="1">
      <c r="A56" s="20"/>
      <c r="B56" s="21"/>
      <c r="C56" s="22"/>
      <c r="D56" s="22"/>
      <c r="E56" s="22"/>
      <c r="F56" s="22"/>
      <c r="G56" s="22"/>
      <c r="H56" s="22"/>
      <c r="I56" s="44"/>
      <c r="J56" s="22"/>
      <c r="K56" s="22"/>
      <c r="L56" s="45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s="2" customFormat="1" ht="29.25" customHeight="1">
      <c r="A57" s="20"/>
      <c r="B57" s="21"/>
      <c r="C57" s="76" t="s">
        <v>101</v>
      </c>
      <c r="D57" s="77"/>
      <c r="E57" s="77"/>
      <c r="F57" s="77"/>
      <c r="G57" s="77"/>
      <c r="H57" s="77"/>
      <c r="I57" s="78"/>
      <c r="J57" s="79" t="s">
        <v>102</v>
      </c>
      <c r="K57" s="77"/>
      <c r="L57" s="45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s="2" customFormat="1" ht="10.35" customHeight="1">
      <c r="A58" s="20"/>
      <c r="B58" s="21"/>
      <c r="C58" s="22"/>
      <c r="D58" s="22"/>
      <c r="E58" s="22"/>
      <c r="F58" s="22"/>
      <c r="G58" s="22"/>
      <c r="H58" s="22"/>
      <c r="I58" s="44"/>
      <c r="J58" s="22"/>
      <c r="K58" s="22"/>
      <c r="L58" s="45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47" s="2" customFormat="1" ht="22.8" customHeight="1">
      <c r="A59" s="20"/>
      <c r="B59" s="21"/>
      <c r="C59" s="80" t="s">
        <v>69</v>
      </c>
      <c r="D59" s="22"/>
      <c r="E59" s="22"/>
      <c r="F59" s="22"/>
      <c r="G59" s="22"/>
      <c r="H59" s="22"/>
      <c r="I59" s="44"/>
      <c r="J59" s="36">
        <f>J88</f>
        <v>5681</v>
      </c>
      <c r="K59" s="22"/>
      <c r="L59" s="45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U59" s="13" t="s">
        <v>103</v>
      </c>
    </row>
    <row r="60" spans="2:12" s="4" customFormat="1" ht="24.9" customHeight="1">
      <c r="B60" s="81"/>
      <c r="C60" s="82"/>
      <c r="D60" s="83" t="s">
        <v>104</v>
      </c>
      <c r="E60" s="84"/>
      <c r="F60" s="84"/>
      <c r="G60" s="84"/>
      <c r="H60" s="84"/>
      <c r="I60" s="85"/>
      <c r="J60" s="86">
        <f>J89</f>
        <v>5681</v>
      </c>
      <c r="K60" s="82"/>
      <c r="L60" s="87"/>
    </row>
    <row r="61" spans="2:12" s="5" customFormat="1" ht="19.95" customHeight="1">
      <c r="B61" s="88"/>
      <c r="C61" s="89"/>
      <c r="D61" s="90" t="s">
        <v>105</v>
      </c>
      <c r="E61" s="91"/>
      <c r="F61" s="91"/>
      <c r="G61" s="91"/>
      <c r="H61" s="91"/>
      <c r="I61" s="92"/>
      <c r="J61" s="93">
        <f>J90</f>
        <v>5681</v>
      </c>
      <c r="K61" s="89"/>
      <c r="L61" s="94"/>
    </row>
    <row r="62" spans="2:12" s="5" customFormat="1" ht="19.95" customHeight="1">
      <c r="B62" s="88"/>
      <c r="C62" s="89"/>
      <c r="D62" s="90" t="s">
        <v>106</v>
      </c>
      <c r="E62" s="91"/>
      <c r="F62" s="91"/>
      <c r="G62" s="91"/>
      <c r="H62" s="91"/>
      <c r="I62" s="92"/>
      <c r="J62" s="93">
        <f>J142</f>
        <v>0</v>
      </c>
      <c r="K62" s="89"/>
      <c r="L62" s="94"/>
    </row>
    <row r="63" spans="2:12" s="5" customFormat="1" ht="19.95" customHeight="1">
      <c r="B63" s="88"/>
      <c r="C63" s="89"/>
      <c r="D63" s="90" t="s">
        <v>107</v>
      </c>
      <c r="E63" s="91"/>
      <c r="F63" s="91"/>
      <c r="G63" s="91"/>
      <c r="H63" s="91"/>
      <c r="I63" s="92"/>
      <c r="J63" s="93">
        <f>J151</f>
        <v>0</v>
      </c>
      <c r="K63" s="89"/>
      <c r="L63" s="94"/>
    </row>
    <row r="64" spans="2:12" s="5" customFormat="1" ht="19.95" customHeight="1">
      <c r="B64" s="88"/>
      <c r="C64" s="89"/>
      <c r="D64" s="90" t="s">
        <v>108</v>
      </c>
      <c r="E64" s="91"/>
      <c r="F64" s="91"/>
      <c r="G64" s="91"/>
      <c r="H64" s="91"/>
      <c r="I64" s="92"/>
      <c r="J64" s="93">
        <f>J154</f>
        <v>0</v>
      </c>
      <c r="K64" s="89"/>
      <c r="L64" s="94"/>
    </row>
    <row r="65" spans="2:12" s="5" customFormat="1" ht="19.95" customHeight="1">
      <c r="B65" s="88"/>
      <c r="C65" s="89"/>
      <c r="D65" s="90" t="s">
        <v>109</v>
      </c>
      <c r="E65" s="91"/>
      <c r="F65" s="91"/>
      <c r="G65" s="91"/>
      <c r="H65" s="91"/>
      <c r="I65" s="92"/>
      <c r="J65" s="93">
        <f>J158</f>
        <v>0</v>
      </c>
      <c r="K65" s="89"/>
      <c r="L65" s="94"/>
    </row>
    <row r="66" spans="2:12" s="5" customFormat="1" ht="19.95" customHeight="1">
      <c r="B66" s="88"/>
      <c r="C66" s="89"/>
      <c r="D66" s="90" t="s">
        <v>110</v>
      </c>
      <c r="E66" s="91"/>
      <c r="F66" s="91"/>
      <c r="G66" s="91"/>
      <c r="H66" s="91"/>
      <c r="I66" s="92"/>
      <c r="J66" s="93">
        <f>J178</f>
        <v>0</v>
      </c>
      <c r="K66" s="89"/>
      <c r="L66" s="94"/>
    </row>
    <row r="67" spans="2:12" s="5" customFormat="1" ht="19.95" customHeight="1">
      <c r="B67" s="88"/>
      <c r="C67" s="89"/>
      <c r="D67" s="90" t="s">
        <v>111</v>
      </c>
      <c r="E67" s="91"/>
      <c r="F67" s="91"/>
      <c r="G67" s="91"/>
      <c r="H67" s="91"/>
      <c r="I67" s="92"/>
      <c r="J67" s="93">
        <f>J182</f>
        <v>0</v>
      </c>
      <c r="K67" s="89"/>
      <c r="L67" s="94"/>
    </row>
    <row r="68" spans="2:12" s="5" customFormat="1" ht="19.95" customHeight="1">
      <c r="B68" s="88"/>
      <c r="C68" s="89"/>
      <c r="D68" s="90" t="s">
        <v>112</v>
      </c>
      <c r="E68" s="91"/>
      <c r="F68" s="91"/>
      <c r="G68" s="91"/>
      <c r="H68" s="91"/>
      <c r="I68" s="92"/>
      <c r="J68" s="93">
        <f>J224</f>
        <v>0</v>
      </c>
      <c r="K68" s="89"/>
      <c r="L68" s="94"/>
    </row>
    <row r="69" spans="1:31" s="2" customFormat="1" ht="21.75" customHeight="1">
      <c r="A69" s="20"/>
      <c r="B69" s="21"/>
      <c r="C69" s="22"/>
      <c r="D69" s="22"/>
      <c r="E69" s="22"/>
      <c r="F69" s="22"/>
      <c r="G69" s="22"/>
      <c r="H69" s="22"/>
      <c r="I69" s="44"/>
      <c r="J69" s="22"/>
      <c r="K69" s="22"/>
      <c r="L69" s="45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1:31" s="2" customFormat="1" ht="6.9" customHeight="1">
      <c r="A70" s="20"/>
      <c r="B70" s="24"/>
      <c r="C70" s="25"/>
      <c r="D70" s="25"/>
      <c r="E70" s="25"/>
      <c r="F70" s="25"/>
      <c r="G70" s="25"/>
      <c r="H70" s="25"/>
      <c r="I70" s="72"/>
      <c r="J70" s="25"/>
      <c r="K70" s="25"/>
      <c r="L70" s="45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4" spans="1:31" s="2" customFormat="1" ht="6.9" customHeight="1">
      <c r="A74" s="20"/>
      <c r="B74" s="26"/>
      <c r="C74" s="27"/>
      <c r="D74" s="27"/>
      <c r="E74" s="27"/>
      <c r="F74" s="27"/>
      <c r="G74" s="27"/>
      <c r="H74" s="27"/>
      <c r="I74" s="75"/>
      <c r="J74" s="27"/>
      <c r="K74" s="27"/>
      <c r="L74" s="45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s="2" customFormat="1" ht="24.9" customHeight="1">
      <c r="A75" s="20"/>
      <c r="B75" s="21"/>
      <c r="C75" s="15" t="s">
        <v>113</v>
      </c>
      <c r="D75" s="22"/>
      <c r="E75" s="22"/>
      <c r="F75" s="22"/>
      <c r="G75" s="22"/>
      <c r="H75" s="22"/>
      <c r="I75" s="44"/>
      <c r="J75" s="22"/>
      <c r="K75" s="22"/>
      <c r="L75" s="45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s="2" customFormat="1" ht="6.9" customHeight="1">
      <c r="A76" s="20"/>
      <c r="B76" s="21"/>
      <c r="C76" s="22"/>
      <c r="D76" s="22"/>
      <c r="E76" s="22"/>
      <c r="F76" s="22"/>
      <c r="G76" s="22"/>
      <c r="H76" s="22"/>
      <c r="I76" s="44"/>
      <c r="J76" s="22"/>
      <c r="K76" s="22"/>
      <c r="L76" s="45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2" customFormat="1" ht="12" customHeight="1">
      <c r="A77" s="20"/>
      <c r="B77" s="21"/>
      <c r="C77" s="17" t="s">
        <v>16</v>
      </c>
      <c r="D77" s="22"/>
      <c r="E77" s="22"/>
      <c r="F77" s="22"/>
      <c r="G77" s="22"/>
      <c r="H77" s="22"/>
      <c r="I77" s="44"/>
      <c r="J77" s="22"/>
      <c r="K77" s="22"/>
      <c r="L77" s="45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s="2" customFormat="1" ht="16.5" customHeight="1">
      <c r="A78" s="20"/>
      <c r="B78" s="21"/>
      <c r="C78" s="22"/>
      <c r="D78" s="22"/>
      <c r="E78" s="521" t="e">
        <f>E7</f>
        <v>#REF!</v>
      </c>
      <c r="F78" s="522"/>
      <c r="G78" s="522"/>
      <c r="H78" s="522"/>
      <c r="I78" s="44"/>
      <c r="J78" s="22"/>
      <c r="K78" s="22"/>
      <c r="L78" s="45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s="2" customFormat="1" ht="12" customHeight="1">
      <c r="A79" s="20"/>
      <c r="B79" s="21"/>
      <c r="C79" s="17" t="s">
        <v>98</v>
      </c>
      <c r="D79" s="22"/>
      <c r="E79" s="22"/>
      <c r="F79" s="22"/>
      <c r="G79" s="22"/>
      <c r="H79" s="22"/>
      <c r="I79" s="44"/>
      <c r="J79" s="22"/>
      <c r="K79" s="22"/>
      <c r="L79" s="45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1:31" s="2" customFormat="1" ht="16.5" customHeight="1">
      <c r="A80" s="20"/>
      <c r="B80" s="21"/>
      <c r="C80" s="22"/>
      <c r="D80" s="22"/>
      <c r="E80" s="519" t="str">
        <f>E9</f>
        <v>SO 01 - Komunikace</v>
      </c>
      <c r="F80" s="520"/>
      <c r="G80" s="520"/>
      <c r="H80" s="520"/>
      <c r="I80" s="44"/>
      <c r="J80" s="22"/>
      <c r="K80" s="22"/>
      <c r="L80" s="45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1:31" s="2" customFormat="1" ht="6.9" customHeight="1">
      <c r="A81" s="20"/>
      <c r="B81" s="21"/>
      <c r="C81" s="22"/>
      <c r="D81" s="22"/>
      <c r="E81" s="22"/>
      <c r="F81" s="22"/>
      <c r="G81" s="22"/>
      <c r="H81" s="22"/>
      <c r="I81" s="44"/>
      <c r="J81" s="22"/>
      <c r="K81" s="22"/>
      <c r="L81" s="45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s="2" customFormat="1" ht="12" customHeight="1">
      <c r="A82" s="20"/>
      <c r="B82" s="21"/>
      <c r="C82" s="17" t="s">
        <v>21</v>
      </c>
      <c r="D82" s="22"/>
      <c r="E82" s="22"/>
      <c r="F82" s="16" t="str">
        <f>F12</f>
        <v>Obec Křeč</v>
      </c>
      <c r="G82" s="22"/>
      <c r="H82" s="22"/>
      <c r="I82" s="47" t="s">
        <v>23</v>
      </c>
      <c r="J82" s="28" t="e">
        <f>IF(J12="","",J12)</f>
        <v>#REF!</v>
      </c>
      <c r="K82" s="22"/>
      <c r="L82" s="45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s="2" customFormat="1" ht="6.9" customHeight="1">
      <c r="A83" s="20"/>
      <c r="B83" s="21"/>
      <c r="C83" s="22"/>
      <c r="D83" s="22"/>
      <c r="E83" s="22"/>
      <c r="F83" s="22"/>
      <c r="G83" s="22"/>
      <c r="H83" s="22"/>
      <c r="I83" s="44"/>
      <c r="J83" s="22"/>
      <c r="K83" s="22"/>
      <c r="L83" s="45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31" s="2" customFormat="1" ht="15.15" customHeight="1">
      <c r="A84" s="20"/>
      <c r="B84" s="21"/>
      <c r="C84" s="17" t="s">
        <v>24</v>
      </c>
      <c r="D84" s="22"/>
      <c r="E84" s="22"/>
      <c r="F84" s="16" t="str">
        <f>E15</f>
        <v>Obec Křeč</v>
      </c>
      <c r="G84" s="22"/>
      <c r="H84" s="22"/>
      <c r="I84" s="47" t="s">
        <v>29</v>
      </c>
      <c r="J84" s="19" t="str">
        <f>E21</f>
        <v>P- Atelier JH s.r.o.</v>
      </c>
      <c r="K84" s="22"/>
      <c r="L84" s="45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1" s="2" customFormat="1" ht="15.15" customHeight="1">
      <c r="A85" s="20"/>
      <c r="B85" s="21"/>
      <c r="C85" s="17" t="s">
        <v>27</v>
      </c>
      <c r="D85" s="22"/>
      <c r="E85" s="22"/>
      <c r="F85" s="16" t="e">
        <f>IF(E18="","",E18)</f>
        <v>#REF!</v>
      </c>
      <c r="G85" s="22"/>
      <c r="H85" s="22"/>
      <c r="I85" s="47" t="s">
        <v>34</v>
      </c>
      <c r="J85" s="19" t="str">
        <f>E24</f>
        <v>P- Atelier JH s.r.o.</v>
      </c>
      <c r="K85" s="22"/>
      <c r="L85" s="45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31" s="2" customFormat="1" ht="10.35" customHeight="1">
      <c r="A86" s="20"/>
      <c r="B86" s="21"/>
      <c r="C86" s="22"/>
      <c r="D86" s="22"/>
      <c r="E86" s="22"/>
      <c r="F86" s="22"/>
      <c r="G86" s="22"/>
      <c r="H86" s="22"/>
      <c r="I86" s="44"/>
      <c r="J86" s="22"/>
      <c r="K86" s="22"/>
      <c r="L86" s="45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1:31" s="6" customFormat="1" ht="29.25" customHeight="1">
      <c r="A87" s="95"/>
      <c r="B87" s="96"/>
      <c r="C87" s="97" t="s">
        <v>114</v>
      </c>
      <c r="D87" s="98" t="s">
        <v>56</v>
      </c>
      <c r="E87" s="98" t="s">
        <v>52</v>
      </c>
      <c r="F87" s="98" t="s">
        <v>53</v>
      </c>
      <c r="G87" s="98" t="s">
        <v>115</v>
      </c>
      <c r="H87" s="98" t="s">
        <v>116</v>
      </c>
      <c r="I87" s="99" t="s">
        <v>117</v>
      </c>
      <c r="J87" s="100" t="s">
        <v>102</v>
      </c>
      <c r="K87" s="101" t="s">
        <v>118</v>
      </c>
      <c r="L87" s="102"/>
      <c r="M87" s="30" t="s">
        <v>19</v>
      </c>
      <c r="N87" s="31" t="s">
        <v>41</v>
      </c>
      <c r="O87" s="31" t="s">
        <v>119</v>
      </c>
      <c r="P87" s="31" t="s">
        <v>120</v>
      </c>
      <c r="Q87" s="31" t="s">
        <v>121</v>
      </c>
      <c r="R87" s="31" t="s">
        <v>122</v>
      </c>
      <c r="S87" s="31" t="s">
        <v>123</v>
      </c>
      <c r="T87" s="32" t="s">
        <v>124</v>
      </c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</row>
    <row r="88" spans="1:63" s="2" customFormat="1" ht="22.8" customHeight="1">
      <c r="A88" s="20"/>
      <c r="B88" s="21"/>
      <c r="C88" s="35" t="s">
        <v>125</v>
      </c>
      <c r="D88" s="22"/>
      <c r="E88" s="22"/>
      <c r="F88" s="22"/>
      <c r="G88" s="22"/>
      <c r="H88" s="22"/>
      <c r="I88" s="44"/>
      <c r="J88" s="103">
        <f>BK88</f>
        <v>5681</v>
      </c>
      <c r="K88" s="22"/>
      <c r="L88" s="23"/>
      <c r="M88" s="33"/>
      <c r="N88" s="104"/>
      <c r="O88" s="34"/>
      <c r="P88" s="105">
        <f>P89</f>
        <v>0</v>
      </c>
      <c r="Q88" s="34"/>
      <c r="R88" s="105">
        <f>R89</f>
        <v>305.64090867000004</v>
      </c>
      <c r="S88" s="34"/>
      <c r="T88" s="106">
        <f>T89</f>
        <v>0</v>
      </c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T88" s="13" t="s">
        <v>70</v>
      </c>
      <c r="AU88" s="13" t="s">
        <v>103</v>
      </c>
      <c r="BK88" s="107">
        <f>BK89</f>
        <v>5681</v>
      </c>
    </row>
    <row r="89" spans="2:63" s="7" customFormat="1" ht="25.95" customHeight="1">
      <c r="B89" s="108"/>
      <c r="C89" s="109"/>
      <c r="D89" s="110" t="s">
        <v>70</v>
      </c>
      <c r="E89" s="111" t="s">
        <v>126</v>
      </c>
      <c r="F89" s="111" t="s">
        <v>127</v>
      </c>
      <c r="G89" s="109"/>
      <c r="H89" s="109"/>
      <c r="I89" s="112"/>
      <c r="J89" s="113">
        <f>BK89</f>
        <v>5681</v>
      </c>
      <c r="K89" s="109"/>
      <c r="L89" s="114"/>
      <c r="M89" s="115"/>
      <c r="N89" s="116"/>
      <c r="O89" s="116"/>
      <c r="P89" s="117">
        <f>P90+P142+P151+P154+P158+P178+P182+P224</f>
        <v>0</v>
      </c>
      <c r="Q89" s="116"/>
      <c r="R89" s="117">
        <f>R90+R142+R151+R154+R158+R178+R182+R224</f>
        <v>305.64090867000004</v>
      </c>
      <c r="S89" s="116"/>
      <c r="T89" s="118">
        <f>T90+T142+T151+T154+T158+T178+T182+T224</f>
        <v>0</v>
      </c>
      <c r="AR89" s="119" t="s">
        <v>79</v>
      </c>
      <c r="AT89" s="120" t="s">
        <v>70</v>
      </c>
      <c r="AU89" s="120" t="s">
        <v>71</v>
      </c>
      <c r="AY89" s="119" t="s">
        <v>128</v>
      </c>
      <c r="BK89" s="121">
        <f>BK90+BK142+BK151+BK154+BK158+BK178+BK182+BK224</f>
        <v>5681</v>
      </c>
    </row>
    <row r="90" spans="2:63" s="7" customFormat="1" ht="22.8" customHeight="1">
      <c r="B90" s="108"/>
      <c r="C90" s="109"/>
      <c r="D90" s="110" t="s">
        <v>70</v>
      </c>
      <c r="E90" s="122" t="s">
        <v>79</v>
      </c>
      <c r="F90" s="122" t="s">
        <v>129</v>
      </c>
      <c r="G90" s="109"/>
      <c r="H90" s="109"/>
      <c r="I90" s="112"/>
      <c r="J90" s="123">
        <f>BK90</f>
        <v>5681</v>
      </c>
      <c r="K90" s="109"/>
      <c r="L90" s="114"/>
      <c r="M90" s="115"/>
      <c r="N90" s="116"/>
      <c r="O90" s="116"/>
      <c r="P90" s="117">
        <f>SUM(P91:P141)</f>
        <v>0</v>
      </c>
      <c r="Q90" s="116"/>
      <c r="R90" s="117">
        <f>SUM(R91:R141)</f>
        <v>0.016962</v>
      </c>
      <c r="S90" s="116"/>
      <c r="T90" s="118">
        <f>SUM(T91:T141)</f>
        <v>0</v>
      </c>
      <c r="AR90" s="119" t="s">
        <v>79</v>
      </c>
      <c r="AT90" s="120" t="s">
        <v>70</v>
      </c>
      <c r="AU90" s="120" t="s">
        <v>79</v>
      </c>
      <c r="AY90" s="119" t="s">
        <v>128</v>
      </c>
      <c r="BK90" s="121">
        <f>SUM(BK91:BK141)</f>
        <v>5681</v>
      </c>
    </row>
    <row r="91" spans="1:65" s="2" customFormat="1" ht="21.75" customHeight="1">
      <c r="A91" s="20"/>
      <c r="B91" s="21"/>
      <c r="C91" s="124" t="s">
        <v>79</v>
      </c>
      <c r="D91" s="124" t="s">
        <v>130</v>
      </c>
      <c r="E91" s="125" t="s">
        <v>131</v>
      </c>
      <c r="F91" s="126" t="s">
        <v>132</v>
      </c>
      <c r="G91" s="127" t="s">
        <v>133</v>
      </c>
      <c r="H91" s="128">
        <v>5681</v>
      </c>
      <c r="I91" s="129">
        <v>1</v>
      </c>
      <c r="J91" s="130">
        <f>ROUND(I91*H91,2)</f>
        <v>5681</v>
      </c>
      <c r="K91" s="131"/>
      <c r="L91" s="23"/>
      <c r="M91" s="132" t="s">
        <v>19</v>
      </c>
      <c r="N91" s="133" t="s">
        <v>42</v>
      </c>
      <c r="O91" s="29"/>
      <c r="P91" s="134">
        <f>O91*H91</f>
        <v>0</v>
      </c>
      <c r="Q91" s="134">
        <v>0</v>
      </c>
      <c r="R91" s="134">
        <f>Q91*H91</f>
        <v>0</v>
      </c>
      <c r="S91" s="134">
        <v>0</v>
      </c>
      <c r="T91" s="135">
        <f>S91*H91</f>
        <v>0</v>
      </c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R91" s="136" t="s">
        <v>134</v>
      </c>
      <c r="AT91" s="136" t="s">
        <v>130</v>
      </c>
      <c r="AU91" s="136" t="s">
        <v>81</v>
      </c>
      <c r="AY91" s="13" t="s">
        <v>128</v>
      </c>
      <c r="BE91" s="137">
        <f>IF(N91="základní",J91,0)</f>
        <v>5681</v>
      </c>
      <c r="BF91" s="137">
        <f>IF(N91="snížená",J91,0)</f>
        <v>0</v>
      </c>
      <c r="BG91" s="137">
        <f>IF(N91="zákl. přenesená",J91,0)</f>
        <v>0</v>
      </c>
      <c r="BH91" s="137">
        <f>IF(N91="sníž. přenesená",J91,0)</f>
        <v>0</v>
      </c>
      <c r="BI91" s="137">
        <f>IF(N91="nulová",J91,0)</f>
        <v>0</v>
      </c>
      <c r="BJ91" s="13" t="s">
        <v>79</v>
      </c>
      <c r="BK91" s="137">
        <f>ROUND(I91*H91,2)</f>
        <v>5681</v>
      </c>
      <c r="BL91" s="13" t="s">
        <v>134</v>
      </c>
      <c r="BM91" s="136" t="s">
        <v>135</v>
      </c>
    </row>
    <row r="92" spans="2:51" s="8" customFormat="1" ht="12">
      <c r="B92" s="138"/>
      <c r="C92" s="139"/>
      <c r="D92" s="140" t="s">
        <v>136</v>
      </c>
      <c r="E92" s="141" t="s">
        <v>19</v>
      </c>
      <c r="F92" s="142" t="s">
        <v>137</v>
      </c>
      <c r="G92" s="139"/>
      <c r="H92" s="143">
        <v>5681</v>
      </c>
      <c r="I92" s="144"/>
      <c r="J92" s="139"/>
      <c r="K92" s="139"/>
      <c r="L92" s="145"/>
      <c r="M92" s="146"/>
      <c r="N92" s="147"/>
      <c r="O92" s="147"/>
      <c r="P92" s="147"/>
      <c r="Q92" s="147"/>
      <c r="R92" s="147"/>
      <c r="S92" s="147"/>
      <c r="T92" s="148"/>
      <c r="AT92" s="149" t="s">
        <v>136</v>
      </c>
      <c r="AU92" s="149" t="s">
        <v>81</v>
      </c>
      <c r="AV92" s="8" t="s">
        <v>81</v>
      </c>
      <c r="AW92" s="8" t="s">
        <v>33</v>
      </c>
      <c r="AX92" s="8" t="s">
        <v>79</v>
      </c>
      <c r="AY92" s="149" t="s">
        <v>128</v>
      </c>
    </row>
    <row r="93" spans="1:65" s="2" customFormat="1" ht="21.75" customHeight="1">
      <c r="A93" s="20"/>
      <c r="B93" s="21"/>
      <c r="C93" s="124" t="s">
        <v>81</v>
      </c>
      <c r="D93" s="124" t="s">
        <v>130</v>
      </c>
      <c r="E93" s="125" t="s">
        <v>138</v>
      </c>
      <c r="F93" s="126" t="s">
        <v>139</v>
      </c>
      <c r="G93" s="127" t="s">
        <v>133</v>
      </c>
      <c r="H93" s="128">
        <v>5681</v>
      </c>
      <c r="I93" s="129"/>
      <c r="J93" s="130">
        <f>ROUND(I93*H93,2)</f>
        <v>0</v>
      </c>
      <c r="K93" s="131"/>
      <c r="L93" s="23"/>
      <c r="M93" s="132" t="s">
        <v>19</v>
      </c>
      <c r="N93" s="133" t="s">
        <v>42</v>
      </c>
      <c r="O93" s="29"/>
      <c r="P93" s="134">
        <f>O93*H93</f>
        <v>0</v>
      </c>
      <c r="Q93" s="134">
        <v>0</v>
      </c>
      <c r="R93" s="134">
        <f>Q93*H93</f>
        <v>0</v>
      </c>
      <c r="S93" s="134">
        <v>0</v>
      </c>
      <c r="T93" s="135">
        <f>S93*H93</f>
        <v>0</v>
      </c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R93" s="136" t="s">
        <v>134</v>
      </c>
      <c r="AT93" s="136" t="s">
        <v>130</v>
      </c>
      <c r="AU93" s="136" t="s">
        <v>81</v>
      </c>
      <c r="AY93" s="13" t="s">
        <v>128</v>
      </c>
      <c r="BE93" s="137">
        <f>IF(N93="základní",J93,0)</f>
        <v>0</v>
      </c>
      <c r="BF93" s="137">
        <f>IF(N93="snížená",J93,0)</f>
        <v>0</v>
      </c>
      <c r="BG93" s="137">
        <f>IF(N93="zákl. přenesená",J93,0)</f>
        <v>0</v>
      </c>
      <c r="BH93" s="137">
        <f>IF(N93="sníž. přenesená",J93,0)</f>
        <v>0</v>
      </c>
      <c r="BI93" s="137">
        <f>IF(N93="nulová",J93,0)</f>
        <v>0</v>
      </c>
      <c r="BJ93" s="13" t="s">
        <v>79</v>
      </c>
      <c r="BK93" s="137">
        <f>ROUND(I93*H93,2)</f>
        <v>0</v>
      </c>
      <c r="BL93" s="13" t="s">
        <v>134</v>
      </c>
      <c r="BM93" s="136" t="s">
        <v>140</v>
      </c>
    </row>
    <row r="94" spans="2:51" s="8" customFormat="1" ht="12">
      <c r="B94" s="138"/>
      <c r="C94" s="139"/>
      <c r="D94" s="140" t="s">
        <v>136</v>
      </c>
      <c r="E94" s="141" t="s">
        <v>19</v>
      </c>
      <c r="F94" s="142" t="s">
        <v>137</v>
      </c>
      <c r="G94" s="139"/>
      <c r="H94" s="143">
        <v>5681</v>
      </c>
      <c r="I94" s="144"/>
      <c r="J94" s="139"/>
      <c r="K94" s="139"/>
      <c r="L94" s="145"/>
      <c r="M94" s="146"/>
      <c r="N94" s="147"/>
      <c r="O94" s="147"/>
      <c r="P94" s="147"/>
      <c r="Q94" s="147"/>
      <c r="R94" s="147"/>
      <c r="S94" s="147"/>
      <c r="T94" s="148"/>
      <c r="AT94" s="149" t="s">
        <v>136</v>
      </c>
      <c r="AU94" s="149" t="s">
        <v>81</v>
      </c>
      <c r="AV94" s="8" t="s">
        <v>81</v>
      </c>
      <c r="AW94" s="8" t="s">
        <v>33</v>
      </c>
      <c r="AX94" s="8" t="s">
        <v>79</v>
      </c>
      <c r="AY94" s="149" t="s">
        <v>128</v>
      </c>
    </row>
    <row r="95" spans="1:65" s="2" customFormat="1" ht="33" customHeight="1">
      <c r="A95" s="20"/>
      <c r="B95" s="21"/>
      <c r="C95" s="124" t="s">
        <v>141</v>
      </c>
      <c r="D95" s="124" t="s">
        <v>130</v>
      </c>
      <c r="E95" s="125" t="s">
        <v>142</v>
      </c>
      <c r="F95" s="126" t="s">
        <v>143</v>
      </c>
      <c r="G95" s="127" t="s">
        <v>144</v>
      </c>
      <c r="H95" s="128">
        <v>407.346</v>
      </c>
      <c r="I95" s="129"/>
      <c r="J95" s="130">
        <f>ROUND(I95*H95,2)</f>
        <v>0</v>
      </c>
      <c r="K95" s="131"/>
      <c r="L95" s="23"/>
      <c r="M95" s="132" t="s">
        <v>19</v>
      </c>
      <c r="N95" s="133" t="s">
        <v>42</v>
      </c>
      <c r="O95" s="29"/>
      <c r="P95" s="134">
        <f>O95*H95</f>
        <v>0</v>
      </c>
      <c r="Q95" s="134">
        <v>0</v>
      </c>
      <c r="R95" s="134">
        <f>Q95*H95</f>
        <v>0</v>
      </c>
      <c r="S95" s="134">
        <v>0</v>
      </c>
      <c r="T95" s="135">
        <f>S95*H95</f>
        <v>0</v>
      </c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R95" s="136" t="s">
        <v>134</v>
      </c>
      <c r="AT95" s="136" t="s">
        <v>130</v>
      </c>
      <c r="AU95" s="136" t="s">
        <v>81</v>
      </c>
      <c r="AY95" s="13" t="s">
        <v>128</v>
      </c>
      <c r="BE95" s="137">
        <f>IF(N95="základní",J95,0)</f>
        <v>0</v>
      </c>
      <c r="BF95" s="137">
        <f>IF(N95="snížená",J95,0)</f>
        <v>0</v>
      </c>
      <c r="BG95" s="137">
        <f>IF(N95="zákl. přenesená",J95,0)</f>
        <v>0</v>
      </c>
      <c r="BH95" s="137">
        <f>IF(N95="sníž. přenesená",J95,0)</f>
        <v>0</v>
      </c>
      <c r="BI95" s="137">
        <f>IF(N95="nulová",J95,0)</f>
        <v>0</v>
      </c>
      <c r="BJ95" s="13" t="s">
        <v>79</v>
      </c>
      <c r="BK95" s="137">
        <f>ROUND(I95*H95,2)</f>
        <v>0</v>
      </c>
      <c r="BL95" s="13" t="s">
        <v>134</v>
      </c>
      <c r="BM95" s="136" t="s">
        <v>145</v>
      </c>
    </row>
    <row r="96" spans="2:51" s="8" customFormat="1" ht="12">
      <c r="B96" s="138"/>
      <c r="C96" s="139"/>
      <c r="D96" s="140" t="s">
        <v>136</v>
      </c>
      <c r="E96" s="141" t="s">
        <v>19</v>
      </c>
      <c r="F96" s="142" t="s">
        <v>146</v>
      </c>
      <c r="G96" s="139"/>
      <c r="H96" s="143">
        <v>129.58</v>
      </c>
      <c r="I96" s="144"/>
      <c r="J96" s="139"/>
      <c r="K96" s="139"/>
      <c r="L96" s="145"/>
      <c r="M96" s="146"/>
      <c r="N96" s="147"/>
      <c r="O96" s="147"/>
      <c r="P96" s="147"/>
      <c r="Q96" s="147"/>
      <c r="R96" s="147"/>
      <c r="S96" s="147"/>
      <c r="T96" s="148"/>
      <c r="AT96" s="149" t="s">
        <v>136</v>
      </c>
      <c r="AU96" s="149" t="s">
        <v>81</v>
      </c>
      <c r="AV96" s="8" t="s">
        <v>81</v>
      </c>
      <c r="AW96" s="8" t="s">
        <v>33</v>
      </c>
      <c r="AX96" s="8" t="s">
        <v>71</v>
      </c>
      <c r="AY96" s="149" t="s">
        <v>128</v>
      </c>
    </row>
    <row r="97" spans="2:51" s="8" customFormat="1" ht="12">
      <c r="B97" s="138"/>
      <c r="C97" s="139"/>
      <c r="D97" s="140" t="s">
        <v>136</v>
      </c>
      <c r="E97" s="141" t="s">
        <v>19</v>
      </c>
      <c r="F97" s="142" t="s">
        <v>147</v>
      </c>
      <c r="G97" s="139"/>
      <c r="H97" s="143">
        <v>241.416</v>
      </c>
      <c r="I97" s="144"/>
      <c r="J97" s="139"/>
      <c r="K97" s="139"/>
      <c r="L97" s="145"/>
      <c r="M97" s="146"/>
      <c r="N97" s="147"/>
      <c r="O97" s="147"/>
      <c r="P97" s="147"/>
      <c r="Q97" s="147"/>
      <c r="R97" s="147"/>
      <c r="S97" s="147"/>
      <c r="T97" s="148"/>
      <c r="AT97" s="149" t="s">
        <v>136</v>
      </c>
      <c r="AU97" s="149" t="s">
        <v>81</v>
      </c>
      <c r="AV97" s="8" t="s">
        <v>81</v>
      </c>
      <c r="AW97" s="8" t="s">
        <v>33</v>
      </c>
      <c r="AX97" s="8" t="s">
        <v>71</v>
      </c>
      <c r="AY97" s="149" t="s">
        <v>128</v>
      </c>
    </row>
    <row r="98" spans="2:51" s="8" customFormat="1" ht="12">
      <c r="B98" s="138"/>
      <c r="C98" s="139"/>
      <c r="D98" s="140" t="s">
        <v>136</v>
      </c>
      <c r="E98" s="141" t="s">
        <v>19</v>
      </c>
      <c r="F98" s="142" t="s">
        <v>148</v>
      </c>
      <c r="G98" s="139"/>
      <c r="H98" s="143">
        <v>15.367</v>
      </c>
      <c r="I98" s="144"/>
      <c r="J98" s="139"/>
      <c r="K98" s="139"/>
      <c r="L98" s="145"/>
      <c r="M98" s="146"/>
      <c r="N98" s="147"/>
      <c r="O98" s="147"/>
      <c r="P98" s="147"/>
      <c r="Q98" s="147"/>
      <c r="R98" s="147"/>
      <c r="S98" s="147"/>
      <c r="T98" s="148"/>
      <c r="AT98" s="149" t="s">
        <v>136</v>
      </c>
      <c r="AU98" s="149" t="s">
        <v>81</v>
      </c>
      <c r="AV98" s="8" t="s">
        <v>81</v>
      </c>
      <c r="AW98" s="8" t="s">
        <v>33</v>
      </c>
      <c r="AX98" s="8" t="s">
        <v>71</v>
      </c>
      <c r="AY98" s="149" t="s">
        <v>128</v>
      </c>
    </row>
    <row r="99" spans="2:51" s="8" customFormat="1" ht="12">
      <c r="B99" s="138"/>
      <c r="C99" s="139"/>
      <c r="D99" s="140" t="s">
        <v>136</v>
      </c>
      <c r="E99" s="141" t="s">
        <v>19</v>
      </c>
      <c r="F99" s="142" t="s">
        <v>149</v>
      </c>
      <c r="G99" s="139"/>
      <c r="H99" s="143">
        <v>16.729</v>
      </c>
      <c r="I99" s="144"/>
      <c r="J99" s="139"/>
      <c r="K99" s="139"/>
      <c r="L99" s="145"/>
      <c r="M99" s="146"/>
      <c r="N99" s="147"/>
      <c r="O99" s="147"/>
      <c r="P99" s="147"/>
      <c r="Q99" s="147"/>
      <c r="R99" s="147"/>
      <c r="S99" s="147"/>
      <c r="T99" s="148"/>
      <c r="AT99" s="149" t="s">
        <v>136</v>
      </c>
      <c r="AU99" s="149" t="s">
        <v>81</v>
      </c>
      <c r="AV99" s="8" t="s">
        <v>81</v>
      </c>
      <c r="AW99" s="8" t="s">
        <v>33</v>
      </c>
      <c r="AX99" s="8" t="s">
        <v>71</v>
      </c>
      <c r="AY99" s="149" t="s">
        <v>128</v>
      </c>
    </row>
    <row r="100" spans="2:51" s="8" customFormat="1" ht="12">
      <c r="B100" s="138"/>
      <c r="C100" s="139"/>
      <c r="D100" s="140" t="s">
        <v>136</v>
      </c>
      <c r="E100" s="141" t="s">
        <v>19</v>
      </c>
      <c r="F100" s="142" t="s">
        <v>150</v>
      </c>
      <c r="G100" s="139"/>
      <c r="H100" s="143">
        <v>4.254</v>
      </c>
      <c r="I100" s="144"/>
      <c r="J100" s="139"/>
      <c r="K100" s="139"/>
      <c r="L100" s="145"/>
      <c r="M100" s="146"/>
      <c r="N100" s="147"/>
      <c r="O100" s="147"/>
      <c r="P100" s="147"/>
      <c r="Q100" s="147"/>
      <c r="R100" s="147"/>
      <c r="S100" s="147"/>
      <c r="T100" s="148"/>
      <c r="AT100" s="149" t="s">
        <v>136</v>
      </c>
      <c r="AU100" s="149" t="s">
        <v>81</v>
      </c>
      <c r="AV100" s="8" t="s">
        <v>81</v>
      </c>
      <c r="AW100" s="8" t="s">
        <v>33</v>
      </c>
      <c r="AX100" s="8" t="s">
        <v>71</v>
      </c>
      <c r="AY100" s="149" t="s">
        <v>128</v>
      </c>
    </row>
    <row r="101" spans="2:51" s="9" customFormat="1" ht="12">
      <c r="B101" s="150"/>
      <c r="C101" s="151"/>
      <c r="D101" s="140" t="s">
        <v>136</v>
      </c>
      <c r="E101" s="152" t="s">
        <v>19</v>
      </c>
      <c r="F101" s="153" t="s">
        <v>151</v>
      </c>
      <c r="G101" s="151"/>
      <c r="H101" s="154">
        <v>407.346</v>
      </c>
      <c r="I101" s="155"/>
      <c r="J101" s="151"/>
      <c r="K101" s="151"/>
      <c r="L101" s="156"/>
      <c r="M101" s="157"/>
      <c r="N101" s="158"/>
      <c r="O101" s="158"/>
      <c r="P101" s="158"/>
      <c r="Q101" s="158"/>
      <c r="R101" s="158"/>
      <c r="S101" s="158"/>
      <c r="T101" s="159"/>
      <c r="AT101" s="160" t="s">
        <v>136</v>
      </c>
      <c r="AU101" s="160" t="s">
        <v>81</v>
      </c>
      <c r="AV101" s="9" t="s">
        <v>134</v>
      </c>
      <c r="AW101" s="9" t="s">
        <v>33</v>
      </c>
      <c r="AX101" s="9" t="s">
        <v>79</v>
      </c>
      <c r="AY101" s="160" t="s">
        <v>128</v>
      </c>
    </row>
    <row r="102" spans="1:65" s="2" customFormat="1" ht="33" customHeight="1">
      <c r="A102" s="20"/>
      <c r="B102" s="21"/>
      <c r="C102" s="124" t="s">
        <v>134</v>
      </c>
      <c r="D102" s="124" t="s">
        <v>130</v>
      </c>
      <c r="E102" s="125" t="s">
        <v>152</v>
      </c>
      <c r="F102" s="126" t="s">
        <v>153</v>
      </c>
      <c r="G102" s="127" t="s">
        <v>144</v>
      </c>
      <c r="H102" s="128">
        <v>24.779</v>
      </c>
      <c r="I102" s="129"/>
      <c r="J102" s="130">
        <f>ROUND(I102*H102,2)</f>
        <v>0</v>
      </c>
      <c r="K102" s="131"/>
      <c r="L102" s="23"/>
      <c r="M102" s="132" t="s">
        <v>19</v>
      </c>
      <c r="N102" s="133" t="s">
        <v>42</v>
      </c>
      <c r="O102" s="29"/>
      <c r="P102" s="134">
        <f>O102*H102</f>
        <v>0</v>
      </c>
      <c r="Q102" s="134">
        <v>0</v>
      </c>
      <c r="R102" s="134">
        <f>Q102*H102</f>
        <v>0</v>
      </c>
      <c r="S102" s="134">
        <v>0</v>
      </c>
      <c r="T102" s="135">
        <f>S102*H102</f>
        <v>0</v>
      </c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R102" s="136" t="s">
        <v>134</v>
      </c>
      <c r="AT102" s="136" t="s">
        <v>130</v>
      </c>
      <c r="AU102" s="136" t="s">
        <v>81</v>
      </c>
      <c r="AY102" s="13" t="s">
        <v>128</v>
      </c>
      <c r="BE102" s="137">
        <f>IF(N102="základní",J102,0)</f>
        <v>0</v>
      </c>
      <c r="BF102" s="137">
        <f>IF(N102="snížená",J102,0)</f>
        <v>0</v>
      </c>
      <c r="BG102" s="137">
        <f>IF(N102="zákl. přenesená",J102,0)</f>
        <v>0</v>
      </c>
      <c r="BH102" s="137">
        <f>IF(N102="sníž. přenesená",J102,0)</f>
        <v>0</v>
      </c>
      <c r="BI102" s="137">
        <f>IF(N102="nulová",J102,0)</f>
        <v>0</v>
      </c>
      <c r="BJ102" s="13" t="s">
        <v>79</v>
      </c>
      <c r="BK102" s="137">
        <f>ROUND(I102*H102,2)</f>
        <v>0</v>
      </c>
      <c r="BL102" s="13" t="s">
        <v>134</v>
      </c>
      <c r="BM102" s="136" t="s">
        <v>154</v>
      </c>
    </row>
    <row r="103" spans="2:51" s="8" customFormat="1" ht="20.4">
      <c r="B103" s="138"/>
      <c r="C103" s="139"/>
      <c r="D103" s="140" t="s">
        <v>136</v>
      </c>
      <c r="E103" s="141" t="s">
        <v>19</v>
      </c>
      <c r="F103" s="142" t="s">
        <v>155</v>
      </c>
      <c r="G103" s="139"/>
      <c r="H103" s="143">
        <v>24.779</v>
      </c>
      <c r="I103" s="144"/>
      <c r="J103" s="139"/>
      <c r="K103" s="139"/>
      <c r="L103" s="145"/>
      <c r="M103" s="146"/>
      <c r="N103" s="147"/>
      <c r="O103" s="147"/>
      <c r="P103" s="147"/>
      <c r="Q103" s="147"/>
      <c r="R103" s="147"/>
      <c r="S103" s="147"/>
      <c r="T103" s="148"/>
      <c r="AT103" s="149" t="s">
        <v>136</v>
      </c>
      <c r="AU103" s="149" t="s">
        <v>81</v>
      </c>
      <c r="AV103" s="8" t="s">
        <v>81</v>
      </c>
      <c r="AW103" s="8" t="s">
        <v>33</v>
      </c>
      <c r="AX103" s="8" t="s">
        <v>79</v>
      </c>
      <c r="AY103" s="149" t="s">
        <v>128</v>
      </c>
    </row>
    <row r="104" spans="1:65" s="2" customFormat="1" ht="55.5" customHeight="1">
      <c r="A104" s="20"/>
      <c r="B104" s="21"/>
      <c r="C104" s="124" t="s">
        <v>156</v>
      </c>
      <c r="D104" s="124" t="s">
        <v>130</v>
      </c>
      <c r="E104" s="125" t="s">
        <v>157</v>
      </c>
      <c r="F104" s="126" t="s">
        <v>158</v>
      </c>
      <c r="G104" s="127" t="s">
        <v>144</v>
      </c>
      <c r="H104" s="128">
        <v>280.046</v>
      </c>
      <c r="I104" s="129"/>
      <c r="J104" s="130">
        <f>ROUND(I104*H104,2)</f>
        <v>0</v>
      </c>
      <c r="K104" s="131"/>
      <c r="L104" s="23"/>
      <c r="M104" s="132" t="s">
        <v>19</v>
      </c>
      <c r="N104" s="133" t="s">
        <v>42</v>
      </c>
      <c r="O104" s="29"/>
      <c r="P104" s="134">
        <f>O104*H104</f>
        <v>0</v>
      </c>
      <c r="Q104" s="134">
        <v>0</v>
      </c>
      <c r="R104" s="134">
        <f>Q104*H104</f>
        <v>0</v>
      </c>
      <c r="S104" s="134">
        <v>0</v>
      </c>
      <c r="T104" s="135">
        <f>S104*H104</f>
        <v>0</v>
      </c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R104" s="136" t="s">
        <v>134</v>
      </c>
      <c r="AT104" s="136" t="s">
        <v>130</v>
      </c>
      <c r="AU104" s="136" t="s">
        <v>81</v>
      </c>
      <c r="AY104" s="13" t="s">
        <v>128</v>
      </c>
      <c r="BE104" s="137">
        <f>IF(N104="základní",J104,0)</f>
        <v>0</v>
      </c>
      <c r="BF104" s="137">
        <f>IF(N104="snížená",J104,0)</f>
        <v>0</v>
      </c>
      <c r="BG104" s="137">
        <f>IF(N104="zákl. přenesená",J104,0)</f>
        <v>0</v>
      </c>
      <c r="BH104" s="137">
        <f>IF(N104="sníž. přenesená",J104,0)</f>
        <v>0</v>
      </c>
      <c r="BI104" s="137">
        <f>IF(N104="nulová",J104,0)</f>
        <v>0</v>
      </c>
      <c r="BJ104" s="13" t="s">
        <v>79</v>
      </c>
      <c r="BK104" s="137">
        <f>ROUND(I104*H104,2)</f>
        <v>0</v>
      </c>
      <c r="BL104" s="13" t="s">
        <v>134</v>
      </c>
      <c r="BM104" s="136" t="s">
        <v>159</v>
      </c>
    </row>
    <row r="105" spans="2:51" s="8" customFormat="1" ht="12">
      <c r="B105" s="138"/>
      <c r="C105" s="139"/>
      <c r="D105" s="140" t="s">
        <v>136</v>
      </c>
      <c r="E105" s="141" t="s">
        <v>19</v>
      </c>
      <c r="F105" s="142" t="s">
        <v>160</v>
      </c>
      <c r="G105" s="139"/>
      <c r="H105" s="143">
        <v>280.046</v>
      </c>
      <c r="I105" s="144"/>
      <c r="J105" s="139"/>
      <c r="K105" s="139"/>
      <c r="L105" s="145"/>
      <c r="M105" s="146"/>
      <c r="N105" s="147"/>
      <c r="O105" s="147"/>
      <c r="P105" s="147"/>
      <c r="Q105" s="147"/>
      <c r="R105" s="147"/>
      <c r="S105" s="147"/>
      <c r="T105" s="148"/>
      <c r="AT105" s="149" t="s">
        <v>136</v>
      </c>
      <c r="AU105" s="149" t="s">
        <v>81</v>
      </c>
      <c r="AV105" s="8" t="s">
        <v>81</v>
      </c>
      <c r="AW105" s="8" t="s">
        <v>33</v>
      </c>
      <c r="AX105" s="8" t="s">
        <v>79</v>
      </c>
      <c r="AY105" s="149" t="s">
        <v>128</v>
      </c>
    </row>
    <row r="106" spans="1:65" s="2" customFormat="1" ht="55.5" customHeight="1">
      <c r="A106" s="20"/>
      <c r="B106" s="21"/>
      <c r="C106" s="124" t="s">
        <v>161</v>
      </c>
      <c r="D106" s="124" t="s">
        <v>130</v>
      </c>
      <c r="E106" s="125" t="s">
        <v>162</v>
      </c>
      <c r="F106" s="126" t="s">
        <v>163</v>
      </c>
      <c r="G106" s="127" t="s">
        <v>144</v>
      </c>
      <c r="H106" s="128">
        <v>432.125</v>
      </c>
      <c r="I106" s="129"/>
      <c r="J106" s="130">
        <f>ROUND(I106*H106,2)</f>
        <v>0</v>
      </c>
      <c r="K106" s="131"/>
      <c r="L106" s="23"/>
      <c r="M106" s="132" t="s">
        <v>19</v>
      </c>
      <c r="N106" s="133" t="s">
        <v>42</v>
      </c>
      <c r="O106" s="29"/>
      <c r="P106" s="134">
        <f>O106*H106</f>
        <v>0</v>
      </c>
      <c r="Q106" s="134">
        <v>0</v>
      </c>
      <c r="R106" s="134">
        <f>Q106*H106</f>
        <v>0</v>
      </c>
      <c r="S106" s="134">
        <v>0</v>
      </c>
      <c r="T106" s="135">
        <f>S106*H106</f>
        <v>0</v>
      </c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R106" s="136" t="s">
        <v>134</v>
      </c>
      <c r="AT106" s="136" t="s">
        <v>130</v>
      </c>
      <c r="AU106" s="136" t="s">
        <v>81</v>
      </c>
      <c r="AY106" s="13" t="s">
        <v>128</v>
      </c>
      <c r="BE106" s="137">
        <f>IF(N106="základní",J106,0)</f>
        <v>0</v>
      </c>
      <c r="BF106" s="137">
        <f>IF(N106="snížená",J106,0)</f>
        <v>0</v>
      </c>
      <c r="BG106" s="137">
        <f>IF(N106="zákl. přenesená",J106,0)</f>
        <v>0</v>
      </c>
      <c r="BH106" s="137">
        <f>IF(N106="sníž. přenesená",J106,0)</f>
        <v>0</v>
      </c>
      <c r="BI106" s="137">
        <f>IF(N106="nulová",J106,0)</f>
        <v>0</v>
      </c>
      <c r="BJ106" s="13" t="s">
        <v>79</v>
      </c>
      <c r="BK106" s="137">
        <f>ROUND(I106*H106,2)</f>
        <v>0</v>
      </c>
      <c r="BL106" s="13" t="s">
        <v>134</v>
      </c>
      <c r="BM106" s="136" t="s">
        <v>164</v>
      </c>
    </row>
    <row r="107" spans="2:51" s="8" customFormat="1" ht="12">
      <c r="B107" s="138"/>
      <c r="C107" s="139"/>
      <c r="D107" s="140" t="s">
        <v>136</v>
      </c>
      <c r="E107" s="141" t="s">
        <v>19</v>
      </c>
      <c r="F107" s="142" t="s">
        <v>146</v>
      </c>
      <c r="G107" s="139"/>
      <c r="H107" s="143">
        <v>129.58</v>
      </c>
      <c r="I107" s="144"/>
      <c r="J107" s="139"/>
      <c r="K107" s="139"/>
      <c r="L107" s="145"/>
      <c r="M107" s="146"/>
      <c r="N107" s="147"/>
      <c r="O107" s="147"/>
      <c r="P107" s="147"/>
      <c r="Q107" s="147"/>
      <c r="R107" s="147"/>
      <c r="S107" s="147"/>
      <c r="T107" s="148"/>
      <c r="AT107" s="149" t="s">
        <v>136</v>
      </c>
      <c r="AU107" s="149" t="s">
        <v>81</v>
      </c>
      <c r="AV107" s="8" t="s">
        <v>81</v>
      </c>
      <c r="AW107" s="8" t="s">
        <v>33</v>
      </c>
      <c r="AX107" s="8" t="s">
        <v>71</v>
      </c>
      <c r="AY107" s="149" t="s">
        <v>128</v>
      </c>
    </row>
    <row r="108" spans="2:51" s="8" customFormat="1" ht="12">
      <c r="B108" s="138"/>
      <c r="C108" s="139"/>
      <c r="D108" s="140" t="s">
        <v>136</v>
      </c>
      <c r="E108" s="141" t="s">
        <v>19</v>
      </c>
      <c r="F108" s="142" t="s">
        <v>165</v>
      </c>
      <c r="G108" s="139"/>
      <c r="H108" s="143">
        <v>24.779</v>
      </c>
      <c r="I108" s="144"/>
      <c r="J108" s="139"/>
      <c r="K108" s="139"/>
      <c r="L108" s="145"/>
      <c r="M108" s="146"/>
      <c r="N108" s="147"/>
      <c r="O108" s="147"/>
      <c r="P108" s="147"/>
      <c r="Q108" s="147"/>
      <c r="R108" s="147"/>
      <c r="S108" s="147"/>
      <c r="T108" s="148"/>
      <c r="AT108" s="149" t="s">
        <v>136</v>
      </c>
      <c r="AU108" s="149" t="s">
        <v>81</v>
      </c>
      <c r="AV108" s="8" t="s">
        <v>81</v>
      </c>
      <c r="AW108" s="8" t="s">
        <v>33</v>
      </c>
      <c r="AX108" s="8" t="s">
        <v>71</v>
      </c>
      <c r="AY108" s="149" t="s">
        <v>128</v>
      </c>
    </row>
    <row r="109" spans="2:51" s="8" customFormat="1" ht="12">
      <c r="B109" s="138"/>
      <c r="C109" s="139"/>
      <c r="D109" s="140" t="s">
        <v>136</v>
      </c>
      <c r="E109" s="141" t="s">
        <v>19</v>
      </c>
      <c r="F109" s="142" t="s">
        <v>147</v>
      </c>
      <c r="G109" s="139"/>
      <c r="H109" s="143">
        <v>241.416</v>
      </c>
      <c r="I109" s="144"/>
      <c r="J109" s="139"/>
      <c r="K109" s="139"/>
      <c r="L109" s="145"/>
      <c r="M109" s="146"/>
      <c r="N109" s="147"/>
      <c r="O109" s="147"/>
      <c r="P109" s="147"/>
      <c r="Q109" s="147"/>
      <c r="R109" s="147"/>
      <c r="S109" s="147"/>
      <c r="T109" s="148"/>
      <c r="AT109" s="149" t="s">
        <v>136</v>
      </c>
      <c r="AU109" s="149" t="s">
        <v>81</v>
      </c>
      <c r="AV109" s="8" t="s">
        <v>81</v>
      </c>
      <c r="AW109" s="8" t="s">
        <v>33</v>
      </c>
      <c r="AX109" s="8" t="s">
        <v>71</v>
      </c>
      <c r="AY109" s="149" t="s">
        <v>128</v>
      </c>
    </row>
    <row r="110" spans="2:51" s="8" customFormat="1" ht="12">
      <c r="B110" s="138"/>
      <c r="C110" s="139"/>
      <c r="D110" s="140" t="s">
        <v>136</v>
      </c>
      <c r="E110" s="141" t="s">
        <v>19</v>
      </c>
      <c r="F110" s="142" t="s">
        <v>148</v>
      </c>
      <c r="G110" s="139"/>
      <c r="H110" s="143">
        <v>15.367</v>
      </c>
      <c r="I110" s="144"/>
      <c r="J110" s="139"/>
      <c r="K110" s="139"/>
      <c r="L110" s="145"/>
      <c r="M110" s="146"/>
      <c r="N110" s="147"/>
      <c r="O110" s="147"/>
      <c r="P110" s="147"/>
      <c r="Q110" s="147"/>
      <c r="R110" s="147"/>
      <c r="S110" s="147"/>
      <c r="T110" s="148"/>
      <c r="AT110" s="149" t="s">
        <v>136</v>
      </c>
      <c r="AU110" s="149" t="s">
        <v>81</v>
      </c>
      <c r="AV110" s="8" t="s">
        <v>81</v>
      </c>
      <c r="AW110" s="8" t="s">
        <v>33</v>
      </c>
      <c r="AX110" s="8" t="s">
        <v>71</v>
      </c>
      <c r="AY110" s="149" t="s">
        <v>128</v>
      </c>
    </row>
    <row r="111" spans="2:51" s="8" customFormat="1" ht="12">
      <c r="B111" s="138"/>
      <c r="C111" s="139"/>
      <c r="D111" s="140" t="s">
        <v>136</v>
      </c>
      <c r="E111" s="141" t="s">
        <v>19</v>
      </c>
      <c r="F111" s="142" t="s">
        <v>149</v>
      </c>
      <c r="G111" s="139"/>
      <c r="H111" s="143">
        <v>16.729</v>
      </c>
      <c r="I111" s="144"/>
      <c r="J111" s="139"/>
      <c r="K111" s="139"/>
      <c r="L111" s="145"/>
      <c r="M111" s="146"/>
      <c r="N111" s="147"/>
      <c r="O111" s="147"/>
      <c r="P111" s="147"/>
      <c r="Q111" s="147"/>
      <c r="R111" s="147"/>
      <c r="S111" s="147"/>
      <c r="T111" s="148"/>
      <c r="AT111" s="149" t="s">
        <v>136</v>
      </c>
      <c r="AU111" s="149" t="s">
        <v>81</v>
      </c>
      <c r="AV111" s="8" t="s">
        <v>81</v>
      </c>
      <c r="AW111" s="8" t="s">
        <v>33</v>
      </c>
      <c r="AX111" s="8" t="s">
        <v>71</v>
      </c>
      <c r="AY111" s="149" t="s">
        <v>128</v>
      </c>
    </row>
    <row r="112" spans="2:51" s="8" customFormat="1" ht="12">
      <c r="B112" s="138"/>
      <c r="C112" s="139"/>
      <c r="D112" s="140" t="s">
        <v>136</v>
      </c>
      <c r="E112" s="141" t="s">
        <v>19</v>
      </c>
      <c r="F112" s="142" t="s">
        <v>150</v>
      </c>
      <c r="G112" s="139"/>
      <c r="H112" s="143">
        <v>4.254</v>
      </c>
      <c r="I112" s="144"/>
      <c r="J112" s="139"/>
      <c r="K112" s="139"/>
      <c r="L112" s="145"/>
      <c r="M112" s="146"/>
      <c r="N112" s="147"/>
      <c r="O112" s="147"/>
      <c r="P112" s="147"/>
      <c r="Q112" s="147"/>
      <c r="R112" s="147"/>
      <c r="S112" s="147"/>
      <c r="T112" s="148"/>
      <c r="AT112" s="149" t="s">
        <v>136</v>
      </c>
      <c r="AU112" s="149" t="s">
        <v>81</v>
      </c>
      <c r="AV112" s="8" t="s">
        <v>81</v>
      </c>
      <c r="AW112" s="8" t="s">
        <v>33</v>
      </c>
      <c r="AX112" s="8" t="s">
        <v>71</v>
      </c>
      <c r="AY112" s="149" t="s">
        <v>128</v>
      </c>
    </row>
    <row r="113" spans="2:51" s="9" customFormat="1" ht="12">
      <c r="B113" s="150"/>
      <c r="C113" s="151"/>
      <c r="D113" s="140" t="s">
        <v>136</v>
      </c>
      <c r="E113" s="152" t="s">
        <v>19</v>
      </c>
      <c r="F113" s="153" t="s">
        <v>151</v>
      </c>
      <c r="G113" s="151"/>
      <c r="H113" s="154">
        <v>432.125</v>
      </c>
      <c r="I113" s="155"/>
      <c r="J113" s="151"/>
      <c r="K113" s="151"/>
      <c r="L113" s="156"/>
      <c r="M113" s="157"/>
      <c r="N113" s="158"/>
      <c r="O113" s="158"/>
      <c r="P113" s="158"/>
      <c r="Q113" s="158"/>
      <c r="R113" s="158"/>
      <c r="S113" s="158"/>
      <c r="T113" s="159"/>
      <c r="AT113" s="160" t="s">
        <v>136</v>
      </c>
      <c r="AU113" s="160" t="s">
        <v>81</v>
      </c>
      <c r="AV113" s="9" t="s">
        <v>134</v>
      </c>
      <c r="AW113" s="9" t="s">
        <v>33</v>
      </c>
      <c r="AX113" s="9" t="s">
        <v>79</v>
      </c>
      <c r="AY113" s="160" t="s">
        <v>128</v>
      </c>
    </row>
    <row r="114" spans="1:65" s="2" customFormat="1" ht="33" customHeight="1">
      <c r="A114" s="20"/>
      <c r="B114" s="21"/>
      <c r="C114" s="124" t="s">
        <v>166</v>
      </c>
      <c r="D114" s="124" t="s">
        <v>130</v>
      </c>
      <c r="E114" s="125" t="s">
        <v>167</v>
      </c>
      <c r="F114" s="126" t="s">
        <v>168</v>
      </c>
      <c r="G114" s="127" t="s">
        <v>144</v>
      </c>
      <c r="H114" s="128">
        <v>280.046</v>
      </c>
      <c r="I114" s="129"/>
      <c r="J114" s="130">
        <f>ROUND(I114*H114,2)</f>
        <v>0</v>
      </c>
      <c r="K114" s="131"/>
      <c r="L114" s="23"/>
      <c r="M114" s="132" t="s">
        <v>19</v>
      </c>
      <c r="N114" s="133" t="s">
        <v>42</v>
      </c>
      <c r="O114" s="29"/>
      <c r="P114" s="134">
        <f>O114*H114</f>
        <v>0</v>
      </c>
      <c r="Q114" s="134">
        <v>0</v>
      </c>
      <c r="R114" s="134">
        <f>Q114*H114</f>
        <v>0</v>
      </c>
      <c r="S114" s="134">
        <v>0</v>
      </c>
      <c r="T114" s="135">
        <f>S114*H114</f>
        <v>0</v>
      </c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R114" s="136" t="s">
        <v>134</v>
      </c>
      <c r="AT114" s="136" t="s">
        <v>130</v>
      </c>
      <c r="AU114" s="136" t="s">
        <v>81</v>
      </c>
      <c r="AY114" s="13" t="s">
        <v>128</v>
      </c>
      <c r="BE114" s="137">
        <f>IF(N114="základní",J114,0)</f>
        <v>0</v>
      </c>
      <c r="BF114" s="137">
        <f>IF(N114="snížená",J114,0)</f>
        <v>0</v>
      </c>
      <c r="BG114" s="137">
        <f>IF(N114="zákl. přenesená",J114,0)</f>
        <v>0</v>
      </c>
      <c r="BH114" s="137">
        <f>IF(N114="sníž. přenesená",J114,0)</f>
        <v>0</v>
      </c>
      <c r="BI114" s="137">
        <f>IF(N114="nulová",J114,0)</f>
        <v>0</v>
      </c>
      <c r="BJ114" s="13" t="s">
        <v>79</v>
      </c>
      <c r="BK114" s="137">
        <f>ROUND(I114*H114,2)</f>
        <v>0</v>
      </c>
      <c r="BL114" s="13" t="s">
        <v>134</v>
      </c>
      <c r="BM114" s="136" t="s">
        <v>169</v>
      </c>
    </row>
    <row r="115" spans="2:51" s="8" customFormat="1" ht="12">
      <c r="B115" s="138"/>
      <c r="C115" s="139"/>
      <c r="D115" s="140" t="s">
        <v>136</v>
      </c>
      <c r="E115" s="141" t="s">
        <v>19</v>
      </c>
      <c r="F115" s="142" t="s">
        <v>160</v>
      </c>
      <c r="G115" s="139"/>
      <c r="H115" s="143">
        <v>280.046</v>
      </c>
      <c r="I115" s="144"/>
      <c r="J115" s="139"/>
      <c r="K115" s="139"/>
      <c r="L115" s="145"/>
      <c r="M115" s="146"/>
      <c r="N115" s="147"/>
      <c r="O115" s="147"/>
      <c r="P115" s="147"/>
      <c r="Q115" s="147"/>
      <c r="R115" s="147"/>
      <c r="S115" s="147"/>
      <c r="T115" s="148"/>
      <c r="AT115" s="149" t="s">
        <v>136</v>
      </c>
      <c r="AU115" s="149" t="s">
        <v>81</v>
      </c>
      <c r="AV115" s="8" t="s">
        <v>81</v>
      </c>
      <c r="AW115" s="8" t="s">
        <v>33</v>
      </c>
      <c r="AX115" s="8" t="s">
        <v>79</v>
      </c>
      <c r="AY115" s="149" t="s">
        <v>128</v>
      </c>
    </row>
    <row r="116" spans="1:65" s="2" customFormat="1" ht="33" customHeight="1">
      <c r="A116" s="20"/>
      <c r="B116" s="21"/>
      <c r="C116" s="124" t="s">
        <v>170</v>
      </c>
      <c r="D116" s="124" t="s">
        <v>130</v>
      </c>
      <c r="E116" s="125" t="s">
        <v>171</v>
      </c>
      <c r="F116" s="126" t="s">
        <v>172</v>
      </c>
      <c r="G116" s="127" t="s">
        <v>173</v>
      </c>
      <c r="H116" s="128">
        <v>432.125</v>
      </c>
      <c r="I116" s="129"/>
      <c r="J116" s="130">
        <f>ROUND(I116*H116,2)</f>
        <v>0</v>
      </c>
      <c r="K116" s="131"/>
      <c r="L116" s="23"/>
      <c r="M116" s="132" t="s">
        <v>19</v>
      </c>
      <c r="N116" s="133" t="s">
        <v>42</v>
      </c>
      <c r="O116" s="29"/>
      <c r="P116" s="134">
        <f>O116*H116</f>
        <v>0</v>
      </c>
      <c r="Q116" s="134">
        <v>0</v>
      </c>
      <c r="R116" s="134">
        <f>Q116*H116</f>
        <v>0</v>
      </c>
      <c r="S116" s="134">
        <v>0</v>
      </c>
      <c r="T116" s="135">
        <f>S116*H116</f>
        <v>0</v>
      </c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R116" s="136" t="s">
        <v>134</v>
      </c>
      <c r="AT116" s="136" t="s">
        <v>130</v>
      </c>
      <c r="AU116" s="136" t="s">
        <v>81</v>
      </c>
      <c r="AY116" s="13" t="s">
        <v>128</v>
      </c>
      <c r="BE116" s="137">
        <f>IF(N116="základní",J116,0)</f>
        <v>0</v>
      </c>
      <c r="BF116" s="137">
        <f>IF(N116="snížená",J116,0)</f>
        <v>0</v>
      </c>
      <c r="BG116" s="137">
        <f>IF(N116="zákl. přenesená",J116,0)</f>
        <v>0</v>
      </c>
      <c r="BH116" s="137">
        <f>IF(N116="sníž. přenesená",J116,0)</f>
        <v>0</v>
      </c>
      <c r="BI116" s="137">
        <f>IF(N116="nulová",J116,0)</f>
        <v>0</v>
      </c>
      <c r="BJ116" s="13" t="s">
        <v>79</v>
      </c>
      <c r="BK116" s="137">
        <f>ROUND(I116*H116,2)</f>
        <v>0</v>
      </c>
      <c r="BL116" s="13" t="s">
        <v>134</v>
      </c>
      <c r="BM116" s="136" t="s">
        <v>174</v>
      </c>
    </row>
    <row r="117" spans="2:51" s="8" customFormat="1" ht="12">
      <c r="B117" s="138"/>
      <c r="C117" s="139"/>
      <c r="D117" s="140" t="s">
        <v>136</v>
      </c>
      <c r="E117" s="141" t="s">
        <v>19</v>
      </c>
      <c r="F117" s="142" t="s">
        <v>146</v>
      </c>
      <c r="G117" s="139"/>
      <c r="H117" s="143">
        <v>129.58</v>
      </c>
      <c r="I117" s="144"/>
      <c r="J117" s="139"/>
      <c r="K117" s="139"/>
      <c r="L117" s="145"/>
      <c r="M117" s="146"/>
      <c r="N117" s="147"/>
      <c r="O117" s="147"/>
      <c r="P117" s="147"/>
      <c r="Q117" s="147"/>
      <c r="R117" s="147"/>
      <c r="S117" s="147"/>
      <c r="T117" s="148"/>
      <c r="AT117" s="149" t="s">
        <v>136</v>
      </c>
      <c r="AU117" s="149" t="s">
        <v>81</v>
      </c>
      <c r="AV117" s="8" t="s">
        <v>81</v>
      </c>
      <c r="AW117" s="8" t="s">
        <v>33</v>
      </c>
      <c r="AX117" s="8" t="s">
        <v>71</v>
      </c>
      <c r="AY117" s="149" t="s">
        <v>128</v>
      </c>
    </row>
    <row r="118" spans="2:51" s="8" customFormat="1" ht="12">
      <c r="B118" s="138"/>
      <c r="C118" s="139"/>
      <c r="D118" s="140" t="s">
        <v>136</v>
      </c>
      <c r="E118" s="141" t="s">
        <v>19</v>
      </c>
      <c r="F118" s="142" t="s">
        <v>165</v>
      </c>
      <c r="G118" s="139"/>
      <c r="H118" s="143">
        <v>24.779</v>
      </c>
      <c r="I118" s="144"/>
      <c r="J118" s="139"/>
      <c r="K118" s="139"/>
      <c r="L118" s="145"/>
      <c r="M118" s="146"/>
      <c r="N118" s="147"/>
      <c r="O118" s="147"/>
      <c r="P118" s="147"/>
      <c r="Q118" s="147"/>
      <c r="R118" s="147"/>
      <c r="S118" s="147"/>
      <c r="T118" s="148"/>
      <c r="AT118" s="149" t="s">
        <v>136</v>
      </c>
      <c r="AU118" s="149" t="s">
        <v>81</v>
      </c>
      <c r="AV118" s="8" t="s">
        <v>81</v>
      </c>
      <c r="AW118" s="8" t="s">
        <v>33</v>
      </c>
      <c r="AX118" s="8" t="s">
        <v>71</v>
      </c>
      <c r="AY118" s="149" t="s">
        <v>128</v>
      </c>
    </row>
    <row r="119" spans="2:51" s="8" customFormat="1" ht="12">
      <c r="B119" s="138"/>
      <c r="C119" s="139"/>
      <c r="D119" s="140" t="s">
        <v>136</v>
      </c>
      <c r="E119" s="141" t="s">
        <v>19</v>
      </c>
      <c r="F119" s="142" t="s">
        <v>147</v>
      </c>
      <c r="G119" s="139"/>
      <c r="H119" s="143">
        <v>241.416</v>
      </c>
      <c r="I119" s="144"/>
      <c r="J119" s="139"/>
      <c r="K119" s="139"/>
      <c r="L119" s="145"/>
      <c r="M119" s="146"/>
      <c r="N119" s="147"/>
      <c r="O119" s="147"/>
      <c r="P119" s="147"/>
      <c r="Q119" s="147"/>
      <c r="R119" s="147"/>
      <c r="S119" s="147"/>
      <c r="T119" s="148"/>
      <c r="AT119" s="149" t="s">
        <v>136</v>
      </c>
      <c r="AU119" s="149" t="s">
        <v>81</v>
      </c>
      <c r="AV119" s="8" t="s">
        <v>81</v>
      </c>
      <c r="AW119" s="8" t="s">
        <v>33</v>
      </c>
      <c r="AX119" s="8" t="s">
        <v>71</v>
      </c>
      <c r="AY119" s="149" t="s">
        <v>128</v>
      </c>
    </row>
    <row r="120" spans="2:51" s="8" customFormat="1" ht="12">
      <c r="B120" s="138"/>
      <c r="C120" s="139"/>
      <c r="D120" s="140" t="s">
        <v>136</v>
      </c>
      <c r="E120" s="141" t="s">
        <v>19</v>
      </c>
      <c r="F120" s="142" t="s">
        <v>148</v>
      </c>
      <c r="G120" s="139"/>
      <c r="H120" s="143">
        <v>15.367</v>
      </c>
      <c r="I120" s="144"/>
      <c r="J120" s="139"/>
      <c r="K120" s="139"/>
      <c r="L120" s="145"/>
      <c r="M120" s="146"/>
      <c r="N120" s="147"/>
      <c r="O120" s="147"/>
      <c r="P120" s="147"/>
      <c r="Q120" s="147"/>
      <c r="R120" s="147"/>
      <c r="S120" s="147"/>
      <c r="T120" s="148"/>
      <c r="AT120" s="149" t="s">
        <v>136</v>
      </c>
      <c r="AU120" s="149" t="s">
        <v>81</v>
      </c>
      <c r="AV120" s="8" t="s">
        <v>81</v>
      </c>
      <c r="AW120" s="8" t="s">
        <v>33</v>
      </c>
      <c r="AX120" s="8" t="s">
        <v>71</v>
      </c>
      <c r="AY120" s="149" t="s">
        <v>128</v>
      </c>
    </row>
    <row r="121" spans="2:51" s="8" customFormat="1" ht="12">
      <c r="B121" s="138"/>
      <c r="C121" s="139"/>
      <c r="D121" s="140" t="s">
        <v>136</v>
      </c>
      <c r="E121" s="141" t="s">
        <v>19</v>
      </c>
      <c r="F121" s="142" t="s">
        <v>149</v>
      </c>
      <c r="G121" s="139"/>
      <c r="H121" s="143">
        <v>16.729</v>
      </c>
      <c r="I121" s="144"/>
      <c r="J121" s="139"/>
      <c r="K121" s="139"/>
      <c r="L121" s="145"/>
      <c r="M121" s="146"/>
      <c r="N121" s="147"/>
      <c r="O121" s="147"/>
      <c r="P121" s="147"/>
      <c r="Q121" s="147"/>
      <c r="R121" s="147"/>
      <c r="S121" s="147"/>
      <c r="T121" s="148"/>
      <c r="AT121" s="149" t="s">
        <v>136</v>
      </c>
      <c r="AU121" s="149" t="s">
        <v>81</v>
      </c>
      <c r="AV121" s="8" t="s">
        <v>81</v>
      </c>
      <c r="AW121" s="8" t="s">
        <v>33</v>
      </c>
      <c r="AX121" s="8" t="s">
        <v>71</v>
      </c>
      <c r="AY121" s="149" t="s">
        <v>128</v>
      </c>
    </row>
    <row r="122" spans="2:51" s="8" customFormat="1" ht="12">
      <c r="B122" s="138"/>
      <c r="C122" s="139"/>
      <c r="D122" s="140" t="s">
        <v>136</v>
      </c>
      <c r="E122" s="141" t="s">
        <v>19</v>
      </c>
      <c r="F122" s="142" t="s">
        <v>150</v>
      </c>
      <c r="G122" s="139"/>
      <c r="H122" s="143">
        <v>4.254</v>
      </c>
      <c r="I122" s="144"/>
      <c r="J122" s="139"/>
      <c r="K122" s="139"/>
      <c r="L122" s="145"/>
      <c r="M122" s="146"/>
      <c r="N122" s="147"/>
      <c r="O122" s="147"/>
      <c r="P122" s="147"/>
      <c r="Q122" s="147"/>
      <c r="R122" s="147"/>
      <c r="S122" s="147"/>
      <c r="T122" s="148"/>
      <c r="AT122" s="149" t="s">
        <v>136</v>
      </c>
      <c r="AU122" s="149" t="s">
        <v>81</v>
      </c>
      <c r="AV122" s="8" t="s">
        <v>81</v>
      </c>
      <c r="AW122" s="8" t="s">
        <v>33</v>
      </c>
      <c r="AX122" s="8" t="s">
        <v>71</v>
      </c>
      <c r="AY122" s="149" t="s">
        <v>128</v>
      </c>
    </row>
    <row r="123" spans="2:51" s="9" customFormat="1" ht="12">
      <c r="B123" s="150"/>
      <c r="C123" s="151"/>
      <c r="D123" s="140" t="s">
        <v>136</v>
      </c>
      <c r="E123" s="152" t="s">
        <v>19</v>
      </c>
      <c r="F123" s="153" t="s">
        <v>151</v>
      </c>
      <c r="G123" s="151"/>
      <c r="H123" s="154">
        <v>432.125</v>
      </c>
      <c r="I123" s="155"/>
      <c r="J123" s="151"/>
      <c r="K123" s="151"/>
      <c r="L123" s="156"/>
      <c r="M123" s="157"/>
      <c r="N123" s="158"/>
      <c r="O123" s="158"/>
      <c r="P123" s="158"/>
      <c r="Q123" s="158"/>
      <c r="R123" s="158"/>
      <c r="S123" s="158"/>
      <c r="T123" s="159"/>
      <c r="AT123" s="160" t="s">
        <v>136</v>
      </c>
      <c r="AU123" s="160" t="s">
        <v>81</v>
      </c>
      <c r="AV123" s="9" t="s">
        <v>134</v>
      </c>
      <c r="AW123" s="9" t="s">
        <v>33</v>
      </c>
      <c r="AX123" s="9" t="s">
        <v>79</v>
      </c>
      <c r="AY123" s="160" t="s">
        <v>128</v>
      </c>
    </row>
    <row r="124" spans="1:65" s="2" customFormat="1" ht="33" customHeight="1">
      <c r="A124" s="20"/>
      <c r="B124" s="21"/>
      <c r="C124" s="124" t="s">
        <v>175</v>
      </c>
      <c r="D124" s="124" t="s">
        <v>130</v>
      </c>
      <c r="E124" s="125" t="s">
        <v>176</v>
      </c>
      <c r="F124" s="126" t="s">
        <v>177</v>
      </c>
      <c r="G124" s="127" t="s">
        <v>144</v>
      </c>
      <c r="H124" s="128">
        <v>432.125</v>
      </c>
      <c r="I124" s="129"/>
      <c r="J124" s="130">
        <f>ROUND(I124*H124,2)</f>
        <v>0</v>
      </c>
      <c r="K124" s="131"/>
      <c r="L124" s="23"/>
      <c r="M124" s="132" t="s">
        <v>19</v>
      </c>
      <c r="N124" s="133" t="s">
        <v>42</v>
      </c>
      <c r="O124" s="29"/>
      <c r="P124" s="134">
        <f>O124*H124</f>
        <v>0</v>
      </c>
      <c r="Q124" s="134">
        <v>0</v>
      </c>
      <c r="R124" s="134">
        <f>Q124*H124</f>
        <v>0</v>
      </c>
      <c r="S124" s="134">
        <v>0</v>
      </c>
      <c r="T124" s="135">
        <f>S124*H124</f>
        <v>0</v>
      </c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R124" s="136" t="s">
        <v>134</v>
      </c>
      <c r="AT124" s="136" t="s">
        <v>130</v>
      </c>
      <c r="AU124" s="136" t="s">
        <v>81</v>
      </c>
      <c r="AY124" s="13" t="s">
        <v>128</v>
      </c>
      <c r="BE124" s="137">
        <f>IF(N124="základní",J124,0)</f>
        <v>0</v>
      </c>
      <c r="BF124" s="137">
        <f>IF(N124="snížená",J124,0)</f>
        <v>0</v>
      </c>
      <c r="BG124" s="137">
        <f>IF(N124="zákl. přenesená",J124,0)</f>
        <v>0</v>
      </c>
      <c r="BH124" s="137">
        <f>IF(N124="sníž. přenesená",J124,0)</f>
        <v>0</v>
      </c>
      <c r="BI124" s="137">
        <f>IF(N124="nulová",J124,0)</f>
        <v>0</v>
      </c>
      <c r="BJ124" s="13" t="s">
        <v>79</v>
      </c>
      <c r="BK124" s="137">
        <f>ROUND(I124*H124,2)</f>
        <v>0</v>
      </c>
      <c r="BL124" s="13" t="s">
        <v>134</v>
      </c>
      <c r="BM124" s="136" t="s">
        <v>178</v>
      </c>
    </row>
    <row r="125" spans="2:51" s="8" customFormat="1" ht="12">
      <c r="B125" s="138"/>
      <c r="C125" s="139"/>
      <c r="D125" s="140" t="s">
        <v>136</v>
      </c>
      <c r="E125" s="141" t="s">
        <v>19</v>
      </c>
      <c r="F125" s="142" t="s">
        <v>146</v>
      </c>
      <c r="G125" s="139"/>
      <c r="H125" s="143">
        <v>129.58</v>
      </c>
      <c r="I125" s="144"/>
      <c r="J125" s="139"/>
      <c r="K125" s="139"/>
      <c r="L125" s="145"/>
      <c r="M125" s="146"/>
      <c r="N125" s="147"/>
      <c r="O125" s="147"/>
      <c r="P125" s="147"/>
      <c r="Q125" s="147"/>
      <c r="R125" s="147"/>
      <c r="S125" s="147"/>
      <c r="T125" s="148"/>
      <c r="AT125" s="149" t="s">
        <v>136</v>
      </c>
      <c r="AU125" s="149" t="s">
        <v>81</v>
      </c>
      <c r="AV125" s="8" t="s">
        <v>81</v>
      </c>
      <c r="AW125" s="8" t="s">
        <v>33</v>
      </c>
      <c r="AX125" s="8" t="s">
        <v>71</v>
      </c>
      <c r="AY125" s="149" t="s">
        <v>128</v>
      </c>
    </row>
    <row r="126" spans="2:51" s="8" customFormat="1" ht="12">
      <c r="B126" s="138"/>
      <c r="C126" s="139"/>
      <c r="D126" s="140" t="s">
        <v>136</v>
      </c>
      <c r="E126" s="141" t="s">
        <v>19</v>
      </c>
      <c r="F126" s="142" t="s">
        <v>165</v>
      </c>
      <c r="G126" s="139"/>
      <c r="H126" s="143">
        <v>24.779</v>
      </c>
      <c r="I126" s="144"/>
      <c r="J126" s="139"/>
      <c r="K126" s="139"/>
      <c r="L126" s="145"/>
      <c r="M126" s="146"/>
      <c r="N126" s="147"/>
      <c r="O126" s="147"/>
      <c r="P126" s="147"/>
      <c r="Q126" s="147"/>
      <c r="R126" s="147"/>
      <c r="S126" s="147"/>
      <c r="T126" s="148"/>
      <c r="AT126" s="149" t="s">
        <v>136</v>
      </c>
      <c r="AU126" s="149" t="s">
        <v>81</v>
      </c>
      <c r="AV126" s="8" t="s">
        <v>81</v>
      </c>
      <c r="AW126" s="8" t="s">
        <v>33</v>
      </c>
      <c r="AX126" s="8" t="s">
        <v>71</v>
      </c>
      <c r="AY126" s="149" t="s">
        <v>128</v>
      </c>
    </row>
    <row r="127" spans="2:51" s="8" customFormat="1" ht="12">
      <c r="B127" s="138"/>
      <c r="C127" s="139"/>
      <c r="D127" s="140" t="s">
        <v>136</v>
      </c>
      <c r="E127" s="141" t="s">
        <v>19</v>
      </c>
      <c r="F127" s="142" t="s">
        <v>147</v>
      </c>
      <c r="G127" s="139"/>
      <c r="H127" s="143">
        <v>241.416</v>
      </c>
      <c r="I127" s="144"/>
      <c r="J127" s="139"/>
      <c r="K127" s="139"/>
      <c r="L127" s="145"/>
      <c r="M127" s="146"/>
      <c r="N127" s="147"/>
      <c r="O127" s="147"/>
      <c r="P127" s="147"/>
      <c r="Q127" s="147"/>
      <c r="R127" s="147"/>
      <c r="S127" s="147"/>
      <c r="T127" s="148"/>
      <c r="AT127" s="149" t="s">
        <v>136</v>
      </c>
      <c r="AU127" s="149" t="s">
        <v>81</v>
      </c>
      <c r="AV127" s="8" t="s">
        <v>81</v>
      </c>
      <c r="AW127" s="8" t="s">
        <v>33</v>
      </c>
      <c r="AX127" s="8" t="s">
        <v>71</v>
      </c>
      <c r="AY127" s="149" t="s">
        <v>128</v>
      </c>
    </row>
    <row r="128" spans="2:51" s="8" customFormat="1" ht="12">
      <c r="B128" s="138"/>
      <c r="C128" s="139"/>
      <c r="D128" s="140" t="s">
        <v>136</v>
      </c>
      <c r="E128" s="141" t="s">
        <v>19</v>
      </c>
      <c r="F128" s="142" t="s">
        <v>148</v>
      </c>
      <c r="G128" s="139"/>
      <c r="H128" s="143">
        <v>15.367</v>
      </c>
      <c r="I128" s="144"/>
      <c r="J128" s="139"/>
      <c r="K128" s="139"/>
      <c r="L128" s="145"/>
      <c r="M128" s="146"/>
      <c r="N128" s="147"/>
      <c r="O128" s="147"/>
      <c r="P128" s="147"/>
      <c r="Q128" s="147"/>
      <c r="R128" s="147"/>
      <c r="S128" s="147"/>
      <c r="T128" s="148"/>
      <c r="AT128" s="149" t="s">
        <v>136</v>
      </c>
      <c r="AU128" s="149" t="s">
        <v>81</v>
      </c>
      <c r="AV128" s="8" t="s">
        <v>81</v>
      </c>
      <c r="AW128" s="8" t="s">
        <v>33</v>
      </c>
      <c r="AX128" s="8" t="s">
        <v>71</v>
      </c>
      <c r="AY128" s="149" t="s">
        <v>128</v>
      </c>
    </row>
    <row r="129" spans="2:51" s="8" customFormat="1" ht="12">
      <c r="B129" s="138"/>
      <c r="C129" s="139"/>
      <c r="D129" s="140" t="s">
        <v>136</v>
      </c>
      <c r="E129" s="141" t="s">
        <v>19</v>
      </c>
      <c r="F129" s="142" t="s">
        <v>149</v>
      </c>
      <c r="G129" s="139"/>
      <c r="H129" s="143">
        <v>16.729</v>
      </c>
      <c r="I129" s="144"/>
      <c r="J129" s="139"/>
      <c r="K129" s="139"/>
      <c r="L129" s="145"/>
      <c r="M129" s="146"/>
      <c r="N129" s="147"/>
      <c r="O129" s="147"/>
      <c r="P129" s="147"/>
      <c r="Q129" s="147"/>
      <c r="R129" s="147"/>
      <c r="S129" s="147"/>
      <c r="T129" s="148"/>
      <c r="AT129" s="149" t="s">
        <v>136</v>
      </c>
      <c r="AU129" s="149" t="s">
        <v>81</v>
      </c>
      <c r="AV129" s="8" t="s">
        <v>81</v>
      </c>
      <c r="AW129" s="8" t="s">
        <v>33</v>
      </c>
      <c r="AX129" s="8" t="s">
        <v>71</v>
      </c>
      <c r="AY129" s="149" t="s">
        <v>128</v>
      </c>
    </row>
    <row r="130" spans="2:51" s="8" customFormat="1" ht="12">
      <c r="B130" s="138"/>
      <c r="C130" s="139"/>
      <c r="D130" s="140" t="s">
        <v>136</v>
      </c>
      <c r="E130" s="141" t="s">
        <v>19</v>
      </c>
      <c r="F130" s="142" t="s">
        <v>150</v>
      </c>
      <c r="G130" s="139"/>
      <c r="H130" s="143">
        <v>4.254</v>
      </c>
      <c r="I130" s="144"/>
      <c r="J130" s="139"/>
      <c r="K130" s="139"/>
      <c r="L130" s="145"/>
      <c r="M130" s="146"/>
      <c r="N130" s="147"/>
      <c r="O130" s="147"/>
      <c r="P130" s="147"/>
      <c r="Q130" s="147"/>
      <c r="R130" s="147"/>
      <c r="S130" s="147"/>
      <c r="T130" s="148"/>
      <c r="AT130" s="149" t="s">
        <v>136</v>
      </c>
      <c r="AU130" s="149" t="s">
        <v>81</v>
      </c>
      <c r="AV130" s="8" t="s">
        <v>81</v>
      </c>
      <c r="AW130" s="8" t="s">
        <v>33</v>
      </c>
      <c r="AX130" s="8" t="s">
        <v>71</v>
      </c>
      <c r="AY130" s="149" t="s">
        <v>128</v>
      </c>
    </row>
    <row r="131" spans="2:51" s="9" customFormat="1" ht="12">
      <c r="B131" s="150"/>
      <c r="C131" s="151"/>
      <c r="D131" s="140" t="s">
        <v>136</v>
      </c>
      <c r="E131" s="152" t="s">
        <v>19</v>
      </c>
      <c r="F131" s="153" t="s">
        <v>151</v>
      </c>
      <c r="G131" s="151"/>
      <c r="H131" s="154">
        <v>432.125</v>
      </c>
      <c r="I131" s="155"/>
      <c r="J131" s="151"/>
      <c r="K131" s="151"/>
      <c r="L131" s="156"/>
      <c r="M131" s="157"/>
      <c r="N131" s="158"/>
      <c r="O131" s="158"/>
      <c r="P131" s="158"/>
      <c r="Q131" s="158"/>
      <c r="R131" s="158"/>
      <c r="S131" s="158"/>
      <c r="T131" s="159"/>
      <c r="AT131" s="160" t="s">
        <v>136</v>
      </c>
      <c r="AU131" s="160" t="s">
        <v>81</v>
      </c>
      <c r="AV131" s="9" t="s">
        <v>134</v>
      </c>
      <c r="AW131" s="9" t="s">
        <v>33</v>
      </c>
      <c r="AX131" s="9" t="s">
        <v>79</v>
      </c>
      <c r="AY131" s="160" t="s">
        <v>128</v>
      </c>
    </row>
    <row r="132" spans="1:65" s="2" customFormat="1" ht="33" customHeight="1">
      <c r="A132" s="20"/>
      <c r="B132" s="21"/>
      <c r="C132" s="124" t="s">
        <v>179</v>
      </c>
      <c r="D132" s="124" t="s">
        <v>130</v>
      </c>
      <c r="E132" s="125" t="s">
        <v>176</v>
      </c>
      <c r="F132" s="126" t="s">
        <v>177</v>
      </c>
      <c r="G132" s="127" t="s">
        <v>144</v>
      </c>
      <c r="H132" s="128">
        <v>280.046</v>
      </c>
      <c r="I132" s="129"/>
      <c r="J132" s="130">
        <f>ROUND(I132*H132,2)</f>
        <v>0</v>
      </c>
      <c r="K132" s="131"/>
      <c r="L132" s="23"/>
      <c r="M132" s="132" t="s">
        <v>19</v>
      </c>
      <c r="N132" s="133" t="s">
        <v>42</v>
      </c>
      <c r="O132" s="29"/>
      <c r="P132" s="134">
        <f>O132*H132</f>
        <v>0</v>
      </c>
      <c r="Q132" s="134">
        <v>0</v>
      </c>
      <c r="R132" s="134">
        <f>Q132*H132</f>
        <v>0</v>
      </c>
      <c r="S132" s="134">
        <v>0</v>
      </c>
      <c r="T132" s="135">
        <f>S132*H132</f>
        <v>0</v>
      </c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R132" s="136" t="s">
        <v>134</v>
      </c>
      <c r="AT132" s="136" t="s">
        <v>130</v>
      </c>
      <c r="AU132" s="136" t="s">
        <v>81</v>
      </c>
      <c r="AY132" s="13" t="s">
        <v>128</v>
      </c>
      <c r="BE132" s="137">
        <f>IF(N132="základní",J132,0)</f>
        <v>0</v>
      </c>
      <c r="BF132" s="137">
        <f>IF(N132="snížená",J132,0)</f>
        <v>0</v>
      </c>
      <c r="BG132" s="137">
        <f>IF(N132="zákl. přenesená",J132,0)</f>
        <v>0</v>
      </c>
      <c r="BH132" s="137">
        <f>IF(N132="sníž. přenesená",J132,0)</f>
        <v>0</v>
      </c>
      <c r="BI132" s="137">
        <f>IF(N132="nulová",J132,0)</f>
        <v>0</v>
      </c>
      <c r="BJ132" s="13" t="s">
        <v>79</v>
      </c>
      <c r="BK132" s="137">
        <f>ROUND(I132*H132,2)</f>
        <v>0</v>
      </c>
      <c r="BL132" s="13" t="s">
        <v>134</v>
      </c>
      <c r="BM132" s="136" t="s">
        <v>180</v>
      </c>
    </row>
    <row r="133" spans="2:51" s="8" customFormat="1" ht="12">
      <c r="B133" s="138"/>
      <c r="C133" s="139"/>
      <c r="D133" s="140" t="s">
        <v>136</v>
      </c>
      <c r="E133" s="141" t="s">
        <v>19</v>
      </c>
      <c r="F133" s="142" t="s">
        <v>160</v>
      </c>
      <c r="G133" s="139"/>
      <c r="H133" s="143">
        <v>280.046</v>
      </c>
      <c r="I133" s="144"/>
      <c r="J133" s="139"/>
      <c r="K133" s="139"/>
      <c r="L133" s="145"/>
      <c r="M133" s="146"/>
      <c r="N133" s="147"/>
      <c r="O133" s="147"/>
      <c r="P133" s="147"/>
      <c r="Q133" s="147"/>
      <c r="R133" s="147"/>
      <c r="S133" s="147"/>
      <c r="T133" s="148"/>
      <c r="AT133" s="149" t="s">
        <v>136</v>
      </c>
      <c r="AU133" s="149" t="s">
        <v>81</v>
      </c>
      <c r="AV133" s="8" t="s">
        <v>81</v>
      </c>
      <c r="AW133" s="8" t="s">
        <v>33</v>
      </c>
      <c r="AX133" s="8" t="s">
        <v>79</v>
      </c>
      <c r="AY133" s="149" t="s">
        <v>128</v>
      </c>
    </row>
    <row r="134" spans="1:65" s="2" customFormat="1" ht="33" customHeight="1">
      <c r="A134" s="20"/>
      <c r="B134" s="21"/>
      <c r="C134" s="124" t="s">
        <v>181</v>
      </c>
      <c r="D134" s="124" t="s">
        <v>130</v>
      </c>
      <c r="E134" s="125" t="s">
        <v>182</v>
      </c>
      <c r="F134" s="126" t="s">
        <v>183</v>
      </c>
      <c r="G134" s="127" t="s">
        <v>133</v>
      </c>
      <c r="H134" s="128">
        <v>9438.77</v>
      </c>
      <c r="I134" s="129"/>
      <c r="J134" s="130">
        <f>ROUND(I134*H134,2)</f>
        <v>0</v>
      </c>
      <c r="K134" s="131"/>
      <c r="L134" s="23"/>
      <c r="M134" s="132" t="s">
        <v>19</v>
      </c>
      <c r="N134" s="133" t="s">
        <v>42</v>
      </c>
      <c r="O134" s="29"/>
      <c r="P134" s="134">
        <f>O134*H134</f>
        <v>0</v>
      </c>
      <c r="Q134" s="134">
        <v>0</v>
      </c>
      <c r="R134" s="134">
        <f>Q134*H134</f>
        <v>0</v>
      </c>
      <c r="S134" s="134">
        <v>0</v>
      </c>
      <c r="T134" s="135">
        <f>S134*H134</f>
        <v>0</v>
      </c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R134" s="136" t="s">
        <v>134</v>
      </c>
      <c r="AT134" s="136" t="s">
        <v>130</v>
      </c>
      <c r="AU134" s="136" t="s">
        <v>81</v>
      </c>
      <c r="AY134" s="13" t="s">
        <v>128</v>
      </c>
      <c r="BE134" s="137">
        <f>IF(N134="základní",J134,0)</f>
        <v>0</v>
      </c>
      <c r="BF134" s="137">
        <f>IF(N134="snížená",J134,0)</f>
        <v>0</v>
      </c>
      <c r="BG134" s="137">
        <f>IF(N134="zákl. přenesená",J134,0)</f>
        <v>0</v>
      </c>
      <c r="BH134" s="137">
        <f>IF(N134="sníž. přenesená",J134,0)</f>
        <v>0</v>
      </c>
      <c r="BI134" s="137">
        <f>IF(N134="nulová",J134,0)</f>
        <v>0</v>
      </c>
      <c r="BJ134" s="13" t="s">
        <v>79</v>
      </c>
      <c r="BK134" s="137">
        <f>ROUND(I134*H134,2)</f>
        <v>0</v>
      </c>
      <c r="BL134" s="13" t="s">
        <v>134</v>
      </c>
      <c r="BM134" s="136" t="s">
        <v>184</v>
      </c>
    </row>
    <row r="135" spans="2:51" s="8" customFormat="1" ht="12">
      <c r="B135" s="138"/>
      <c r="C135" s="139"/>
      <c r="D135" s="140" t="s">
        <v>136</v>
      </c>
      <c r="E135" s="141" t="s">
        <v>19</v>
      </c>
      <c r="F135" s="142" t="s">
        <v>185</v>
      </c>
      <c r="G135" s="139"/>
      <c r="H135" s="143">
        <v>1130.77</v>
      </c>
      <c r="I135" s="144"/>
      <c r="J135" s="139"/>
      <c r="K135" s="139"/>
      <c r="L135" s="145"/>
      <c r="M135" s="146"/>
      <c r="N135" s="147"/>
      <c r="O135" s="147"/>
      <c r="P135" s="147"/>
      <c r="Q135" s="147"/>
      <c r="R135" s="147"/>
      <c r="S135" s="147"/>
      <c r="T135" s="148"/>
      <c r="AT135" s="149" t="s">
        <v>136</v>
      </c>
      <c r="AU135" s="149" t="s">
        <v>81</v>
      </c>
      <c r="AV135" s="8" t="s">
        <v>81</v>
      </c>
      <c r="AW135" s="8" t="s">
        <v>33</v>
      </c>
      <c r="AX135" s="8" t="s">
        <v>71</v>
      </c>
      <c r="AY135" s="149" t="s">
        <v>128</v>
      </c>
    </row>
    <row r="136" spans="2:51" s="8" customFormat="1" ht="12">
      <c r="B136" s="138"/>
      <c r="C136" s="139"/>
      <c r="D136" s="140" t="s">
        <v>136</v>
      </c>
      <c r="E136" s="141" t="s">
        <v>19</v>
      </c>
      <c r="F136" s="142" t="s">
        <v>186</v>
      </c>
      <c r="G136" s="139"/>
      <c r="H136" s="143">
        <v>8308</v>
      </c>
      <c r="I136" s="144"/>
      <c r="J136" s="139"/>
      <c r="K136" s="139"/>
      <c r="L136" s="145"/>
      <c r="M136" s="146"/>
      <c r="N136" s="147"/>
      <c r="O136" s="147"/>
      <c r="P136" s="147"/>
      <c r="Q136" s="147"/>
      <c r="R136" s="147"/>
      <c r="S136" s="147"/>
      <c r="T136" s="148"/>
      <c r="AT136" s="149" t="s">
        <v>136</v>
      </c>
      <c r="AU136" s="149" t="s">
        <v>81</v>
      </c>
      <c r="AV136" s="8" t="s">
        <v>81</v>
      </c>
      <c r="AW136" s="8" t="s">
        <v>33</v>
      </c>
      <c r="AX136" s="8" t="s">
        <v>71</v>
      </c>
      <c r="AY136" s="149" t="s">
        <v>128</v>
      </c>
    </row>
    <row r="137" spans="2:51" s="9" customFormat="1" ht="12">
      <c r="B137" s="150"/>
      <c r="C137" s="151"/>
      <c r="D137" s="140" t="s">
        <v>136</v>
      </c>
      <c r="E137" s="152" t="s">
        <v>19</v>
      </c>
      <c r="F137" s="153" t="s">
        <v>151</v>
      </c>
      <c r="G137" s="151"/>
      <c r="H137" s="154">
        <v>9438.77</v>
      </c>
      <c r="I137" s="155"/>
      <c r="J137" s="151"/>
      <c r="K137" s="151"/>
      <c r="L137" s="156"/>
      <c r="M137" s="157"/>
      <c r="N137" s="158"/>
      <c r="O137" s="158"/>
      <c r="P137" s="158"/>
      <c r="Q137" s="158"/>
      <c r="R137" s="158"/>
      <c r="S137" s="158"/>
      <c r="T137" s="159"/>
      <c r="AT137" s="160" t="s">
        <v>136</v>
      </c>
      <c r="AU137" s="160" t="s">
        <v>81</v>
      </c>
      <c r="AV137" s="9" t="s">
        <v>134</v>
      </c>
      <c r="AW137" s="9" t="s">
        <v>33</v>
      </c>
      <c r="AX137" s="9" t="s">
        <v>79</v>
      </c>
      <c r="AY137" s="160" t="s">
        <v>128</v>
      </c>
    </row>
    <row r="138" spans="1:65" s="2" customFormat="1" ht="33" customHeight="1">
      <c r="A138" s="20"/>
      <c r="B138" s="21"/>
      <c r="C138" s="124" t="s">
        <v>187</v>
      </c>
      <c r="D138" s="124" t="s">
        <v>130</v>
      </c>
      <c r="E138" s="125" t="s">
        <v>188</v>
      </c>
      <c r="F138" s="126" t="s">
        <v>189</v>
      </c>
      <c r="G138" s="127" t="s">
        <v>133</v>
      </c>
      <c r="H138" s="128">
        <v>1130.77</v>
      </c>
      <c r="I138" s="129"/>
      <c r="J138" s="130">
        <f>ROUND(I138*H138,2)</f>
        <v>0</v>
      </c>
      <c r="K138" s="131"/>
      <c r="L138" s="23"/>
      <c r="M138" s="132" t="s">
        <v>19</v>
      </c>
      <c r="N138" s="133" t="s">
        <v>42</v>
      </c>
      <c r="O138" s="29"/>
      <c r="P138" s="134">
        <f>O138*H138</f>
        <v>0</v>
      </c>
      <c r="Q138" s="134">
        <v>0</v>
      </c>
      <c r="R138" s="134">
        <f>Q138*H138</f>
        <v>0</v>
      </c>
      <c r="S138" s="134">
        <v>0</v>
      </c>
      <c r="T138" s="135">
        <f>S138*H138</f>
        <v>0</v>
      </c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R138" s="136" t="s">
        <v>134</v>
      </c>
      <c r="AT138" s="136" t="s">
        <v>130</v>
      </c>
      <c r="AU138" s="136" t="s">
        <v>81</v>
      </c>
      <c r="AY138" s="13" t="s">
        <v>128</v>
      </c>
      <c r="BE138" s="137">
        <f>IF(N138="základní",J138,0)</f>
        <v>0</v>
      </c>
      <c r="BF138" s="137">
        <f>IF(N138="snížená",J138,0)</f>
        <v>0</v>
      </c>
      <c r="BG138" s="137">
        <f>IF(N138="zákl. přenesená",J138,0)</f>
        <v>0</v>
      </c>
      <c r="BH138" s="137">
        <f>IF(N138="sníž. přenesená",J138,0)</f>
        <v>0</v>
      </c>
      <c r="BI138" s="137">
        <f>IF(N138="nulová",J138,0)</f>
        <v>0</v>
      </c>
      <c r="BJ138" s="13" t="s">
        <v>79</v>
      </c>
      <c r="BK138" s="137">
        <f>ROUND(I138*H138,2)</f>
        <v>0</v>
      </c>
      <c r="BL138" s="13" t="s">
        <v>134</v>
      </c>
      <c r="BM138" s="136" t="s">
        <v>190</v>
      </c>
    </row>
    <row r="139" spans="2:51" s="8" customFormat="1" ht="12">
      <c r="B139" s="138"/>
      <c r="C139" s="139"/>
      <c r="D139" s="140" t="s">
        <v>136</v>
      </c>
      <c r="E139" s="141" t="s">
        <v>19</v>
      </c>
      <c r="F139" s="142" t="s">
        <v>185</v>
      </c>
      <c r="G139" s="139"/>
      <c r="H139" s="143">
        <v>1130.77</v>
      </c>
      <c r="I139" s="144"/>
      <c r="J139" s="139"/>
      <c r="K139" s="139"/>
      <c r="L139" s="145"/>
      <c r="M139" s="146"/>
      <c r="N139" s="147"/>
      <c r="O139" s="147"/>
      <c r="P139" s="147"/>
      <c r="Q139" s="147"/>
      <c r="R139" s="147"/>
      <c r="S139" s="147"/>
      <c r="T139" s="148"/>
      <c r="AT139" s="149" t="s">
        <v>136</v>
      </c>
      <c r="AU139" s="149" t="s">
        <v>81</v>
      </c>
      <c r="AV139" s="8" t="s">
        <v>81</v>
      </c>
      <c r="AW139" s="8" t="s">
        <v>33</v>
      </c>
      <c r="AX139" s="8" t="s">
        <v>79</v>
      </c>
      <c r="AY139" s="149" t="s">
        <v>128</v>
      </c>
    </row>
    <row r="140" spans="1:65" s="2" customFormat="1" ht="16.5" customHeight="1">
      <c r="A140" s="20"/>
      <c r="B140" s="21"/>
      <c r="C140" s="161" t="s">
        <v>191</v>
      </c>
      <c r="D140" s="161" t="s">
        <v>192</v>
      </c>
      <c r="E140" s="162" t="s">
        <v>193</v>
      </c>
      <c r="F140" s="163" t="s">
        <v>194</v>
      </c>
      <c r="G140" s="164" t="s">
        <v>195</v>
      </c>
      <c r="H140" s="165">
        <v>16.962</v>
      </c>
      <c r="I140" s="166"/>
      <c r="J140" s="167">
        <f>ROUND(I140*H140,2)</f>
        <v>0</v>
      </c>
      <c r="K140" s="168"/>
      <c r="L140" s="169"/>
      <c r="M140" s="170" t="s">
        <v>19</v>
      </c>
      <c r="N140" s="171" t="s">
        <v>42</v>
      </c>
      <c r="O140" s="29"/>
      <c r="P140" s="134">
        <f>O140*H140</f>
        <v>0</v>
      </c>
      <c r="Q140" s="134">
        <v>0.001</v>
      </c>
      <c r="R140" s="134">
        <f>Q140*H140</f>
        <v>0.016962</v>
      </c>
      <c r="S140" s="134">
        <v>0</v>
      </c>
      <c r="T140" s="135">
        <f>S140*H140</f>
        <v>0</v>
      </c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R140" s="136" t="s">
        <v>170</v>
      </c>
      <c r="AT140" s="136" t="s">
        <v>192</v>
      </c>
      <c r="AU140" s="136" t="s">
        <v>81</v>
      </c>
      <c r="AY140" s="13" t="s">
        <v>128</v>
      </c>
      <c r="BE140" s="137">
        <f>IF(N140="základní",J140,0)</f>
        <v>0</v>
      </c>
      <c r="BF140" s="137">
        <f>IF(N140="snížená",J140,0)</f>
        <v>0</v>
      </c>
      <c r="BG140" s="137">
        <f>IF(N140="zákl. přenesená",J140,0)</f>
        <v>0</v>
      </c>
      <c r="BH140" s="137">
        <f>IF(N140="sníž. přenesená",J140,0)</f>
        <v>0</v>
      </c>
      <c r="BI140" s="137">
        <f>IF(N140="nulová",J140,0)</f>
        <v>0</v>
      </c>
      <c r="BJ140" s="13" t="s">
        <v>79</v>
      </c>
      <c r="BK140" s="137">
        <f>ROUND(I140*H140,2)</f>
        <v>0</v>
      </c>
      <c r="BL140" s="13" t="s">
        <v>134</v>
      </c>
      <c r="BM140" s="136" t="s">
        <v>196</v>
      </c>
    </row>
    <row r="141" spans="2:51" s="8" customFormat="1" ht="12">
      <c r="B141" s="138"/>
      <c r="C141" s="139"/>
      <c r="D141" s="140" t="s">
        <v>136</v>
      </c>
      <c r="E141" s="141" t="s">
        <v>19</v>
      </c>
      <c r="F141" s="142" t="s">
        <v>197</v>
      </c>
      <c r="G141" s="139"/>
      <c r="H141" s="143">
        <v>16.962</v>
      </c>
      <c r="I141" s="144"/>
      <c r="J141" s="139"/>
      <c r="K141" s="139"/>
      <c r="L141" s="145"/>
      <c r="M141" s="146"/>
      <c r="N141" s="147"/>
      <c r="O141" s="147"/>
      <c r="P141" s="147"/>
      <c r="Q141" s="147"/>
      <c r="R141" s="147"/>
      <c r="S141" s="147"/>
      <c r="T141" s="148"/>
      <c r="AT141" s="149" t="s">
        <v>136</v>
      </c>
      <c r="AU141" s="149" t="s">
        <v>81</v>
      </c>
      <c r="AV141" s="8" t="s">
        <v>81</v>
      </c>
      <c r="AW141" s="8" t="s">
        <v>33</v>
      </c>
      <c r="AX141" s="8" t="s">
        <v>79</v>
      </c>
      <c r="AY141" s="149" t="s">
        <v>128</v>
      </c>
    </row>
    <row r="142" spans="2:63" s="7" customFormat="1" ht="22.8" customHeight="1">
      <c r="B142" s="108"/>
      <c r="C142" s="109"/>
      <c r="D142" s="110" t="s">
        <v>70</v>
      </c>
      <c r="E142" s="122" t="s">
        <v>81</v>
      </c>
      <c r="F142" s="122" t="s">
        <v>198</v>
      </c>
      <c r="G142" s="109"/>
      <c r="H142" s="109"/>
      <c r="I142" s="112"/>
      <c r="J142" s="123">
        <f>BK142</f>
        <v>0</v>
      </c>
      <c r="K142" s="109"/>
      <c r="L142" s="114"/>
      <c r="M142" s="115"/>
      <c r="N142" s="116"/>
      <c r="O142" s="116"/>
      <c r="P142" s="117">
        <f>SUM(P143:P150)</f>
        <v>0</v>
      </c>
      <c r="Q142" s="116"/>
      <c r="R142" s="117">
        <f>SUM(R143:R150)</f>
        <v>50.378183039999996</v>
      </c>
      <c r="S142" s="116"/>
      <c r="T142" s="118">
        <f>SUM(T143:T150)</f>
        <v>0</v>
      </c>
      <c r="AR142" s="119" t="s">
        <v>79</v>
      </c>
      <c r="AT142" s="120" t="s">
        <v>70</v>
      </c>
      <c r="AU142" s="120" t="s">
        <v>79</v>
      </c>
      <c r="AY142" s="119" t="s">
        <v>128</v>
      </c>
      <c r="BK142" s="121">
        <f>SUM(BK143:BK150)</f>
        <v>0</v>
      </c>
    </row>
    <row r="143" spans="1:65" s="2" customFormat="1" ht="33" customHeight="1">
      <c r="A143" s="20"/>
      <c r="B143" s="21"/>
      <c r="C143" s="124" t="s">
        <v>199</v>
      </c>
      <c r="D143" s="124" t="s">
        <v>130</v>
      </c>
      <c r="E143" s="125" t="s">
        <v>200</v>
      </c>
      <c r="F143" s="126" t="s">
        <v>201</v>
      </c>
      <c r="G143" s="127" t="s">
        <v>202</v>
      </c>
      <c r="H143" s="128">
        <v>154.87</v>
      </c>
      <c r="I143" s="129"/>
      <c r="J143" s="130">
        <f>ROUND(I143*H143,2)</f>
        <v>0</v>
      </c>
      <c r="K143" s="131"/>
      <c r="L143" s="23"/>
      <c r="M143" s="132" t="s">
        <v>19</v>
      </c>
      <c r="N143" s="133" t="s">
        <v>42</v>
      </c>
      <c r="O143" s="29"/>
      <c r="P143" s="134">
        <f>O143*H143</f>
        <v>0</v>
      </c>
      <c r="Q143" s="134">
        <v>0</v>
      </c>
      <c r="R143" s="134">
        <f>Q143*H143</f>
        <v>0</v>
      </c>
      <c r="S143" s="134">
        <v>0</v>
      </c>
      <c r="T143" s="135">
        <f>S143*H143</f>
        <v>0</v>
      </c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R143" s="136" t="s">
        <v>134</v>
      </c>
      <c r="AT143" s="136" t="s">
        <v>130</v>
      </c>
      <c r="AU143" s="136" t="s">
        <v>81</v>
      </c>
      <c r="AY143" s="13" t="s">
        <v>128</v>
      </c>
      <c r="BE143" s="137">
        <f>IF(N143="základní",J143,0)</f>
        <v>0</v>
      </c>
      <c r="BF143" s="137">
        <f>IF(N143="snížená",J143,0)</f>
        <v>0</v>
      </c>
      <c r="BG143" s="137">
        <f>IF(N143="zákl. přenesená",J143,0)</f>
        <v>0</v>
      </c>
      <c r="BH143" s="137">
        <f>IF(N143="sníž. přenesená",J143,0)</f>
        <v>0</v>
      </c>
      <c r="BI143" s="137">
        <f>IF(N143="nulová",J143,0)</f>
        <v>0</v>
      </c>
      <c r="BJ143" s="13" t="s">
        <v>79</v>
      </c>
      <c r="BK143" s="137">
        <f>ROUND(I143*H143,2)</f>
        <v>0</v>
      </c>
      <c r="BL143" s="13" t="s">
        <v>134</v>
      </c>
      <c r="BM143" s="136" t="s">
        <v>203</v>
      </c>
    </row>
    <row r="144" spans="2:51" s="8" customFormat="1" ht="12">
      <c r="B144" s="138"/>
      <c r="C144" s="139"/>
      <c r="D144" s="140" t="s">
        <v>136</v>
      </c>
      <c r="E144" s="141" t="s">
        <v>19</v>
      </c>
      <c r="F144" s="142" t="s">
        <v>204</v>
      </c>
      <c r="G144" s="139"/>
      <c r="H144" s="143">
        <v>154.87</v>
      </c>
      <c r="I144" s="144"/>
      <c r="J144" s="139"/>
      <c r="K144" s="139"/>
      <c r="L144" s="145"/>
      <c r="M144" s="146"/>
      <c r="N144" s="147"/>
      <c r="O144" s="147"/>
      <c r="P144" s="147"/>
      <c r="Q144" s="147"/>
      <c r="R144" s="147"/>
      <c r="S144" s="147"/>
      <c r="T144" s="148"/>
      <c r="AT144" s="149" t="s">
        <v>136</v>
      </c>
      <c r="AU144" s="149" t="s">
        <v>81</v>
      </c>
      <c r="AV144" s="8" t="s">
        <v>81</v>
      </c>
      <c r="AW144" s="8" t="s">
        <v>33</v>
      </c>
      <c r="AX144" s="8" t="s">
        <v>79</v>
      </c>
      <c r="AY144" s="149" t="s">
        <v>128</v>
      </c>
    </row>
    <row r="145" spans="1:65" s="2" customFormat="1" ht="16.5" customHeight="1">
      <c r="A145" s="20"/>
      <c r="B145" s="21"/>
      <c r="C145" s="161" t="s">
        <v>8</v>
      </c>
      <c r="D145" s="161" t="s">
        <v>192</v>
      </c>
      <c r="E145" s="162" t="s">
        <v>205</v>
      </c>
      <c r="F145" s="163" t="s">
        <v>206</v>
      </c>
      <c r="G145" s="164" t="s">
        <v>173</v>
      </c>
      <c r="H145" s="165">
        <v>25.815</v>
      </c>
      <c r="I145" s="166"/>
      <c r="J145" s="167">
        <f>ROUND(I145*H145,2)</f>
        <v>0</v>
      </c>
      <c r="K145" s="168"/>
      <c r="L145" s="169"/>
      <c r="M145" s="170" t="s">
        <v>19</v>
      </c>
      <c r="N145" s="171" t="s">
        <v>42</v>
      </c>
      <c r="O145" s="29"/>
      <c r="P145" s="134">
        <f>O145*H145</f>
        <v>0</v>
      </c>
      <c r="Q145" s="134">
        <v>1</v>
      </c>
      <c r="R145" s="134">
        <f>Q145*H145</f>
        <v>25.815</v>
      </c>
      <c r="S145" s="134">
        <v>0</v>
      </c>
      <c r="T145" s="135">
        <f>S145*H145</f>
        <v>0</v>
      </c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R145" s="136" t="s">
        <v>170</v>
      </c>
      <c r="AT145" s="136" t="s">
        <v>192</v>
      </c>
      <c r="AU145" s="136" t="s">
        <v>81</v>
      </c>
      <c r="AY145" s="13" t="s">
        <v>128</v>
      </c>
      <c r="BE145" s="137">
        <f>IF(N145="základní",J145,0)</f>
        <v>0</v>
      </c>
      <c r="BF145" s="137">
        <f>IF(N145="snížená",J145,0)</f>
        <v>0</v>
      </c>
      <c r="BG145" s="137">
        <f>IF(N145="zákl. přenesená",J145,0)</f>
        <v>0</v>
      </c>
      <c r="BH145" s="137">
        <f>IF(N145="sníž. přenesená",J145,0)</f>
        <v>0</v>
      </c>
      <c r="BI145" s="137">
        <f>IF(N145="nulová",J145,0)</f>
        <v>0</v>
      </c>
      <c r="BJ145" s="13" t="s">
        <v>79</v>
      </c>
      <c r="BK145" s="137">
        <f>ROUND(I145*H145,2)</f>
        <v>0</v>
      </c>
      <c r="BL145" s="13" t="s">
        <v>134</v>
      </c>
      <c r="BM145" s="136" t="s">
        <v>207</v>
      </c>
    </row>
    <row r="146" spans="2:51" s="8" customFormat="1" ht="12">
      <c r="B146" s="138"/>
      <c r="C146" s="139"/>
      <c r="D146" s="140" t="s">
        <v>136</v>
      </c>
      <c r="E146" s="141" t="s">
        <v>19</v>
      </c>
      <c r="F146" s="142" t="s">
        <v>208</v>
      </c>
      <c r="G146" s="139"/>
      <c r="H146" s="143">
        <v>13.587</v>
      </c>
      <c r="I146" s="144"/>
      <c r="J146" s="139"/>
      <c r="K146" s="139"/>
      <c r="L146" s="145"/>
      <c r="M146" s="146"/>
      <c r="N146" s="147"/>
      <c r="O146" s="147"/>
      <c r="P146" s="147"/>
      <c r="Q146" s="147"/>
      <c r="R146" s="147"/>
      <c r="S146" s="147"/>
      <c r="T146" s="148"/>
      <c r="AT146" s="149" t="s">
        <v>136</v>
      </c>
      <c r="AU146" s="149" t="s">
        <v>81</v>
      </c>
      <c r="AV146" s="8" t="s">
        <v>81</v>
      </c>
      <c r="AW146" s="8" t="s">
        <v>33</v>
      </c>
      <c r="AX146" s="8" t="s">
        <v>71</v>
      </c>
      <c r="AY146" s="149" t="s">
        <v>128</v>
      </c>
    </row>
    <row r="147" spans="2:51" s="8" customFormat="1" ht="12">
      <c r="B147" s="138"/>
      <c r="C147" s="139"/>
      <c r="D147" s="140" t="s">
        <v>136</v>
      </c>
      <c r="E147" s="141" t="s">
        <v>19</v>
      </c>
      <c r="F147" s="142" t="s">
        <v>209</v>
      </c>
      <c r="G147" s="139"/>
      <c r="H147" s="143">
        <v>25.815</v>
      </c>
      <c r="I147" s="144"/>
      <c r="J147" s="139"/>
      <c r="K147" s="139"/>
      <c r="L147" s="145"/>
      <c r="M147" s="146"/>
      <c r="N147" s="147"/>
      <c r="O147" s="147"/>
      <c r="P147" s="147"/>
      <c r="Q147" s="147"/>
      <c r="R147" s="147"/>
      <c r="S147" s="147"/>
      <c r="T147" s="148"/>
      <c r="AT147" s="149" t="s">
        <v>136</v>
      </c>
      <c r="AU147" s="149" t="s">
        <v>81</v>
      </c>
      <c r="AV147" s="8" t="s">
        <v>81</v>
      </c>
      <c r="AW147" s="8" t="s">
        <v>33</v>
      </c>
      <c r="AX147" s="8" t="s">
        <v>79</v>
      </c>
      <c r="AY147" s="149" t="s">
        <v>128</v>
      </c>
    </row>
    <row r="148" spans="1:65" s="2" customFormat="1" ht="21.75" customHeight="1">
      <c r="A148" s="20"/>
      <c r="B148" s="21"/>
      <c r="C148" s="124" t="s">
        <v>210</v>
      </c>
      <c r="D148" s="124" t="s">
        <v>130</v>
      </c>
      <c r="E148" s="125" t="s">
        <v>211</v>
      </c>
      <c r="F148" s="126" t="s">
        <v>212</v>
      </c>
      <c r="G148" s="127" t="s">
        <v>144</v>
      </c>
      <c r="H148" s="128">
        <v>9.936</v>
      </c>
      <c r="I148" s="129"/>
      <c r="J148" s="130">
        <f>ROUND(I148*H148,2)</f>
        <v>0</v>
      </c>
      <c r="K148" s="131"/>
      <c r="L148" s="23"/>
      <c r="M148" s="132" t="s">
        <v>19</v>
      </c>
      <c r="N148" s="133" t="s">
        <v>42</v>
      </c>
      <c r="O148" s="29"/>
      <c r="P148" s="134">
        <f>O148*H148</f>
        <v>0</v>
      </c>
      <c r="Q148" s="134">
        <v>2.47214</v>
      </c>
      <c r="R148" s="134">
        <f>Q148*H148</f>
        <v>24.56318304</v>
      </c>
      <c r="S148" s="134">
        <v>0</v>
      </c>
      <c r="T148" s="135">
        <f>S148*H148</f>
        <v>0</v>
      </c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R148" s="136" t="s">
        <v>134</v>
      </c>
      <c r="AT148" s="136" t="s">
        <v>130</v>
      </c>
      <c r="AU148" s="136" t="s">
        <v>81</v>
      </c>
      <c r="AY148" s="13" t="s">
        <v>128</v>
      </c>
      <c r="BE148" s="137">
        <f>IF(N148="základní",J148,0)</f>
        <v>0</v>
      </c>
      <c r="BF148" s="137">
        <f>IF(N148="snížená",J148,0)</f>
        <v>0</v>
      </c>
      <c r="BG148" s="137">
        <f>IF(N148="zákl. přenesená",J148,0)</f>
        <v>0</v>
      </c>
      <c r="BH148" s="137">
        <f>IF(N148="sníž. přenesená",J148,0)</f>
        <v>0</v>
      </c>
      <c r="BI148" s="137">
        <f>IF(N148="nulová",J148,0)</f>
        <v>0</v>
      </c>
      <c r="BJ148" s="13" t="s">
        <v>79</v>
      </c>
      <c r="BK148" s="137">
        <f>ROUND(I148*H148,2)</f>
        <v>0</v>
      </c>
      <c r="BL148" s="13" t="s">
        <v>134</v>
      </c>
      <c r="BM148" s="136" t="s">
        <v>213</v>
      </c>
    </row>
    <row r="149" spans="2:51" s="10" customFormat="1" ht="12">
      <c r="B149" s="172"/>
      <c r="C149" s="173"/>
      <c r="D149" s="140" t="s">
        <v>136</v>
      </c>
      <c r="E149" s="174" t="s">
        <v>19</v>
      </c>
      <c r="F149" s="175" t="s">
        <v>214</v>
      </c>
      <c r="G149" s="173"/>
      <c r="H149" s="174" t="s">
        <v>19</v>
      </c>
      <c r="I149" s="176"/>
      <c r="J149" s="173"/>
      <c r="K149" s="173"/>
      <c r="L149" s="177"/>
      <c r="M149" s="178"/>
      <c r="N149" s="179"/>
      <c r="O149" s="179"/>
      <c r="P149" s="179"/>
      <c r="Q149" s="179"/>
      <c r="R149" s="179"/>
      <c r="S149" s="179"/>
      <c r="T149" s="180"/>
      <c r="AT149" s="181" t="s">
        <v>136</v>
      </c>
      <c r="AU149" s="181" t="s">
        <v>81</v>
      </c>
      <c r="AV149" s="10" t="s">
        <v>79</v>
      </c>
      <c r="AW149" s="10" t="s">
        <v>33</v>
      </c>
      <c r="AX149" s="10" t="s">
        <v>71</v>
      </c>
      <c r="AY149" s="181" t="s">
        <v>128</v>
      </c>
    </row>
    <row r="150" spans="2:51" s="8" customFormat="1" ht="12">
      <c r="B150" s="138"/>
      <c r="C150" s="139"/>
      <c r="D150" s="140" t="s">
        <v>136</v>
      </c>
      <c r="E150" s="141" t="s">
        <v>19</v>
      </c>
      <c r="F150" s="142" t="s">
        <v>215</v>
      </c>
      <c r="G150" s="139"/>
      <c r="H150" s="143">
        <v>9.936</v>
      </c>
      <c r="I150" s="144"/>
      <c r="J150" s="139"/>
      <c r="K150" s="139"/>
      <c r="L150" s="145"/>
      <c r="M150" s="146"/>
      <c r="N150" s="147"/>
      <c r="O150" s="147"/>
      <c r="P150" s="147"/>
      <c r="Q150" s="147"/>
      <c r="R150" s="147"/>
      <c r="S150" s="147"/>
      <c r="T150" s="148"/>
      <c r="AT150" s="149" t="s">
        <v>136</v>
      </c>
      <c r="AU150" s="149" t="s">
        <v>81</v>
      </c>
      <c r="AV150" s="8" t="s">
        <v>81</v>
      </c>
      <c r="AW150" s="8" t="s">
        <v>33</v>
      </c>
      <c r="AX150" s="8" t="s">
        <v>79</v>
      </c>
      <c r="AY150" s="149" t="s">
        <v>128</v>
      </c>
    </row>
    <row r="151" spans="2:63" s="7" customFormat="1" ht="22.8" customHeight="1">
      <c r="B151" s="108"/>
      <c r="C151" s="109"/>
      <c r="D151" s="110" t="s">
        <v>70</v>
      </c>
      <c r="E151" s="122" t="s">
        <v>141</v>
      </c>
      <c r="F151" s="122" t="s">
        <v>216</v>
      </c>
      <c r="G151" s="109"/>
      <c r="H151" s="109"/>
      <c r="I151" s="112"/>
      <c r="J151" s="123">
        <f>BK151</f>
        <v>0</v>
      </c>
      <c r="K151" s="109"/>
      <c r="L151" s="114"/>
      <c r="M151" s="115"/>
      <c r="N151" s="116"/>
      <c r="O151" s="116"/>
      <c r="P151" s="117">
        <f>SUM(P152:P153)</f>
        <v>0</v>
      </c>
      <c r="Q151" s="116"/>
      <c r="R151" s="117">
        <f>SUM(R152:R153)</f>
        <v>15.661508</v>
      </c>
      <c r="S151" s="116"/>
      <c r="T151" s="118">
        <f>SUM(T152:T153)</f>
        <v>0</v>
      </c>
      <c r="AR151" s="119" t="s">
        <v>79</v>
      </c>
      <c r="AT151" s="120" t="s">
        <v>70</v>
      </c>
      <c r="AU151" s="120" t="s">
        <v>79</v>
      </c>
      <c r="AY151" s="119" t="s">
        <v>128</v>
      </c>
      <c r="BK151" s="121">
        <f>SUM(BK152:BK153)</f>
        <v>0</v>
      </c>
    </row>
    <row r="152" spans="1:65" s="2" customFormat="1" ht="33" customHeight="1">
      <c r="A152" s="20"/>
      <c r="B152" s="21"/>
      <c r="C152" s="124" t="s">
        <v>217</v>
      </c>
      <c r="D152" s="124" t="s">
        <v>130</v>
      </c>
      <c r="E152" s="125" t="s">
        <v>218</v>
      </c>
      <c r="F152" s="126" t="s">
        <v>219</v>
      </c>
      <c r="G152" s="127" t="s">
        <v>133</v>
      </c>
      <c r="H152" s="128">
        <v>30.34</v>
      </c>
      <c r="I152" s="129"/>
      <c r="J152" s="130">
        <f>ROUND(I152*H152,2)</f>
        <v>0</v>
      </c>
      <c r="K152" s="131"/>
      <c r="L152" s="23"/>
      <c r="M152" s="132" t="s">
        <v>19</v>
      </c>
      <c r="N152" s="133" t="s">
        <v>42</v>
      </c>
      <c r="O152" s="29"/>
      <c r="P152" s="134">
        <f>O152*H152</f>
        <v>0</v>
      </c>
      <c r="Q152" s="134">
        <v>0.5162</v>
      </c>
      <c r="R152" s="134">
        <f>Q152*H152</f>
        <v>15.661508</v>
      </c>
      <c r="S152" s="134">
        <v>0</v>
      </c>
      <c r="T152" s="135">
        <f>S152*H152</f>
        <v>0</v>
      </c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R152" s="136" t="s">
        <v>134</v>
      </c>
      <c r="AT152" s="136" t="s">
        <v>130</v>
      </c>
      <c r="AU152" s="136" t="s">
        <v>81</v>
      </c>
      <c r="AY152" s="13" t="s">
        <v>128</v>
      </c>
      <c r="BE152" s="137">
        <f>IF(N152="základní",J152,0)</f>
        <v>0</v>
      </c>
      <c r="BF152" s="137">
        <f>IF(N152="snížená",J152,0)</f>
        <v>0</v>
      </c>
      <c r="BG152" s="137">
        <f>IF(N152="zákl. přenesená",J152,0)</f>
        <v>0</v>
      </c>
      <c r="BH152" s="137">
        <f>IF(N152="sníž. přenesená",J152,0)</f>
        <v>0</v>
      </c>
      <c r="BI152" s="137">
        <f>IF(N152="nulová",J152,0)</f>
        <v>0</v>
      </c>
      <c r="BJ152" s="13" t="s">
        <v>79</v>
      </c>
      <c r="BK152" s="137">
        <f>ROUND(I152*H152,2)</f>
        <v>0</v>
      </c>
      <c r="BL152" s="13" t="s">
        <v>134</v>
      </c>
      <c r="BM152" s="136" t="s">
        <v>220</v>
      </c>
    </row>
    <row r="153" spans="2:51" s="8" customFormat="1" ht="12">
      <c r="B153" s="138"/>
      <c r="C153" s="139"/>
      <c r="D153" s="140" t="s">
        <v>136</v>
      </c>
      <c r="E153" s="141" t="s">
        <v>19</v>
      </c>
      <c r="F153" s="142" t="s">
        <v>221</v>
      </c>
      <c r="G153" s="139"/>
      <c r="H153" s="143">
        <v>30.34</v>
      </c>
      <c r="I153" s="144"/>
      <c r="J153" s="139"/>
      <c r="K153" s="139"/>
      <c r="L153" s="145"/>
      <c r="M153" s="146"/>
      <c r="N153" s="147"/>
      <c r="O153" s="147"/>
      <c r="P153" s="147"/>
      <c r="Q153" s="147"/>
      <c r="R153" s="147"/>
      <c r="S153" s="147"/>
      <c r="T153" s="148"/>
      <c r="AT153" s="149" t="s">
        <v>136</v>
      </c>
      <c r="AU153" s="149" t="s">
        <v>81</v>
      </c>
      <c r="AV153" s="8" t="s">
        <v>81</v>
      </c>
      <c r="AW153" s="8" t="s">
        <v>33</v>
      </c>
      <c r="AX153" s="8" t="s">
        <v>79</v>
      </c>
      <c r="AY153" s="149" t="s">
        <v>128</v>
      </c>
    </row>
    <row r="154" spans="2:63" s="7" customFormat="1" ht="22.8" customHeight="1">
      <c r="B154" s="108"/>
      <c r="C154" s="109"/>
      <c r="D154" s="110" t="s">
        <v>70</v>
      </c>
      <c r="E154" s="122" t="s">
        <v>134</v>
      </c>
      <c r="F154" s="122" t="s">
        <v>222</v>
      </c>
      <c r="G154" s="109"/>
      <c r="H154" s="109"/>
      <c r="I154" s="112"/>
      <c r="J154" s="123">
        <f>BK154</f>
        <v>0</v>
      </c>
      <c r="K154" s="109"/>
      <c r="L154" s="114"/>
      <c r="M154" s="115"/>
      <c r="N154" s="116"/>
      <c r="O154" s="116"/>
      <c r="P154" s="117">
        <f>SUM(P155:P157)</f>
        <v>0</v>
      </c>
      <c r="Q154" s="116"/>
      <c r="R154" s="117">
        <f>SUM(R155:R157)</f>
        <v>15.88028022</v>
      </c>
      <c r="S154" s="116"/>
      <c r="T154" s="118">
        <f>SUM(T155:T157)</f>
        <v>0</v>
      </c>
      <c r="AR154" s="119" t="s">
        <v>79</v>
      </c>
      <c r="AT154" s="120" t="s">
        <v>70</v>
      </c>
      <c r="AU154" s="120" t="s">
        <v>79</v>
      </c>
      <c r="AY154" s="119" t="s">
        <v>128</v>
      </c>
      <c r="BK154" s="121">
        <f>SUM(BK155:BK157)</f>
        <v>0</v>
      </c>
    </row>
    <row r="155" spans="1:65" s="2" customFormat="1" ht="44.25" customHeight="1">
      <c r="A155" s="20"/>
      <c r="B155" s="21"/>
      <c r="C155" s="124" t="s">
        <v>223</v>
      </c>
      <c r="D155" s="124" t="s">
        <v>130</v>
      </c>
      <c r="E155" s="125" t="s">
        <v>224</v>
      </c>
      <c r="F155" s="126" t="s">
        <v>225</v>
      </c>
      <c r="G155" s="127" t="s">
        <v>144</v>
      </c>
      <c r="H155" s="128">
        <v>1.104</v>
      </c>
      <c r="I155" s="129"/>
      <c r="J155" s="130">
        <f>ROUND(I155*H155,2)</f>
        <v>0</v>
      </c>
      <c r="K155" s="131"/>
      <c r="L155" s="23"/>
      <c r="M155" s="132" t="s">
        <v>19</v>
      </c>
      <c r="N155" s="133" t="s">
        <v>42</v>
      </c>
      <c r="O155" s="29"/>
      <c r="P155" s="134">
        <f>O155*H155</f>
        <v>0</v>
      </c>
      <c r="Q155" s="134">
        <v>2.45343</v>
      </c>
      <c r="R155" s="134">
        <f>Q155*H155</f>
        <v>2.7085867200000004</v>
      </c>
      <c r="S155" s="134">
        <v>0</v>
      </c>
      <c r="T155" s="135">
        <f>S155*H155</f>
        <v>0</v>
      </c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R155" s="136" t="s">
        <v>134</v>
      </c>
      <c r="AT155" s="136" t="s">
        <v>130</v>
      </c>
      <c r="AU155" s="136" t="s">
        <v>81</v>
      </c>
      <c r="AY155" s="13" t="s">
        <v>128</v>
      </c>
      <c r="BE155" s="137">
        <f>IF(N155="základní",J155,0)</f>
        <v>0</v>
      </c>
      <c r="BF155" s="137">
        <f>IF(N155="snížená",J155,0)</f>
        <v>0</v>
      </c>
      <c r="BG155" s="137">
        <f>IF(N155="zákl. přenesená",J155,0)</f>
        <v>0</v>
      </c>
      <c r="BH155" s="137">
        <f>IF(N155="sníž. přenesená",J155,0)</f>
        <v>0</v>
      </c>
      <c r="BI155" s="137">
        <f>IF(N155="nulová",J155,0)</f>
        <v>0</v>
      </c>
      <c r="BJ155" s="13" t="s">
        <v>79</v>
      </c>
      <c r="BK155" s="137">
        <f>ROUND(I155*H155,2)</f>
        <v>0</v>
      </c>
      <c r="BL155" s="13" t="s">
        <v>134</v>
      </c>
      <c r="BM155" s="136" t="s">
        <v>226</v>
      </c>
    </row>
    <row r="156" spans="2:51" s="8" customFormat="1" ht="12">
      <c r="B156" s="138"/>
      <c r="C156" s="139"/>
      <c r="D156" s="140" t="s">
        <v>136</v>
      </c>
      <c r="E156" s="141" t="s">
        <v>19</v>
      </c>
      <c r="F156" s="142" t="s">
        <v>227</v>
      </c>
      <c r="G156" s="139"/>
      <c r="H156" s="143">
        <v>1.104</v>
      </c>
      <c r="I156" s="144"/>
      <c r="J156" s="139"/>
      <c r="K156" s="139"/>
      <c r="L156" s="145"/>
      <c r="M156" s="146"/>
      <c r="N156" s="147"/>
      <c r="O156" s="147"/>
      <c r="P156" s="147"/>
      <c r="Q156" s="147"/>
      <c r="R156" s="147"/>
      <c r="S156" s="147"/>
      <c r="T156" s="148"/>
      <c r="AT156" s="149" t="s">
        <v>136</v>
      </c>
      <c r="AU156" s="149" t="s">
        <v>81</v>
      </c>
      <c r="AV156" s="8" t="s">
        <v>81</v>
      </c>
      <c r="AW156" s="8" t="s">
        <v>33</v>
      </c>
      <c r="AX156" s="8" t="s">
        <v>79</v>
      </c>
      <c r="AY156" s="149" t="s">
        <v>128</v>
      </c>
    </row>
    <row r="157" spans="1:65" s="2" customFormat="1" ht="21.75" customHeight="1">
      <c r="A157" s="20"/>
      <c r="B157" s="21"/>
      <c r="C157" s="124" t="s">
        <v>228</v>
      </c>
      <c r="D157" s="124" t="s">
        <v>130</v>
      </c>
      <c r="E157" s="125" t="s">
        <v>229</v>
      </c>
      <c r="F157" s="126" t="s">
        <v>230</v>
      </c>
      <c r="G157" s="127" t="s">
        <v>202</v>
      </c>
      <c r="H157" s="128">
        <v>154.87</v>
      </c>
      <c r="I157" s="129"/>
      <c r="J157" s="130">
        <f>ROUND(I157*H157,2)</f>
        <v>0</v>
      </c>
      <c r="K157" s="131"/>
      <c r="L157" s="23"/>
      <c r="M157" s="132" t="s">
        <v>19</v>
      </c>
      <c r="N157" s="133" t="s">
        <v>42</v>
      </c>
      <c r="O157" s="29"/>
      <c r="P157" s="134">
        <f>O157*H157</f>
        <v>0</v>
      </c>
      <c r="Q157" s="134">
        <v>0.08505</v>
      </c>
      <c r="R157" s="134">
        <f>Q157*H157</f>
        <v>13.1716935</v>
      </c>
      <c r="S157" s="134">
        <v>0</v>
      </c>
      <c r="T157" s="135">
        <f>S157*H157</f>
        <v>0</v>
      </c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R157" s="136" t="s">
        <v>134</v>
      </c>
      <c r="AT157" s="136" t="s">
        <v>130</v>
      </c>
      <c r="AU157" s="136" t="s">
        <v>81</v>
      </c>
      <c r="AY157" s="13" t="s">
        <v>128</v>
      </c>
      <c r="BE157" s="137">
        <f>IF(N157="základní",J157,0)</f>
        <v>0</v>
      </c>
      <c r="BF157" s="137">
        <f>IF(N157="snížená",J157,0)</f>
        <v>0</v>
      </c>
      <c r="BG157" s="137">
        <f>IF(N157="zákl. přenesená",J157,0)</f>
        <v>0</v>
      </c>
      <c r="BH157" s="137">
        <f>IF(N157="sníž. přenesená",J157,0)</f>
        <v>0</v>
      </c>
      <c r="BI157" s="137">
        <f>IF(N157="nulová",J157,0)</f>
        <v>0</v>
      </c>
      <c r="BJ157" s="13" t="s">
        <v>79</v>
      </c>
      <c r="BK157" s="137">
        <f>ROUND(I157*H157,2)</f>
        <v>0</v>
      </c>
      <c r="BL157" s="13" t="s">
        <v>134</v>
      </c>
      <c r="BM157" s="136" t="s">
        <v>231</v>
      </c>
    </row>
    <row r="158" spans="2:63" s="7" customFormat="1" ht="22.8" customHeight="1">
      <c r="B158" s="108"/>
      <c r="C158" s="109"/>
      <c r="D158" s="110" t="s">
        <v>70</v>
      </c>
      <c r="E158" s="122" t="s">
        <v>156</v>
      </c>
      <c r="F158" s="122" t="s">
        <v>232</v>
      </c>
      <c r="G158" s="109"/>
      <c r="H158" s="109"/>
      <c r="I158" s="112"/>
      <c r="J158" s="123">
        <f>BK158</f>
        <v>0</v>
      </c>
      <c r="K158" s="109"/>
      <c r="L158" s="114"/>
      <c r="M158" s="115"/>
      <c r="N158" s="116"/>
      <c r="O158" s="116"/>
      <c r="P158" s="117">
        <f>SUM(P159:P177)</f>
        <v>0</v>
      </c>
      <c r="Q158" s="116"/>
      <c r="R158" s="117">
        <f>SUM(R159:R177)</f>
        <v>1.5777454</v>
      </c>
      <c r="S158" s="116"/>
      <c r="T158" s="118">
        <f>SUM(T159:T177)</f>
        <v>0</v>
      </c>
      <c r="AR158" s="119" t="s">
        <v>79</v>
      </c>
      <c r="AT158" s="120" t="s">
        <v>70</v>
      </c>
      <c r="AU158" s="120" t="s">
        <v>79</v>
      </c>
      <c r="AY158" s="119" t="s">
        <v>128</v>
      </c>
      <c r="BK158" s="121">
        <f>SUM(BK159:BK177)</f>
        <v>0</v>
      </c>
    </row>
    <row r="159" spans="1:65" s="2" customFormat="1" ht="21.75" customHeight="1">
      <c r="A159" s="20"/>
      <c r="B159" s="21"/>
      <c r="C159" s="124" t="s">
        <v>233</v>
      </c>
      <c r="D159" s="124" t="s">
        <v>130</v>
      </c>
      <c r="E159" s="125" t="s">
        <v>234</v>
      </c>
      <c r="F159" s="126" t="s">
        <v>235</v>
      </c>
      <c r="G159" s="127" t="s">
        <v>133</v>
      </c>
      <c r="H159" s="128">
        <v>2510.889</v>
      </c>
      <c r="I159" s="129"/>
      <c r="J159" s="130">
        <f>ROUND(I159*H159,2)</f>
        <v>0</v>
      </c>
      <c r="K159" s="131"/>
      <c r="L159" s="23"/>
      <c r="M159" s="132" t="s">
        <v>19</v>
      </c>
      <c r="N159" s="133" t="s">
        <v>42</v>
      </c>
      <c r="O159" s="29"/>
      <c r="P159" s="134">
        <f>O159*H159</f>
        <v>0</v>
      </c>
      <c r="Q159" s="134">
        <v>0</v>
      </c>
      <c r="R159" s="134">
        <f>Q159*H159</f>
        <v>0</v>
      </c>
      <c r="S159" s="134">
        <v>0</v>
      </c>
      <c r="T159" s="135">
        <f>S159*H159</f>
        <v>0</v>
      </c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R159" s="136" t="s">
        <v>134</v>
      </c>
      <c r="AT159" s="136" t="s">
        <v>130</v>
      </c>
      <c r="AU159" s="136" t="s">
        <v>81</v>
      </c>
      <c r="AY159" s="13" t="s">
        <v>128</v>
      </c>
      <c r="BE159" s="137">
        <f>IF(N159="základní",J159,0)</f>
        <v>0</v>
      </c>
      <c r="BF159" s="137">
        <f>IF(N159="snížená",J159,0)</f>
        <v>0</v>
      </c>
      <c r="BG159" s="137">
        <f>IF(N159="zákl. přenesená",J159,0)</f>
        <v>0</v>
      </c>
      <c r="BH159" s="137">
        <f>IF(N159="sníž. přenesená",J159,0)</f>
        <v>0</v>
      </c>
      <c r="BI159" s="137">
        <f>IF(N159="nulová",J159,0)</f>
        <v>0</v>
      </c>
      <c r="BJ159" s="13" t="s">
        <v>79</v>
      </c>
      <c r="BK159" s="137">
        <f>ROUND(I159*H159,2)</f>
        <v>0</v>
      </c>
      <c r="BL159" s="13" t="s">
        <v>134</v>
      </c>
      <c r="BM159" s="136" t="s">
        <v>236</v>
      </c>
    </row>
    <row r="160" spans="2:51" s="8" customFormat="1" ht="20.4">
      <c r="B160" s="138"/>
      <c r="C160" s="139"/>
      <c r="D160" s="140" t="s">
        <v>136</v>
      </c>
      <c r="E160" s="141" t="s">
        <v>19</v>
      </c>
      <c r="F160" s="142" t="s">
        <v>237</v>
      </c>
      <c r="G160" s="139"/>
      <c r="H160" s="143">
        <v>2434.9</v>
      </c>
      <c r="I160" s="144"/>
      <c r="J160" s="139"/>
      <c r="K160" s="139"/>
      <c r="L160" s="145"/>
      <c r="M160" s="146"/>
      <c r="N160" s="147"/>
      <c r="O160" s="147"/>
      <c r="P160" s="147"/>
      <c r="Q160" s="147"/>
      <c r="R160" s="147"/>
      <c r="S160" s="147"/>
      <c r="T160" s="148"/>
      <c r="AT160" s="149" t="s">
        <v>136</v>
      </c>
      <c r="AU160" s="149" t="s">
        <v>81</v>
      </c>
      <c r="AV160" s="8" t="s">
        <v>81</v>
      </c>
      <c r="AW160" s="8" t="s">
        <v>33</v>
      </c>
      <c r="AX160" s="8" t="s">
        <v>71</v>
      </c>
      <c r="AY160" s="149" t="s">
        <v>128</v>
      </c>
    </row>
    <row r="161" spans="2:51" s="8" customFormat="1" ht="12">
      <c r="B161" s="138"/>
      <c r="C161" s="139"/>
      <c r="D161" s="140" t="s">
        <v>136</v>
      </c>
      <c r="E161" s="141" t="s">
        <v>19</v>
      </c>
      <c r="F161" s="142" t="s">
        <v>238</v>
      </c>
      <c r="G161" s="139"/>
      <c r="H161" s="143">
        <v>75.989</v>
      </c>
      <c r="I161" s="144"/>
      <c r="J161" s="139"/>
      <c r="K161" s="139"/>
      <c r="L161" s="145"/>
      <c r="M161" s="146"/>
      <c r="N161" s="147"/>
      <c r="O161" s="147"/>
      <c r="P161" s="147"/>
      <c r="Q161" s="147"/>
      <c r="R161" s="147"/>
      <c r="S161" s="147"/>
      <c r="T161" s="148"/>
      <c r="AT161" s="149" t="s">
        <v>136</v>
      </c>
      <c r="AU161" s="149" t="s">
        <v>81</v>
      </c>
      <c r="AV161" s="8" t="s">
        <v>81</v>
      </c>
      <c r="AW161" s="8" t="s">
        <v>33</v>
      </c>
      <c r="AX161" s="8" t="s">
        <v>71</v>
      </c>
      <c r="AY161" s="149" t="s">
        <v>128</v>
      </c>
    </row>
    <row r="162" spans="2:51" s="9" customFormat="1" ht="12">
      <c r="B162" s="150"/>
      <c r="C162" s="151"/>
      <c r="D162" s="140" t="s">
        <v>136</v>
      </c>
      <c r="E162" s="152" t="s">
        <v>19</v>
      </c>
      <c r="F162" s="153" t="s">
        <v>151</v>
      </c>
      <c r="G162" s="151"/>
      <c r="H162" s="154">
        <v>2510.889</v>
      </c>
      <c r="I162" s="155"/>
      <c r="J162" s="151"/>
      <c r="K162" s="151"/>
      <c r="L162" s="156"/>
      <c r="M162" s="157"/>
      <c r="N162" s="158"/>
      <c r="O162" s="158"/>
      <c r="P162" s="158"/>
      <c r="Q162" s="158"/>
      <c r="R162" s="158"/>
      <c r="S162" s="158"/>
      <c r="T162" s="159"/>
      <c r="AT162" s="160" t="s">
        <v>136</v>
      </c>
      <c r="AU162" s="160" t="s">
        <v>81</v>
      </c>
      <c r="AV162" s="9" t="s">
        <v>134</v>
      </c>
      <c r="AW162" s="9" t="s">
        <v>33</v>
      </c>
      <c r="AX162" s="9" t="s">
        <v>79</v>
      </c>
      <c r="AY162" s="160" t="s">
        <v>128</v>
      </c>
    </row>
    <row r="163" spans="1:65" s="2" customFormat="1" ht="33" customHeight="1">
      <c r="A163" s="20"/>
      <c r="B163" s="21"/>
      <c r="C163" s="124" t="s">
        <v>7</v>
      </c>
      <c r="D163" s="124" t="s">
        <v>130</v>
      </c>
      <c r="E163" s="125" t="s">
        <v>239</v>
      </c>
      <c r="F163" s="126" t="s">
        <v>240</v>
      </c>
      <c r="G163" s="127" t="s">
        <v>133</v>
      </c>
      <c r="H163" s="128">
        <v>1316.22</v>
      </c>
      <c r="I163" s="129"/>
      <c r="J163" s="130">
        <f>ROUND(I163*H163,2)</f>
        <v>0</v>
      </c>
      <c r="K163" s="131"/>
      <c r="L163" s="23"/>
      <c r="M163" s="132" t="s">
        <v>19</v>
      </c>
      <c r="N163" s="133" t="s">
        <v>42</v>
      </c>
      <c r="O163" s="29"/>
      <c r="P163" s="134">
        <f>O163*H163</f>
        <v>0</v>
      </c>
      <c r="Q163" s="134">
        <v>0</v>
      </c>
      <c r="R163" s="134">
        <f>Q163*H163</f>
        <v>0</v>
      </c>
      <c r="S163" s="134">
        <v>0</v>
      </c>
      <c r="T163" s="135">
        <f>S163*H163</f>
        <v>0</v>
      </c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R163" s="136" t="s">
        <v>134</v>
      </c>
      <c r="AT163" s="136" t="s">
        <v>130</v>
      </c>
      <c r="AU163" s="136" t="s">
        <v>81</v>
      </c>
      <c r="AY163" s="13" t="s">
        <v>128</v>
      </c>
      <c r="BE163" s="137">
        <f>IF(N163="základní",J163,0)</f>
        <v>0</v>
      </c>
      <c r="BF163" s="137">
        <f>IF(N163="snížená",J163,0)</f>
        <v>0</v>
      </c>
      <c r="BG163" s="137">
        <f>IF(N163="zákl. přenesená",J163,0)</f>
        <v>0</v>
      </c>
      <c r="BH163" s="137">
        <f>IF(N163="sníž. přenesená",J163,0)</f>
        <v>0</v>
      </c>
      <c r="BI163" s="137">
        <f>IF(N163="nulová",J163,0)</f>
        <v>0</v>
      </c>
      <c r="BJ163" s="13" t="s">
        <v>79</v>
      </c>
      <c r="BK163" s="137">
        <f>ROUND(I163*H163,2)</f>
        <v>0</v>
      </c>
      <c r="BL163" s="13" t="s">
        <v>134</v>
      </c>
      <c r="BM163" s="136" t="s">
        <v>241</v>
      </c>
    </row>
    <row r="164" spans="2:51" s="8" customFormat="1" ht="12">
      <c r="B164" s="138"/>
      <c r="C164" s="139"/>
      <c r="D164" s="140" t="s">
        <v>136</v>
      </c>
      <c r="E164" s="141" t="s">
        <v>19</v>
      </c>
      <c r="F164" s="142" t="s">
        <v>242</v>
      </c>
      <c r="G164" s="139"/>
      <c r="H164" s="143">
        <v>1316.22</v>
      </c>
      <c r="I164" s="144"/>
      <c r="J164" s="139"/>
      <c r="K164" s="139"/>
      <c r="L164" s="145"/>
      <c r="M164" s="146"/>
      <c r="N164" s="147"/>
      <c r="O164" s="147"/>
      <c r="P164" s="147"/>
      <c r="Q164" s="147"/>
      <c r="R164" s="147"/>
      <c r="S164" s="147"/>
      <c r="T164" s="148"/>
      <c r="AT164" s="149" t="s">
        <v>136</v>
      </c>
      <c r="AU164" s="149" t="s">
        <v>81</v>
      </c>
      <c r="AV164" s="8" t="s">
        <v>81</v>
      </c>
      <c r="AW164" s="8" t="s">
        <v>33</v>
      </c>
      <c r="AX164" s="8" t="s">
        <v>79</v>
      </c>
      <c r="AY164" s="149" t="s">
        <v>128</v>
      </c>
    </row>
    <row r="165" spans="1:65" s="2" customFormat="1" ht="21.75" customHeight="1">
      <c r="A165" s="20"/>
      <c r="B165" s="21"/>
      <c r="C165" s="124" t="s">
        <v>243</v>
      </c>
      <c r="D165" s="124" t="s">
        <v>130</v>
      </c>
      <c r="E165" s="125" t="s">
        <v>244</v>
      </c>
      <c r="F165" s="126" t="s">
        <v>245</v>
      </c>
      <c r="G165" s="127" t="s">
        <v>133</v>
      </c>
      <c r="H165" s="128">
        <v>1316.22</v>
      </c>
      <c r="I165" s="129"/>
      <c r="J165" s="130">
        <f>ROUND(I165*H165,2)</f>
        <v>0</v>
      </c>
      <c r="K165" s="131"/>
      <c r="L165" s="23"/>
      <c r="M165" s="132" t="s">
        <v>19</v>
      </c>
      <c r="N165" s="133" t="s">
        <v>42</v>
      </c>
      <c r="O165" s="29"/>
      <c r="P165" s="134">
        <f>O165*H165</f>
        <v>0</v>
      </c>
      <c r="Q165" s="134">
        <v>0</v>
      </c>
      <c r="R165" s="134">
        <f>Q165*H165</f>
        <v>0</v>
      </c>
      <c r="S165" s="134">
        <v>0</v>
      </c>
      <c r="T165" s="135">
        <f>S165*H165</f>
        <v>0</v>
      </c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R165" s="136" t="s">
        <v>134</v>
      </c>
      <c r="AT165" s="136" t="s">
        <v>130</v>
      </c>
      <c r="AU165" s="136" t="s">
        <v>81</v>
      </c>
      <c r="AY165" s="13" t="s">
        <v>128</v>
      </c>
      <c r="BE165" s="137">
        <f>IF(N165="základní",J165,0)</f>
        <v>0</v>
      </c>
      <c r="BF165" s="137">
        <f>IF(N165="snížená",J165,0)</f>
        <v>0</v>
      </c>
      <c r="BG165" s="137">
        <f>IF(N165="zákl. přenesená",J165,0)</f>
        <v>0</v>
      </c>
      <c r="BH165" s="137">
        <f>IF(N165="sníž. přenesená",J165,0)</f>
        <v>0</v>
      </c>
      <c r="BI165" s="137">
        <f>IF(N165="nulová",J165,0)</f>
        <v>0</v>
      </c>
      <c r="BJ165" s="13" t="s">
        <v>79</v>
      </c>
      <c r="BK165" s="137">
        <f>ROUND(I165*H165,2)</f>
        <v>0</v>
      </c>
      <c r="BL165" s="13" t="s">
        <v>134</v>
      </c>
      <c r="BM165" s="136" t="s">
        <v>246</v>
      </c>
    </row>
    <row r="166" spans="2:51" s="8" customFormat="1" ht="12">
      <c r="B166" s="138"/>
      <c r="C166" s="139"/>
      <c r="D166" s="140" t="s">
        <v>136</v>
      </c>
      <c r="E166" s="141" t="s">
        <v>19</v>
      </c>
      <c r="F166" s="142" t="s">
        <v>242</v>
      </c>
      <c r="G166" s="139"/>
      <c r="H166" s="143">
        <v>1316.22</v>
      </c>
      <c r="I166" s="144"/>
      <c r="J166" s="139"/>
      <c r="K166" s="139"/>
      <c r="L166" s="145"/>
      <c r="M166" s="146"/>
      <c r="N166" s="147"/>
      <c r="O166" s="147"/>
      <c r="P166" s="147"/>
      <c r="Q166" s="147"/>
      <c r="R166" s="147"/>
      <c r="S166" s="147"/>
      <c r="T166" s="148"/>
      <c r="AT166" s="149" t="s">
        <v>136</v>
      </c>
      <c r="AU166" s="149" t="s">
        <v>81</v>
      </c>
      <c r="AV166" s="8" t="s">
        <v>81</v>
      </c>
      <c r="AW166" s="8" t="s">
        <v>33</v>
      </c>
      <c r="AX166" s="8" t="s">
        <v>79</v>
      </c>
      <c r="AY166" s="149" t="s">
        <v>128</v>
      </c>
    </row>
    <row r="167" spans="1:65" s="2" customFormat="1" ht="21.75" customHeight="1">
      <c r="A167" s="20"/>
      <c r="B167" s="21"/>
      <c r="C167" s="124" t="s">
        <v>247</v>
      </c>
      <c r="D167" s="124" t="s">
        <v>130</v>
      </c>
      <c r="E167" s="125" t="s">
        <v>248</v>
      </c>
      <c r="F167" s="126" t="s">
        <v>249</v>
      </c>
      <c r="G167" s="127" t="s">
        <v>133</v>
      </c>
      <c r="H167" s="128">
        <v>1316.22</v>
      </c>
      <c r="I167" s="129"/>
      <c r="J167" s="130">
        <f>ROUND(I167*H167,2)</f>
        <v>0</v>
      </c>
      <c r="K167" s="131"/>
      <c r="L167" s="23"/>
      <c r="M167" s="132" t="s">
        <v>19</v>
      </c>
      <c r="N167" s="133" t="s">
        <v>42</v>
      </c>
      <c r="O167" s="29"/>
      <c r="P167" s="134">
        <f>O167*H167</f>
        <v>0</v>
      </c>
      <c r="Q167" s="134">
        <v>0</v>
      </c>
      <c r="R167" s="134">
        <f>Q167*H167</f>
        <v>0</v>
      </c>
      <c r="S167" s="134">
        <v>0</v>
      </c>
      <c r="T167" s="135">
        <f>S167*H167</f>
        <v>0</v>
      </c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R167" s="136" t="s">
        <v>134</v>
      </c>
      <c r="AT167" s="136" t="s">
        <v>130</v>
      </c>
      <c r="AU167" s="136" t="s">
        <v>81</v>
      </c>
      <c r="AY167" s="13" t="s">
        <v>128</v>
      </c>
      <c r="BE167" s="137">
        <f>IF(N167="základní",J167,0)</f>
        <v>0</v>
      </c>
      <c r="BF167" s="137">
        <f>IF(N167="snížená",J167,0)</f>
        <v>0</v>
      </c>
      <c r="BG167" s="137">
        <f>IF(N167="zákl. přenesená",J167,0)</f>
        <v>0</v>
      </c>
      <c r="BH167" s="137">
        <f>IF(N167="sníž. přenesená",J167,0)</f>
        <v>0</v>
      </c>
      <c r="BI167" s="137">
        <f>IF(N167="nulová",J167,0)</f>
        <v>0</v>
      </c>
      <c r="BJ167" s="13" t="s">
        <v>79</v>
      </c>
      <c r="BK167" s="137">
        <f>ROUND(I167*H167,2)</f>
        <v>0</v>
      </c>
      <c r="BL167" s="13" t="s">
        <v>134</v>
      </c>
      <c r="BM167" s="136" t="s">
        <v>250</v>
      </c>
    </row>
    <row r="168" spans="2:51" s="8" customFormat="1" ht="12">
      <c r="B168" s="138"/>
      <c r="C168" s="139"/>
      <c r="D168" s="140" t="s">
        <v>136</v>
      </c>
      <c r="E168" s="141" t="s">
        <v>19</v>
      </c>
      <c r="F168" s="142" t="s">
        <v>242</v>
      </c>
      <c r="G168" s="139"/>
      <c r="H168" s="143">
        <v>1316.22</v>
      </c>
      <c r="I168" s="144"/>
      <c r="J168" s="139"/>
      <c r="K168" s="139"/>
      <c r="L168" s="145"/>
      <c r="M168" s="146"/>
      <c r="N168" s="147"/>
      <c r="O168" s="147"/>
      <c r="P168" s="147"/>
      <c r="Q168" s="147"/>
      <c r="R168" s="147"/>
      <c r="S168" s="147"/>
      <c r="T168" s="148"/>
      <c r="AT168" s="149" t="s">
        <v>136</v>
      </c>
      <c r="AU168" s="149" t="s">
        <v>81</v>
      </c>
      <c r="AV168" s="8" t="s">
        <v>81</v>
      </c>
      <c r="AW168" s="8" t="s">
        <v>33</v>
      </c>
      <c r="AX168" s="8" t="s">
        <v>79</v>
      </c>
      <c r="AY168" s="149" t="s">
        <v>128</v>
      </c>
    </row>
    <row r="169" spans="1:65" s="2" customFormat="1" ht="33" customHeight="1">
      <c r="A169" s="20"/>
      <c r="B169" s="21"/>
      <c r="C169" s="124" t="s">
        <v>251</v>
      </c>
      <c r="D169" s="124" t="s">
        <v>130</v>
      </c>
      <c r="E169" s="125" t="s">
        <v>252</v>
      </c>
      <c r="F169" s="126" t="s">
        <v>253</v>
      </c>
      <c r="G169" s="127" t="s">
        <v>133</v>
      </c>
      <c r="H169" s="128">
        <v>1316.22</v>
      </c>
      <c r="I169" s="129"/>
      <c r="J169" s="130">
        <f>ROUND(I169*H169,2)</f>
        <v>0</v>
      </c>
      <c r="K169" s="131"/>
      <c r="L169" s="23"/>
      <c r="M169" s="132" t="s">
        <v>19</v>
      </c>
      <c r="N169" s="133" t="s">
        <v>42</v>
      </c>
      <c r="O169" s="29"/>
      <c r="P169" s="134">
        <f>O169*H169</f>
        <v>0</v>
      </c>
      <c r="Q169" s="134">
        <v>0</v>
      </c>
      <c r="R169" s="134">
        <f>Q169*H169</f>
        <v>0</v>
      </c>
      <c r="S169" s="134">
        <v>0</v>
      </c>
      <c r="T169" s="135">
        <f>S169*H169</f>
        <v>0</v>
      </c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R169" s="136" t="s">
        <v>134</v>
      </c>
      <c r="AT169" s="136" t="s">
        <v>130</v>
      </c>
      <c r="AU169" s="136" t="s">
        <v>81</v>
      </c>
      <c r="AY169" s="13" t="s">
        <v>128</v>
      </c>
      <c r="BE169" s="137">
        <f>IF(N169="základní",J169,0)</f>
        <v>0</v>
      </c>
      <c r="BF169" s="137">
        <f>IF(N169="snížená",J169,0)</f>
        <v>0</v>
      </c>
      <c r="BG169" s="137">
        <f>IF(N169="zákl. přenesená",J169,0)</f>
        <v>0</v>
      </c>
      <c r="BH169" s="137">
        <f>IF(N169="sníž. přenesená",J169,0)</f>
        <v>0</v>
      </c>
      <c r="BI169" s="137">
        <f>IF(N169="nulová",J169,0)</f>
        <v>0</v>
      </c>
      <c r="BJ169" s="13" t="s">
        <v>79</v>
      </c>
      <c r="BK169" s="137">
        <f>ROUND(I169*H169,2)</f>
        <v>0</v>
      </c>
      <c r="BL169" s="13" t="s">
        <v>134</v>
      </c>
      <c r="BM169" s="136" t="s">
        <v>254</v>
      </c>
    </row>
    <row r="170" spans="2:51" s="8" customFormat="1" ht="12">
      <c r="B170" s="138"/>
      <c r="C170" s="139"/>
      <c r="D170" s="140" t="s">
        <v>136</v>
      </c>
      <c r="E170" s="141" t="s">
        <v>19</v>
      </c>
      <c r="F170" s="142" t="s">
        <v>242</v>
      </c>
      <c r="G170" s="139"/>
      <c r="H170" s="143">
        <v>1316.22</v>
      </c>
      <c r="I170" s="144"/>
      <c r="J170" s="139"/>
      <c r="K170" s="139"/>
      <c r="L170" s="145"/>
      <c r="M170" s="146"/>
      <c r="N170" s="147"/>
      <c r="O170" s="147"/>
      <c r="P170" s="147"/>
      <c r="Q170" s="147"/>
      <c r="R170" s="147"/>
      <c r="S170" s="147"/>
      <c r="T170" s="148"/>
      <c r="AT170" s="149" t="s">
        <v>136</v>
      </c>
      <c r="AU170" s="149" t="s">
        <v>81</v>
      </c>
      <c r="AV170" s="8" t="s">
        <v>81</v>
      </c>
      <c r="AW170" s="8" t="s">
        <v>33</v>
      </c>
      <c r="AX170" s="8" t="s">
        <v>79</v>
      </c>
      <c r="AY170" s="149" t="s">
        <v>128</v>
      </c>
    </row>
    <row r="171" spans="1:65" s="2" customFormat="1" ht="33" customHeight="1">
      <c r="A171" s="20"/>
      <c r="B171" s="21"/>
      <c r="C171" s="124" t="s">
        <v>255</v>
      </c>
      <c r="D171" s="124" t="s">
        <v>130</v>
      </c>
      <c r="E171" s="125" t="s">
        <v>256</v>
      </c>
      <c r="F171" s="126" t="s">
        <v>257</v>
      </c>
      <c r="G171" s="127" t="s">
        <v>133</v>
      </c>
      <c r="H171" s="128">
        <v>1316.22</v>
      </c>
      <c r="I171" s="129"/>
      <c r="J171" s="130">
        <f>ROUND(I171*H171,2)</f>
        <v>0</v>
      </c>
      <c r="K171" s="131"/>
      <c r="L171" s="23"/>
      <c r="M171" s="132" t="s">
        <v>19</v>
      </c>
      <c r="N171" s="133" t="s">
        <v>42</v>
      </c>
      <c r="O171" s="29"/>
      <c r="P171" s="134">
        <f>O171*H171</f>
        <v>0</v>
      </c>
      <c r="Q171" s="134">
        <v>0</v>
      </c>
      <c r="R171" s="134">
        <f>Q171*H171</f>
        <v>0</v>
      </c>
      <c r="S171" s="134">
        <v>0</v>
      </c>
      <c r="T171" s="135">
        <f>S171*H171</f>
        <v>0</v>
      </c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R171" s="136" t="s">
        <v>134</v>
      </c>
      <c r="AT171" s="136" t="s">
        <v>130</v>
      </c>
      <c r="AU171" s="136" t="s">
        <v>81</v>
      </c>
      <c r="AY171" s="13" t="s">
        <v>128</v>
      </c>
      <c r="BE171" s="137">
        <f>IF(N171="základní",J171,0)</f>
        <v>0</v>
      </c>
      <c r="BF171" s="137">
        <f>IF(N171="snížená",J171,0)</f>
        <v>0</v>
      </c>
      <c r="BG171" s="137">
        <f>IF(N171="zákl. přenesená",J171,0)</f>
        <v>0</v>
      </c>
      <c r="BH171" s="137">
        <f>IF(N171="sníž. přenesená",J171,0)</f>
        <v>0</v>
      </c>
      <c r="BI171" s="137">
        <f>IF(N171="nulová",J171,0)</f>
        <v>0</v>
      </c>
      <c r="BJ171" s="13" t="s">
        <v>79</v>
      </c>
      <c r="BK171" s="137">
        <f>ROUND(I171*H171,2)</f>
        <v>0</v>
      </c>
      <c r="BL171" s="13" t="s">
        <v>134</v>
      </c>
      <c r="BM171" s="136" t="s">
        <v>258</v>
      </c>
    </row>
    <row r="172" spans="2:51" s="8" customFormat="1" ht="12">
      <c r="B172" s="138"/>
      <c r="C172" s="139"/>
      <c r="D172" s="140" t="s">
        <v>136</v>
      </c>
      <c r="E172" s="141" t="s">
        <v>19</v>
      </c>
      <c r="F172" s="142" t="s">
        <v>242</v>
      </c>
      <c r="G172" s="139"/>
      <c r="H172" s="143">
        <v>1316.22</v>
      </c>
      <c r="I172" s="144"/>
      <c r="J172" s="139"/>
      <c r="K172" s="139"/>
      <c r="L172" s="145"/>
      <c r="M172" s="146"/>
      <c r="N172" s="147"/>
      <c r="O172" s="147"/>
      <c r="P172" s="147"/>
      <c r="Q172" s="147"/>
      <c r="R172" s="147"/>
      <c r="S172" s="147"/>
      <c r="T172" s="148"/>
      <c r="AT172" s="149" t="s">
        <v>136</v>
      </c>
      <c r="AU172" s="149" t="s">
        <v>81</v>
      </c>
      <c r="AV172" s="8" t="s">
        <v>81</v>
      </c>
      <c r="AW172" s="8" t="s">
        <v>33</v>
      </c>
      <c r="AX172" s="8" t="s">
        <v>79</v>
      </c>
      <c r="AY172" s="149" t="s">
        <v>128</v>
      </c>
    </row>
    <row r="173" spans="1:65" s="2" customFormat="1" ht="66.75" customHeight="1">
      <c r="A173" s="20"/>
      <c r="B173" s="21"/>
      <c r="C173" s="124" t="s">
        <v>259</v>
      </c>
      <c r="D173" s="124" t="s">
        <v>130</v>
      </c>
      <c r="E173" s="125" t="s">
        <v>260</v>
      </c>
      <c r="F173" s="126" t="s">
        <v>261</v>
      </c>
      <c r="G173" s="127" t="s">
        <v>133</v>
      </c>
      <c r="H173" s="128">
        <v>5.47</v>
      </c>
      <c r="I173" s="129"/>
      <c r="J173" s="130">
        <f>ROUND(I173*H173,2)</f>
        <v>0</v>
      </c>
      <c r="K173" s="131"/>
      <c r="L173" s="23"/>
      <c r="M173" s="132" t="s">
        <v>19</v>
      </c>
      <c r="N173" s="133" t="s">
        <v>42</v>
      </c>
      <c r="O173" s="29"/>
      <c r="P173" s="134">
        <f>O173*H173</f>
        <v>0</v>
      </c>
      <c r="Q173" s="134">
        <v>0.10362</v>
      </c>
      <c r="R173" s="134">
        <f>Q173*H173</f>
        <v>0.5668014</v>
      </c>
      <c r="S173" s="134">
        <v>0</v>
      </c>
      <c r="T173" s="135">
        <f>S173*H173</f>
        <v>0</v>
      </c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R173" s="136" t="s">
        <v>134</v>
      </c>
      <c r="AT173" s="136" t="s">
        <v>130</v>
      </c>
      <c r="AU173" s="136" t="s">
        <v>81</v>
      </c>
      <c r="AY173" s="13" t="s">
        <v>128</v>
      </c>
      <c r="BE173" s="137">
        <f>IF(N173="základní",J173,0)</f>
        <v>0</v>
      </c>
      <c r="BF173" s="137">
        <f>IF(N173="snížená",J173,0)</f>
        <v>0</v>
      </c>
      <c r="BG173" s="137">
        <f>IF(N173="zákl. přenesená",J173,0)</f>
        <v>0</v>
      </c>
      <c r="BH173" s="137">
        <f>IF(N173="sníž. přenesená",J173,0)</f>
        <v>0</v>
      </c>
      <c r="BI173" s="137">
        <f>IF(N173="nulová",J173,0)</f>
        <v>0</v>
      </c>
      <c r="BJ173" s="13" t="s">
        <v>79</v>
      </c>
      <c r="BK173" s="137">
        <f>ROUND(I173*H173,2)</f>
        <v>0</v>
      </c>
      <c r="BL173" s="13" t="s">
        <v>134</v>
      </c>
      <c r="BM173" s="136" t="s">
        <v>262</v>
      </c>
    </row>
    <row r="174" spans="2:51" s="8" customFormat="1" ht="12">
      <c r="B174" s="138"/>
      <c r="C174" s="139"/>
      <c r="D174" s="140" t="s">
        <v>136</v>
      </c>
      <c r="E174" s="141" t="s">
        <v>19</v>
      </c>
      <c r="F174" s="142" t="s">
        <v>263</v>
      </c>
      <c r="G174" s="139"/>
      <c r="H174" s="143">
        <v>5.47</v>
      </c>
      <c r="I174" s="144"/>
      <c r="J174" s="139"/>
      <c r="K174" s="139"/>
      <c r="L174" s="145"/>
      <c r="M174" s="146"/>
      <c r="N174" s="147"/>
      <c r="O174" s="147"/>
      <c r="P174" s="147"/>
      <c r="Q174" s="147"/>
      <c r="R174" s="147"/>
      <c r="S174" s="147"/>
      <c r="T174" s="148"/>
      <c r="AT174" s="149" t="s">
        <v>136</v>
      </c>
      <c r="AU174" s="149" t="s">
        <v>81</v>
      </c>
      <c r="AV174" s="8" t="s">
        <v>81</v>
      </c>
      <c r="AW174" s="8" t="s">
        <v>33</v>
      </c>
      <c r="AX174" s="8" t="s">
        <v>79</v>
      </c>
      <c r="AY174" s="149" t="s">
        <v>128</v>
      </c>
    </row>
    <row r="175" spans="1:65" s="2" customFormat="1" ht="21.75" customHeight="1">
      <c r="A175" s="20"/>
      <c r="B175" s="21"/>
      <c r="C175" s="161" t="s">
        <v>264</v>
      </c>
      <c r="D175" s="161" t="s">
        <v>192</v>
      </c>
      <c r="E175" s="162" t="s">
        <v>265</v>
      </c>
      <c r="F175" s="163" t="s">
        <v>266</v>
      </c>
      <c r="G175" s="164" t="s">
        <v>133</v>
      </c>
      <c r="H175" s="165">
        <v>5.744</v>
      </c>
      <c r="I175" s="166"/>
      <c r="J175" s="167">
        <f>ROUND(I175*H175,2)</f>
        <v>0</v>
      </c>
      <c r="K175" s="168"/>
      <c r="L175" s="169"/>
      <c r="M175" s="170" t="s">
        <v>19</v>
      </c>
      <c r="N175" s="171" t="s">
        <v>42</v>
      </c>
      <c r="O175" s="29"/>
      <c r="P175" s="134">
        <f>O175*H175</f>
        <v>0</v>
      </c>
      <c r="Q175" s="134">
        <v>0.176</v>
      </c>
      <c r="R175" s="134">
        <f>Q175*H175</f>
        <v>1.0109439999999998</v>
      </c>
      <c r="S175" s="134">
        <v>0</v>
      </c>
      <c r="T175" s="135">
        <f>S175*H175</f>
        <v>0</v>
      </c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R175" s="136" t="s">
        <v>170</v>
      </c>
      <c r="AT175" s="136" t="s">
        <v>192</v>
      </c>
      <c r="AU175" s="136" t="s">
        <v>81</v>
      </c>
      <c r="AY175" s="13" t="s">
        <v>128</v>
      </c>
      <c r="BE175" s="137">
        <f>IF(N175="základní",J175,0)</f>
        <v>0</v>
      </c>
      <c r="BF175" s="137">
        <f>IF(N175="snížená",J175,0)</f>
        <v>0</v>
      </c>
      <c r="BG175" s="137">
        <f>IF(N175="zákl. přenesená",J175,0)</f>
        <v>0</v>
      </c>
      <c r="BH175" s="137">
        <f>IF(N175="sníž. přenesená",J175,0)</f>
        <v>0</v>
      </c>
      <c r="BI175" s="137">
        <f>IF(N175="nulová",J175,0)</f>
        <v>0</v>
      </c>
      <c r="BJ175" s="13" t="s">
        <v>79</v>
      </c>
      <c r="BK175" s="137">
        <f>ROUND(I175*H175,2)</f>
        <v>0</v>
      </c>
      <c r="BL175" s="13" t="s">
        <v>134</v>
      </c>
      <c r="BM175" s="136" t="s">
        <v>267</v>
      </c>
    </row>
    <row r="176" spans="2:51" s="8" customFormat="1" ht="12">
      <c r="B176" s="138"/>
      <c r="C176" s="139"/>
      <c r="D176" s="140" t="s">
        <v>136</v>
      </c>
      <c r="E176" s="141" t="s">
        <v>19</v>
      </c>
      <c r="F176" s="142" t="s">
        <v>263</v>
      </c>
      <c r="G176" s="139"/>
      <c r="H176" s="143">
        <v>5.47</v>
      </c>
      <c r="I176" s="144"/>
      <c r="J176" s="139"/>
      <c r="K176" s="139"/>
      <c r="L176" s="145"/>
      <c r="M176" s="146"/>
      <c r="N176" s="147"/>
      <c r="O176" s="147"/>
      <c r="P176" s="147"/>
      <c r="Q176" s="147"/>
      <c r="R176" s="147"/>
      <c r="S176" s="147"/>
      <c r="T176" s="148"/>
      <c r="AT176" s="149" t="s">
        <v>136</v>
      </c>
      <c r="AU176" s="149" t="s">
        <v>81</v>
      </c>
      <c r="AV176" s="8" t="s">
        <v>81</v>
      </c>
      <c r="AW176" s="8" t="s">
        <v>33</v>
      </c>
      <c r="AX176" s="8" t="s">
        <v>71</v>
      </c>
      <c r="AY176" s="149" t="s">
        <v>128</v>
      </c>
    </row>
    <row r="177" spans="2:51" s="8" customFormat="1" ht="12">
      <c r="B177" s="138"/>
      <c r="C177" s="139"/>
      <c r="D177" s="140" t="s">
        <v>136</v>
      </c>
      <c r="E177" s="141" t="s">
        <v>19</v>
      </c>
      <c r="F177" s="142" t="s">
        <v>268</v>
      </c>
      <c r="G177" s="139"/>
      <c r="H177" s="143">
        <v>5.744</v>
      </c>
      <c r="I177" s="144"/>
      <c r="J177" s="139"/>
      <c r="K177" s="139"/>
      <c r="L177" s="145"/>
      <c r="M177" s="146"/>
      <c r="N177" s="147"/>
      <c r="O177" s="147"/>
      <c r="P177" s="147"/>
      <c r="Q177" s="147"/>
      <c r="R177" s="147"/>
      <c r="S177" s="147"/>
      <c r="T177" s="148"/>
      <c r="AT177" s="149" t="s">
        <v>136</v>
      </c>
      <c r="AU177" s="149" t="s">
        <v>81</v>
      </c>
      <c r="AV177" s="8" t="s">
        <v>81</v>
      </c>
      <c r="AW177" s="8" t="s">
        <v>33</v>
      </c>
      <c r="AX177" s="8" t="s">
        <v>79</v>
      </c>
      <c r="AY177" s="149" t="s">
        <v>128</v>
      </c>
    </row>
    <row r="178" spans="2:63" s="7" customFormat="1" ht="22.8" customHeight="1">
      <c r="B178" s="108"/>
      <c r="C178" s="109"/>
      <c r="D178" s="110" t="s">
        <v>70</v>
      </c>
      <c r="E178" s="122" t="s">
        <v>170</v>
      </c>
      <c r="F178" s="122" t="s">
        <v>269</v>
      </c>
      <c r="G178" s="109"/>
      <c r="H178" s="109"/>
      <c r="I178" s="112"/>
      <c r="J178" s="123">
        <f>BK178</f>
        <v>0</v>
      </c>
      <c r="K178" s="109"/>
      <c r="L178" s="114"/>
      <c r="M178" s="115"/>
      <c r="N178" s="116"/>
      <c r="O178" s="116"/>
      <c r="P178" s="117">
        <f>SUM(P179:P181)</f>
        <v>0</v>
      </c>
      <c r="Q178" s="116"/>
      <c r="R178" s="117">
        <f>SUM(R179:R181)</f>
        <v>0.11462600000000002</v>
      </c>
      <c r="S178" s="116"/>
      <c r="T178" s="118">
        <f>SUM(T179:T181)</f>
        <v>0</v>
      </c>
      <c r="AR178" s="119" t="s">
        <v>79</v>
      </c>
      <c r="AT178" s="120" t="s">
        <v>70</v>
      </c>
      <c r="AU178" s="120" t="s">
        <v>79</v>
      </c>
      <c r="AY178" s="119" t="s">
        <v>128</v>
      </c>
      <c r="BK178" s="121">
        <f>SUM(BK179:BK181)</f>
        <v>0</v>
      </c>
    </row>
    <row r="179" spans="1:65" s="2" customFormat="1" ht="21.75" customHeight="1">
      <c r="A179" s="20"/>
      <c r="B179" s="21"/>
      <c r="C179" s="124" t="s">
        <v>270</v>
      </c>
      <c r="D179" s="124" t="s">
        <v>130</v>
      </c>
      <c r="E179" s="125" t="s">
        <v>271</v>
      </c>
      <c r="F179" s="126" t="s">
        <v>272</v>
      </c>
      <c r="G179" s="127" t="s">
        <v>202</v>
      </c>
      <c r="H179" s="128">
        <v>154.9</v>
      </c>
      <c r="I179" s="129"/>
      <c r="J179" s="130">
        <f>ROUND(I179*H179,2)</f>
        <v>0</v>
      </c>
      <c r="K179" s="131"/>
      <c r="L179" s="23"/>
      <c r="M179" s="132" t="s">
        <v>19</v>
      </c>
      <c r="N179" s="133" t="s">
        <v>42</v>
      </c>
      <c r="O179" s="29"/>
      <c r="P179" s="134">
        <f>O179*H179</f>
        <v>0</v>
      </c>
      <c r="Q179" s="134">
        <v>0</v>
      </c>
      <c r="R179" s="134">
        <f>Q179*H179</f>
        <v>0</v>
      </c>
      <c r="S179" s="134">
        <v>0</v>
      </c>
      <c r="T179" s="135">
        <f>S179*H179</f>
        <v>0</v>
      </c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R179" s="136" t="s">
        <v>134</v>
      </c>
      <c r="AT179" s="136" t="s">
        <v>130</v>
      </c>
      <c r="AU179" s="136" t="s">
        <v>81</v>
      </c>
      <c r="AY179" s="13" t="s">
        <v>128</v>
      </c>
      <c r="BE179" s="137">
        <f>IF(N179="základní",J179,0)</f>
        <v>0</v>
      </c>
      <c r="BF179" s="137">
        <f>IF(N179="snížená",J179,0)</f>
        <v>0</v>
      </c>
      <c r="BG179" s="137">
        <f>IF(N179="zákl. přenesená",J179,0)</f>
        <v>0</v>
      </c>
      <c r="BH179" s="137">
        <f>IF(N179="sníž. přenesená",J179,0)</f>
        <v>0</v>
      </c>
      <c r="BI179" s="137">
        <f>IF(N179="nulová",J179,0)</f>
        <v>0</v>
      </c>
      <c r="BJ179" s="13" t="s">
        <v>79</v>
      </c>
      <c r="BK179" s="137">
        <f>ROUND(I179*H179,2)</f>
        <v>0</v>
      </c>
      <c r="BL179" s="13" t="s">
        <v>134</v>
      </c>
      <c r="BM179" s="136" t="s">
        <v>273</v>
      </c>
    </row>
    <row r="180" spans="1:65" s="2" customFormat="1" ht="33" customHeight="1">
      <c r="A180" s="20"/>
      <c r="B180" s="21"/>
      <c r="C180" s="161" t="s">
        <v>274</v>
      </c>
      <c r="D180" s="161" t="s">
        <v>192</v>
      </c>
      <c r="E180" s="162" t="s">
        <v>275</v>
      </c>
      <c r="F180" s="163" t="s">
        <v>276</v>
      </c>
      <c r="G180" s="164" t="s">
        <v>202</v>
      </c>
      <c r="H180" s="165">
        <v>154.9</v>
      </c>
      <c r="I180" s="166"/>
      <c r="J180" s="167">
        <f>ROUND(I180*H180,2)</f>
        <v>0</v>
      </c>
      <c r="K180" s="168"/>
      <c r="L180" s="169"/>
      <c r="M180" s="170" t="s">
        <v>19</v>
      </c>
      <c r="N180" s="171" t="s">
        <v>42</v>
      </c>
      <c r="O180" s="29"/>
      <c r="P180" s="134">
        <f>O180*H180</f>
        <v>0</v>
      </c>
      <c r="Q180" s="134">
        <v>0.00072</v>
      </c>
      <c r="R180" s="134">
        <f>Q180*H180</f>
        <v>0.11152800000000002</v>
      </c>
      <c r="S180" s="134">
        <v>0</v>
      </c>
      <c r="T180" s="135">
        <f>S180*H180</f>
        <v>0</v>
      </c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R180" s="136" t="s">
        <v>170</v>
      </c>
      <c r="AT180" s="136" t="s">
        <v>192</v>
      </c>
      <c r="AU180" s="136" t="s">
        <v>81</v>
      </c>
      <c r="AY180" s="13" t="s">
        <v>128</v>
      </c>
      <c r="BE180" s="137">
        <f>IF(N180="základní",J180,0)</f>
        <v>0</v>
      </c>
      <c r="BF180" s="137">
        <f>IF(N180="snížená",J180,0)</f>
        <v>0</v>
      </c>
      <c r="BG180" s="137">
        <f>IF(N180="zákl. přenesená",J180,0)</f>
        <v>0</v>
      </c>
      <c r="BH180" s="137">
        <f>IF(N180="sníž. přenesená",J180,0)</f>
        <v>0</v>
      </c>
      <c r="BI180" s="137">
        <f>IF(N180="nulová",J180,0)</f>
        <v>0</v>
      </c>
      <c r="BJ180" s="13" t="s">
        <v>79</v>
      </c>
      <c r="BK180" s="137">
        <f>ROUND(I180*H180,2)</f>
        <v>0</v>
      </c>
      <c r="BL180" s="13" t="s">
        <v>134</v>
      </c>
      <c r="BM180" s="136" t="s">
        <v>277</v>
      </c>
    </row>
    <row r="181" spans="1:65" s="2" customFormat="1" ht="33" customHeight="1">
      <c r="A181" s="20"/>
      <c r="B181" s="21"/>
      <c r="C181" s="124" t="s">
        <v>278</v>
      </c>
      <c r="D181" s="124" t="s">
        <v>130</v>
      </c>
      <c r="E181" s="125" t="s">
        <v>279</v>
      </c>
      <c r="F181" s="126" t="s">
        <v>280</v>
      </c>
      <c r="G181" s="127" t="s">
        <v>202</v>
      </c>
      <c r="H181" s="128">
        <v>154.9</v>
      </c>
      <c r="I181" s="129"/>
      <c r="J181" s="130">
        <f>ROUND(I181*H181,2)</f>
        <v>0</v>
      </c>
      <c r="K181" s="131"/>
      <c r="L181" s="23"/>
      <c r="M181" s="132" t="s">
        <v>19</v>
      </c>
      <c r="N181" s="133" t="s">
        <v>42</v>
      </c>
      <c r="O181" s="29"/>
      <c r="P181" s="134">
        <f>O181*H181</f>
        <v>0</v>
      </c>
      <c r="Q181" s="134">
        <v>2E-05</v>
      </c>
      <c r="R181" s="134">
        <f>Q181*H181</f>
        <v>0.0030980000000000005</v>
      </c>
      <c r="S181" s="134">
        <v>0</v>
      </c>
      <c r="T181" s="135">
        <f>S181*H181</f>
        <v>0</v>
      </c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R181" s="136" t="s">
        <v>134</v>
      </c>
      <c r="AT181" s="136" t="s">
        <v>130</v>
      </c>
      <c r="AU181" s="136" t="s">
        <v>81</v>
      </c>
      <c r="AY181" s="13" t="s">
        <v>128</v>
      </c>
      <c r="BE181" s="137">
        <f>IF(N181="základní",J181,0)</f>
        <v>0</v>
      </c>
      <c r="BF181" s="137">
        <f>IF(N181="snížená",J181,0)</f>
        <v>0</v>
      </c>
      <c r="BG181" s="137">
        <f>IF(N181="zákl. přenesená",J181,0)</f>
        <v>0</v>
      </c>
      <c r="BH181" s="137">
        <f>IF(N181="sníž. přenesená",J181,0)</f>
        <v>0</v>
      </c>
      <c r="BI181" s="137">
        <f>IF(N181="nulová",J181,0)</f>
        <v>0</v>
      </c>
      <c r="BJ181" s="13" t="s">
        <v>79</v>
      </c>
      <c r="BK181" s="137">
        <f>ROUND(I181*H181,2)</f>
        <v>0</v>
      </c>
      <c r="BL181" s="13" t="s">
        <v>134</v>
      </c>
      <c r="BM181" s="136" t="s">
        <v>281</v>
      </c>
    </row>
    <row r="182" spans="2:63" s="7" customFormat="1" ht="22.8" customHeight="1">
      <c r="B182" s="108"/>
      <c r="C182" s="109"/>
      <c r="D182" s="110" t="s">
        <v>70</v>
      </c>
      <c r="E182" s="122" t="s">
        <v>175</v>
      </c>
      <c r="F182" s="122" t="s">
        <v>282</v>
      </c>
      <c r="G182" s="109"/>
      <c r="H182" s="109"/>
      <c r="I182" s="112"/>
      <c r="J182" s="123">
        <f>BK182</f>
        <v>0</v>
      </c>
      <c r="K182" s="109"/>
      <c r="L182" s="114"/>
      <c r="M182" s="115"/>
      <c r="N182" s="116"/>
      <c r="O182" s="116"/>
      <c r="P182" s="117">
        <f>SUM(P183:P223)</f>
        <v>0</v>
      </c>
      <c r="Q182" s="116"/>
      <c r="R182" s="117">
        <f>SUM(R183:R223)</f>
        <v>222.01160401</v>
      </c>
      <c r="S182" s="116"/>
      <c r="T182" s="118">
        <f>SUM(T183:T223)</f>
        <v>0</v>
      </c>
      <c r="AR182" s="119" t="s">
        <v>79</v>
      </c>
      <c r="AT182" s="120" t="s">
        <v>70</v>
      </c>
      <c r="AU182" s="120" t="s">
        <v>79</v>
      </c>
      <c r="AY182" s="119" t="s">
        <v>128</v>
      </c>
      <c r="BK182" s="121">
        <f>SUM(BK183:BK223)</f>
        <v>0</v>
      </c>
    </row>
    <row r="183" spans="1:65" s="2" customFormat="1" ht="21.75" customHeight="1">
      <c r="A183" s="20"/>
      <c r="B183" s="21"/>
      <c r="C183" s="124" t="s">
        <v>283</v>
      </c>
      <c r="D183" s="124" t="s">
        <v>130</v>
      </c>
      <c r="E183" s="125" t="s">
        <v>284</v>
      </c>
      <c r="F183" s="126" t="s">
        <v>285</v>
      </c>
      <c r="G183" s="127" t="s">
        <v>286</v>
      </c>
      <c r="H183" s="128">
        <v>18</v>
      </c>
      <c r="I183" s="129"/>
      <c r="J183" s="130">
        <f aca="true" t="shared" si="0" ref="J183:J196">ROUND(I183*H183,2)</f>
        <v>0</v>
      </c>
      <c r="K183" s="131"/>
      <c r="L183" s="23"/>
      <c r="M183" s="132" t="s">
        <v>19</v>
      </c>
      <c r="N183" s="133" t="s">
        <v>42</v>
      </c>
      <c r="O183" s="29"/>
      <c r="P183" s="134">
        <f aca="true" t="shared" si="1" ref="P183:P196">O183*H183</f>
        <v>0</v>
      </c>
      <c r="Q183" s="134">
        <v>0.0007</v>
      </c>
      <c r="R183" s="134">
        <f aca="true" t="shared" si="2" ref="R183:R196">Q183*H183</f>
        <v>0.0126</v>
      </c>
      <c r="S183" s="134">
        <v>0</v>
      </c>
      <c r="T183" s="135">
        <f aca="true" t="shared" si="3" ref="T183:T196">S183*H183</f>
        <v>0</v>
      </c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R183" s="136" t="s">
        <v>134</v>
      </c>
      <c r="AT183" s="136" t="s">
        <v>130</v>
      </c>
      <c r="AU183" s="136" t="s">
        <v>81</v>
      </c>
      <c r="AY183" s="13" t="s">
        <v>128</v>
      </c>
      <c r="BE183" s="137">
        <f aca="true" t="shared" si="4" ref="BE183:BE196">IF(N183="základní",J183,0)</f>
        <v>0</v>
      </c>
      <c r="BF183" s="137">
        <f aca="true" t="shared" si="5" ref="BF183:BF196">IF(N183="snížená",J183,0)</f>
        <v>0</v>
      </c>
      <c r="BG183" s="137">
        <f aca="true" t="shared" si="6" ref="BG183:BG196">IF(N183="zákl. přenesená",J183,0)</f>
        <v>0</v>
      </c>
      <c r="BH183" s="137">
        <f aca="true" t="shared" si="7" ref="BH183:BH196">IF(N183="sníž. přenesená",J183,0)</f>
        <v>0</v>
      </c>
      <c r="BI183" s="137">
        <f aca="true" t="shared" si="8" ref="BI183:BI196">IF(N183="nulová",J183,0)</f>
        <v>0</v>
      </c>
      <c r="BJ183" s="13" t="s">
        <v>79</v>
      </c>
      <c r="BK183" s="137">
        <f aca="true" t="shared" si="9" ref="BK183:BK196">ROUND(I183*H183,2)</f>
        <v>0</v>
      </c>
      <c r="BL183" s="13" t="s">
        <v>134</v>
      </c>
      <c r="BM183" s="136" t="s">
        <v>287</v>
      </c>
    </row>
    <row r="184" spans="1:65" s="2" customFormat="1" ht="21.75" customHeight="1">
      <c r="A184" s="20"/>
      <c r="B184" s="21"/>
      <c r="C184" s="161" t="s">
        <v>288</v>
      </c>
      <c r="D184" s="161" t="s">
        <v>192</v>
      </c>
      <c r="E184" s="162" t="s">
        <v>289</v>
      </c>
      <c r="F184" s="163" t="s">
        <v>290</v>
      </c>
      <c r="G184" s="164" t="s">
        <v>286</v>
      </c>
      <c r="H184" s="165">
        <v>1</v>
      </c>
      <c r="I184" s="166"/>
      <c r="J184" s="167">
        <f t="shared" si="0"/>
        <v>0</v>
      </c>
      <c r="K184" s="168"/>
      <c r="L184" s="169"/>
      <c r="M184" s="170" t="s">
        <v>19</v>
      </c>
      <c r="N184" s="171" t="s">
        <v>42</v>
      </c>
      <c r="O184" s="29"/>
      <c r="P184" s="134">
        <f t="shared" si="1"/>
        <v>0</v>
      </c>
      <c r="Q184" s="134">
        <v>0.004</v>
      </c>
      <c r="R184" s="134">
        <f t="shared" si="2"/>
        <v>0.004</v>
      </c>
      <c r="S184" s="134">
        <v>0</v>
      </c>
      <c r="T184" s="135">
        <f t="shared" si="3"/>
        <v>0</v>
      </c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R184" s="136" t="s">
        <v>170</v>
      </c>
      <c r="AT184" s="136" t="s">
        <v>192</v>
      </c>
      <c r="AU184" s="136" t="s">
        <v>81</v>
      </c>
      <c r="AY184" s="13" t="s">
        <v>128</v>
      </c>
      <c r="BE184" s="137">
        <f t="shared" si="4"/>
        <v>0</v>
      </c>
      <c r="BF184" s="137">
        <f t="shared" si="5"/>
        <v>0</v>
      </c>
      <c r="BG184" s="137">
        <f t="shared" si="6"/>
        <v>0</v>
      </c>
      <c r="BH184" s="137">
        <f t="shared" si="7"/>
        <v>0</v>
      </c>
      <c r="BI184" s="137">
        <f t="shared" si="8"/>
        <v>0</v>
      </c>
      <c r="BJ184" s="13" t="s">
        <v>79</v>
      </c>
      <c r="BK184" s="137">
        <f t="shared" si="9"/>
        <v>0</v>
      </c>
      <c r="BL184" s="13" t="s">
        <v>134</v>
      </c>
      <c r="BM184" s="136" t="s">
        <v>291</v>
      </c>
    </row>
    <row r="185" spans="1:65" s="2" customFormat="1" ht="21.75" customHeight="1">
      <c r="A185" s="20"/>
      <c r="B185" s="21"/>
      <c r="C185" s="161" t="s">
        <v>292</v>
      </c>
      <c r="D185" s="161" t="s">
        <v>192</v>
      </c>
      <c r="E185" s="162" t="s">
        <v>293</v>
      </c>
      <c r="F185" s="163" t="s">
        <v>294</v>
      </c>
      <c r="G185" s="164" t="s">
        <v>286</v>
      </c>
      <c r="H185" s="165">
        <v>2</v>
      </c>
      <c r="I185" s="166"/>
      <c r="J185" s="167">
        <f t="shared" si="0"/>
        <v>0</v>
      </c>
      <c r="K185" s="168"/>
      <c r="L185" s="169"/>
      <c r="M185" s="170" t="s">
        <v>19</v>
      </c>
      <c r="N185" s="171" t="s">
        <v>42</v>
      </c>
      <c r="O185" s="29"/>
      <c r="P185" s="134">
        <f t="shared" si="1"/>
        <v>0</v>
      </c>
      <c r="Q185" s="134">
        <v>0.0025</v>
      </c>
      <c r="R185" s="134">
        <f t="shared" si="2"/>
        <v>0.005</v>
      </c>
      <c r="S185" s="134">
        <v>0</v>
      </c>
      <c r="T185" s="135">
        <f t="shared" si="3"/>
        <v>0</v>
      </c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R185" s="136" t="s">
        <v>170</v>
      </c>
      <c r="AT185" s="136" t="s">
        <v>192</v>
      </c>
      <c r="AU185" s="136" t="s">
        <v>81</v>
      </c>
      <c r="AY185" s="13" t="s">
        <v>128</v>
      </c>
      <c r="BE185" s="137">
        <f t="shared" si="4"/>
        <v>0</v>
      </c>
      <c r="BF185" s="137">
        <f t="shared" si="5"/>
        <v>0</v>
      </c>
      <c r="BG185" s="137">
        <f t="shared" si="6"/>
        <v>0</v>
      </c>
      <c r="BH185" s="137">
        <f t="shared" si="7"/>
        <v>0</v>
      </c>
      <c r="BI185" s="137">
        <f t="shared" si="8"/>
        <v>0</v>
      </c>
      <c r="BJ185" s="13" t="s">
        <v>79</v>
      </c>
      <c r="BK185" s="137">
        <f t="shared" si="9"/>
        <v>0</v>
      </c>
      <c r="BL185" s="13" t="s">
        <v>134</v>
      </c>
      <c r="BM185" s="136" t="s">
        <v>295</v>
      </c>
    </row>
    <row r="186" spans="1:65" s="2" customFormat="1" ht="16.5" customHeight="1">
      <c r="A186" s="20"/>
      <c r="B186" s="21"/>
      <c r="C186" s="161" t="s">
        <v>296</v>
      </c>
      <c r="D186" s="161" t="s">
        <v>192</v>
      </c>
      <c r="E186" s="162" t="s">
        <v>297</v>
      </c>
      <c r="F186" s="163" t="s">
        <v>298</v>
      </c>
      <c r="G186" s="164" t="s">
        <v>286</v>
      </c>
      <c r="H186" s="165">
        <v>2</v>
      </c>
      <c r="I186" s="166"/>
      <c r="J186" s="167">
        <f t="shared" si="0"/>
        <v>0</v>
      </c>
      <c r="K186" s="168"/>
      <c r="L186" s="169"/>
      <c r="M186" s="170" t="s">
        <v>19</v>
      </c>
      <c r="N186" s="171" t="s">
        <v>42</v>
      </c>
      <c r="O186" s="29"/>
      <c r="P186" s="134">
        <f t="shared" si="1"/>
        <v>0</v>
      </c>
      <c r="Q186" s="134">
        <v>0.004</v>
      </c>
      <c r="R186" s="134">
        <f t="shared" si="2"/>
        <v>0.008</v>
      </c>
      <c r="S186" s="134">
        <v>0</v>
      </c>
      <c r="T186" s="135">
        <f t="shared" si="3"/>
        <v>0</v>
      </c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R186" s="136" t="s">
        <v>170</v>
      </c>
      <c r="AT186" s="136" t="s">
        <v>192</v>
      </c>
      <c r="AU186" s="136" t="s">
        <v>81</v>
      </c>
      <c r="AY186" s="13" t="s">
        <v>128</v>
      </c>
      <c r="BE186" s="137">
        <f t="shared" si="4"/>
        <v>0</v>
      </c>
      <c r="BF186" s="137">
        <f t="shared" si="5"/>
        <v>0</v>
      </c>
      <c r="BG186" s="137">
        <f t="shared" si="6"/>
        <v>0</v>
      </c>
      <c r="BH186" s="137">
        <f t="shared" si="7"/>
        <v>0</v>
      </c>
      <c r="BI186" s="137">
        <f t="shared" si="8"/>
        <v>0</v>
      </c>
      <c r="BJ186" s="13" t="s">
        <v>79</v>
      </c>
      <c r="BK186" s="137">
        <f t="shared" si="9"/>
        <v>0</v>
      </c>
      <c r="BL186" s="13" t="s">
        <v>134</v>
      </c>
      <c r="BM186" s="136" t="s">
        <v>299</v>
      </c>
    </row>
    <row r="187" spans="1:65" s="2" customFormat="1" ht="16.5" customHeight="1">
      <c r="A187" s="20"/>
      <c r="B187" s="21"/>
      <c r="C187" s="161" t="s">
        <v>300</v>
      </c>
      <c r="D187" s="161" t="s">
        <v>192</v>
      </c>
      <c r="E187" s="162" t="s">
        <v>301</v>
      </c>
      <c r="F187" s="163" t="s">
        <v>302</v>
      </c>
      <c r="G187" s="164" t="s">
        <v>286</v>
      </c>
      <c r="H187" s="165">
        <v>2</v>
      </c>
      <c r="I187" s="166"/>
      <c r="J187" s="167">
        <f t="shared" si="0"/>
        <v>0</v>
      </c>
      <c r="K187" s="168"/>
      <c r="L187" s="169"/>
      <c r="M187" s="170" t="s">
        <v>19</v>
      </c>
      <c r="N187" s="171" t="s">
        <v>42</v>
      </c>
      <c r="O187" s="29"/>
      <c r="P187" s="134">
        <f t="shared" si="1"/>
        <v>0</v>
      </c>
      <c r="Q187" s="134">
        <v>0.005</v>
      </c>
      <c r="R187" s="134">
        <f t="shared" si="2"/>
        <v>0.01</v>
      </c>
      <c r="S187" s="134">
        <v>0</v>
      </c>
      <c r="T187" s="135">
        <f t="shared" si="3"/>
        <v>0</v>
      </c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R187" s="136" t="s">
        <v>170</v>
      </c>
      <c r="AT187" s="136" t="s">
        <v>192</v>
      </c>
      <c r="AU187" s="136" t="s">
        <v>81</v>
      </c>
      <c r="AY187" s="13" t="s">
        <v>128</v>
      </c>
      <c r="BE187" s="137">
        <f t="shared" si="4"/>
        <v>0</v>
      </c>
      <c r="BF187" s="137">
        <f t="shared" si="5"/>
        <v>0</v>
      </c>
      <c r="BG187" s="137">
        <f t="shared" si="6"/>
        <v>0</v>
      </c>
      <c r="BH187" s="137">
        <f t="shared" si="7"/>
        <v>0</v>
      </c>
      <c r="BI187" s="137">
        <f t="shared" si="8"/>
        <v>0</v>
      </c>
      <c r="BJ187" s="13" t="s">
        <v>79</v>
      </c>
      <c r="BK187" s="137">
        <f t="shared" si="9"/>
        <v>0</v>
      </c>
      <c r="BL187" s="13" t="s">
        <v>134</v>
      </c>
      <c r="BM187" s="136" t="s">
        <v>303</v>
      </c>
    </row>
    <row r="188" spans="1:65" s="2" customFormat="1" ht="21.75" customHeight="1">
      <c r="A188" s="20"/>
      <c r="B188" s="21"/>
      <c r="C188" s="161" t="s">
        <v>304</v>
      </c>
      <c r="D188" s="161" t="s">
        <v>192</v>
      </c>
      <c r="E188" s="162" t="s">
        <v>305</v>
      </c>
      <c r="F188" s="163" t="s">
        <v>306</v>
      </c>
      <c r="G188" s="164" t="s">
        <v>286</v>
      </c>
      <c r="H188" s="165">
        <v>5</v>
      </c>
      <c r="I188" s="166"/>
      <c r="J188" s="167">
        <f t="shared" si="0"/>
        <v>0</v>
      </c>
      <c r="K188" s="168"/>
      <c r="L188" s="169"/>
      <c r="M188" s="170" t="s">
        <v>19</v>
      </c>
      <c r="N188" s="171" t="s">
        <v>42</v>
      </c>
      <c r="O188" s="29"/>
      <c r="P188" s="134">
        <f t="shared" si="1"/>
        <v>0</v>
      </c>
      <c r="Q188" s="134">
        <v>0.0025</v>
      </c>
      <c r="R188" s="134">
        <f t="shared" si="2"/>
        <v>0.0125</v>
      </c>
      <c r="S188" s="134">
        <v>0</v>
      </c>
      <c r="T188" s="135">
        <f t="shared" si="3"/>
        <v>0</v>
      </c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R188" s="136" t="s">
        <v>170</v>
      </c>
      <c r="AT188" s="136" t="s">
        <v>192</v>
      </c>
      <c r="AU188" s="136" t="s">
        <v>81</v>
      </c>
      <c r="AY188" s="13" t="s">
        <v>128</v>
      </c>
      <c r="BE188" s="137">
        <f t="shared" si="4"/>
        <v>0</v>
      </c>
      <c r="BF188" s="137">
        <f t="shared" si="5"/>
        <v>0</v>
      </c>
      <c r="BG188" s="137">
        <f t="shared" si="6"/>
        <v>0</v>
      </c>
      <c r="BH188" s="137">
        <f t="shared" si="7"/>
        <v>0</v>
      </c>
      <c r="BI188" s="137">
        <f t="shared" si="8"/>
        <v>0</v>
      </c>
      <c r="BJ188" s="13" t="s">
        <v>79</v>
      </c>
      <c r="BK188" s="137">
        <f t="shared" si="9"/>
        <v>0</v>
      </c>
      <c r="BL188" s="13" t="s">
        <v>134</v>
      </c>
      <c r="BM188" s="136" t="s">
        <v>307</v>
      </c>
    </row>
    <row r="189" spans="1:65" s="2" customFormat="1" ht="21.75" customHeight="1">
      <c r="A189" s="20"/>
      <c r="B189" s="21"/>
      <c r="C189" s="161" t="s">
        <v>308</v>
      </c>
      <c r="D189" s="161" t="s">
        <v>192</v>
      </c>
      <c r="E189" s="162" t="s">
        <v>309</v>
      </c>
      <c r="F189" s="163" t="s">
        <v>310</v>
      </c>
      <c r="G189" s="164" t="s">
        <v>286</v>
      </c>
      <c r="H189" s="165">
        <v>2</v>
      </c>
      <c r="I189" s="166"/>
      <c r="J189" s="167">
        <f t="shared" si="0"/>
        <v>0</v>
      </c>
      <c r="K189" s="168"/>
      <c r="L189" s="169"/>
      <c r="M189" s="170" t="s">
        <v>19</v>
      </c>
      <c r="N189" s="171" t="s">
        <v>42</v>
      </c>
      <c r="O189" s="29"/>
      <c r="P189" s="134">
        <f t="shared" si="1"/>
        <v>0</v>
      </c>
      <c r="Q189" s="134">
        <v>0.0035</v>
      </c>
      <c r="R189" s="134">
        <f t="shared" si="2"/>
        <v>0.007</v>
      </c>
      <c r="S189" s="134">
        <v>0</v>
      </c>
      <c r="T189" s="135">
        <f t="shared" si="3"/>
        <v>0</v>
      </c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R189" s="136" t="s">
        <v>170</v>
      </c>
      <c r="AT189" s="136" t="s">
        <v>192</v>
      </c>
      <c r="AU189" s="136" t="s">
        <v>81</v>
      </c>
      <c r="AY189" s="13" t="s">
        <v>128</v>
      </c>
      <c r="BE189" s="137">
        <f t="shared" si="4"/>
        <v>0</v>
      </c>
      <c r="BF189" s="137">
        <f t="shared" si="5"/>
        <v>0</v>
      </c>
      <c r="BG189" s="137">
        <f t="shared" si="6"/>
        <v>0</v>
      </c>
      <c r="BH189" s="137">
        <f t="shared" si="7"/>
        <v>0</v>
      </c>
      <c r="BI189" s="137">
        <f t="shared" si="8"/>
        <v>0</v>
      </c>
      <c r="BJ189" s="13" t="s">
        <v>79</v>
      </c>
      <c r="BK189" s="137">
        <f t="shared" si="9"/>
        <v>0</v>
      </c>
      <c r="BL189" s="13" t="s">
        <v>134</v>
      </c>
      <c r="BM189" s="136" t="s">
        <v>311</v>
      </c>
    </row>
    <row r="190" spans="1:65" s="2" customFormat="1" ht="21.75" customHeight="1">
      <c r="A190" s="20"/>
      <c r="B190" s="21"/>
      <c r="C190" s="161" t="s">
        <v>312</v>
      </c>
      <c r="D190" s="161" t="s">
        <v>192</v>
      </c>
      <c r="E190" s="162" t="s">
        <v>313</v>
      </c>
      <c r="F190" s="163" t="s">
        <v>314</v>
      </c>
      <c r="G190" s="164" t="s">
        <v>286</v>
      </c>
      <c r="H190" s="165">
        <v>4</v>
      </c>
      <c r="I190" s="166"/>
      <c r="J190" s="167">
        <f t="shared" si="0"/>
        <v>0</v>
      </c>
      <c r="K190" s="168"/>
      <c r="L190" s="169"/>
      <c r="M190" s="170" t="s">
        <v>19</v>
      </c>
      <c r="N190" s="171" t="s">
        <v>42</v>
      </c>
      <c r="O190" s="29"/>
      <c r="P190" s="134">
        <f t="shared" si="1"/>
        <v>0</v>
      </c>
      <c r="Q190" s="134">
        <v>0.0077</v>
      </c>
      <c r="R190" s="134">
        <f t="shared" si="2"/>
        <v>0.0308</v>
      </c>
      <c r="S190" s="134">
        <v>0</v>
      </c>
      <c r="T190" s="135">
        <f t="shared" si="3"/>
        <v>0</v>
      </c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R190" s="136" t="s">
        <v>170</v>
      </c>
      <c r="AT190" s="136" t="s">
        <v>192</v>
      </c>
      <c r="AU190" s="136" t="s">
        <v>81</v>
      </c>
      <c r="AY190" s="13" t="s">
        <v>128</v>
      </c>
      <c r="BE190" s="137">
        <f t="shared" si="4"/>
        <v>0</v>
      </c>
      <c r="BF190" s="137">
        <f t="shared" si="5"/>
        <v>0</v>
      </c>
      <c r="BG190" s="137">
        <f t="shared" si="6"/>
        <v>0</v>
      </c>
      <c r="BH190" s="137">
        <f t="shared" si="7"/>
        <v>0</v>
      </c>
      <c r="BI190" s="137">
        <f t="shared" si="8"/>
        <v>0</v>
      </c>
      <c r="BJ190" s="13" t="s">
        <v>79</v>
      </c>
      <c r="BK190" s="137">
        <f t="shared" si="9"/>
        <v>0</v>
      </c>
      <c r="BL190" s="13" t="s">
        <v>134</v>
      </c>
      <c r="BM190" s="136" t="s">
        <v>315</v>
      </c>
    </row>
    <row r="191" spans="1:65" s="2" customFormat="1" ht="21.75" customHeight="1">
      <c r="A191" s="20"/>
      <c r="B191" s="21"/>
      <c r="C191" s="124" t="s">
        <v>316</v>
      </c>
      <c r="D191" s="124" t="s">
        <v>130</v>
      </c>
      <c r="E191" s="125" t="s">
        <v>317</v>
      </c>
      <c r="F191" s="126" t="s">
        <v>318</v>
      </c>
      <c r="G191" s="127" t="s">
        <v>286</v>
      </c>
      <c r="H191" s="128">
        <v>18</v>
      </c>
      <c r="I191" s="129"/>
      <c r="J191" s="130">
        <f t="shared" si="0"/>
        <v>0</v>
      </c>
      <c r="K191" s="131"/>
      <c r="L191" s="23"/>
      <c r="M191" s="132" t="s">
        <v>19</v>
      </c>
      <c r="N191" s="133" t="s">
        <v>42</v>
      </c>
      <c r="O191" s="29"/>
      <c r="P191" s="134">
        <f t="shared" si="1"/>
        <v>0</v>
      </c>
      <c r="Q191" s="134">
        <v>0.10941</v>
      </c>
      <c r="R191" s="134">
        <f t="shared" si="2"/>
        <v>1.96938</v>
      </c>
      <c r="S191" s="134">
        <v>0</v>
      </c>
      <c r="T191" s="135">
        <f t="shared" si="3"/>
        <v>0</v>
      </c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R191" s="136" t="s">
        <v>134</v>
      </c>
      <c r="AT191" s="136" t="s">
        <v>130</v>
      </c>
      <c r="AU191" s="136" t="s">
        <v>81</v>
      </c>
      <c r="AY191" s="13" t="s">
        <v>128</v>
      </c>
      <c r="BE191" s="137">
        <f t="shared" si="4"/>
        <v>0</v>
      </c>
      <c r="BF191" s="137">
        <f t="shared" si="5"/>
        <v>0</v>
      </c>
      <c r="BG191" s="137">
        <f t="shared" si="6"/>
        <v>0</v>
      </c>
      <c r="BH191" s="137">
        <f t="shared" si="7"/>
        <v>0</v>
      </c>
      <c r="BI191" s="137">
        <f t="shared" si="8"/>
        <v>0</v>
      </c>
      <c r="BJ191" s="13" t="s">
        <v>79</v>
      </c>
      <c r="BK191" s="137">
        <f t="shared" si="9"/>
        <v>0</v>
      </c>
      <c r="BL191" s="13" t="s">
        <v>134</v>
      </c>
      <c r="BM191" s="136" t="s">
        <v>319</v>
      </c>
    </row>
    <row r="192" spans="1:65" s="2" customFormat="1" ht="16.5" customHeight="1">
      <c r="A192" s="20"/>
      <c r="B192" s="21"/>
      <c r="C192" s="161" t="s">
        <v>320</v>
      </c>
      <c r="D192" s="161" t="s">
        <v>192</v>
      </c>
      <c r="E192" s="162" t="s">
        <v>321</v>
      </c>
      <c r="F192" s="163" t="s">
        <v>322</v>
      </c>
      <c r="G192" s="164" t="s">
        <v>286</v>
      </c>
      <c r="H192" s="165">
        <v>18</v>
      </c>
      <c r="I192" s="166"/>
      <c r="J192" s="167">
        <f t="shared" si="0"/>
        <v>0</v>
      </c>
      <c r="K192" s="168"/>
      <c r="L192" s="169"/>
      <c r="M192" s="170" t="s">
        <v>19</v>
      </c>
      <c r="N192" s="171" t="s">
        <v>42</v>
      </c>
      <c r="O192" s="29"/>
      <c r="P192" s="134">
        <f t="shared" si="1"/>
        <v>0</v>
      </c>
      <c r="Q192" s="134">
        <v>0.0061</v>
      </c>
      <c r="R192" s="134">
        <f t="shared" si="2"/>
        <v>0.10980000000000001</v>
      </c>
      <c r="S192" s="134">
        <v>0</v>
      </c>
      <c r="T192" s="135">
        <f t="shared" si="3"/>
        <v>0</v>
      </c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R192" s="136" t="s">
        <v>170</v>
      </c>
      <c r="AT192" s="136" t="s">
        <v>192</v>
      </c>
      <c r="AU192" s="136" t="s">
        <v>81</v>
      </c>
      <c r="AY192" s="13" t="s">
        <v>128</v>
      </c>
      <c r="BE192" s="137">
        <f t="shared" si="4"/>
        <v>0</v>
      </c>
      <c r="BF192" s="137">
        <f t="shared" si="5"/>
        <v>0</v>
      </c>
      <c r="BG192" s="137">
        <f t="shared" si="6"/>
        <v>0</v>
      </c>
      <c r="BH192" s="137">
        <f t="shared" si="7"/>
        <v>0</v>
      </c>
      <c r="BI192" s="137">
        <f t="shared" si="8"/>
        <v>0</v>
      </c>
      <c r="BJ192" s="13" t="s">
        <v>79</v>
      </c>
      <c r="BK192" s="137">
        <f t="shared" si="9"/>
        <v>0</v>
      </c>
      <c r="BL192" s="13" t="s">
        <v>134</v>
      </c>
      <c r="BM192" s="136" t="s">
        <v>323</v>
      </c>
    </row>
    <row r="193" spans="1:65" s="2" customFormat="1" ht="16.5" customHeight="1">
      <c r="A193" s="20"/>
      <c r="B193" s="21"/>
      <c r="C193" s="161" t="s">
        <v>324</v>
      </c>
      <c r="D193" s="161" t="s">
        <v>192</v>
      </c>
      <c r="E193" s="162" t="s">
        <v>325</v>
      </c>
      <c r="F193" s="163" t="s">
        <v>326</v>
      </c>
      <c r="G193" s="164" t="s">
        <v>286</v>
      </c>
      <c r="H193" s="165">
        <v>18</v>
      </c>
      <c r="I193" s="166"/>
      <c r="J193" s="167">
        <f t="shared" si="0"/>
        <v>0</v>
      </c>
      <c r="K193" s="168"/>
      <c r="L193" s="169"/>
      <c r="M193" s="170" t="s">
        <v>19</v>
      </c>
      <c r="N193" s="171" t="s">
        <v>42</v>
      </c>
      <c r="O193" s="29"/>
      <c r="P193" s="134">
        <f t="shared" si="1"/>
        <v>0</v>
      </c>
      <c r="Q193" s="134">
        <v>0.003</v>
      </c>
      <c r="R193" s="134">
        <f t="shared" si="2"/>
        <v>0.054</v>
      </c>
      <c r="S193" s="134">
        <v>0</v>
      </c>
      <c r="T193" s="135">
        <f t="shared" si="3"/>
        <v>0</v>
      </c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R193" s="136" t="s">
        <v>170</v>
      </c>
      <c r="AT193" s="136" t="s">
        <v>192</v>
      </c>
      <c r="AU193" s="136" t="s">
        <v>81</v>
      </c>
      <c r="AY193" s="13" t="s">
        <v>128</v>
      </c>
      <c r="BE193" s="137">
        <f t="shared" si="4"/>
        <v>0</v>
      </c>
      <c r="BF193" s="137">
        <f t="shared" si="5"/>
        <v>0</v>
      </c>
      <c r="BG193" s="137">
        <f t="shared" si="6"/>
        <v>0</v>
      </c>
      <c r="BH193" s="137">
        <f t="shared" si="7"/>
        <v>0</v>
      </c>
      <c r="BI193" s="137">
        <f t="shared" si="8"/>
        <v>0</v>
      </c>
      <c r="BJ193" s="13" t="s">
        <v>79</v>
      </c>
      <c r="BK193" s="137">
        <f t="shared" si="9"/>
        <v>0</v>
      </c>
      <c r="BL193" s="13" t="s">
        <v>134</v>
      </c>
      <c r="BM193" s="136" t="s">
        <v>327</v>
      </c>
    </row>
    <row r="194" spans="1:65" s="2" customFormat="1" ht="16.5" customHeight="1">
      <c r="A194" s="20"/>
      <c r="B194" s="21"/>
      <c r="C194" s="161" t="s">
        <v>328</v>
      </c>
      <c r="D194" s="161" t="s">
        <v>192</v>
      </c>
      <c r="E194" s="162" t="s">
        <v>329</v>
      </c>
      <c r="F194" s="163" t="s">
        <v>330</v>
      </c>
      <c r="G194" s="164" t="s">
        <v>286</v>
      </c>
      <c r="H194" s="165">
        <v>18</v>
      </c>
      <c r="I194" s="166"/>
      <c r="J194" s="167">
        <f t="shared" si="0"/>
        <v>0</v>
      </c>
      <c r="K194" s="168"/>
      <c r="L194" s="169"/>
      <c r="M194" s="170" t="s">
        <v>19</v>
      </c>
      <c r="N194" s="171" t="s">
        <v>42</v>
      </c>
      <c r="O194" s="29"/>
      <c r="P194" s="134">
        <f t="shared" si="1"/>
        <v>0</v>
      </c>
      <c r="Q194" s="134">
        <v>0.0001</v>
      </c>
      <c r="R194" s="134">
        <f t="shared" si="2"/>
        <v>0.0018000000000000002</v>
      </c>
      <c r="S194" s="134">
        <v>0</v>
      </c>
      <c r="T194" s="135">
        <f t="shared" si="3"/>
        <v>0</v>
      </c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R194" s="136" t="s">
        <v>170</v>
      </c>
      <c r="AT194" s="136" t="s">
        <v>192</v>
      </c>
      <c r="AU194" s="136" t="s">
        <v>81</v>
      </c>
      <c r="AY194" s="13" t="s">
        <v>128</v>
      </c>
      <c r="BE194" s="137">
        <f t="shared" si="4"/>
        <v>0</v>
      </c>
      <c r="BF194" s="137">
        <f t="shared" si="5"/>
        <v>0</v>
      </c>
      <c r="BG194" s="137">
        <f t="shared" si="6"/>
        <v>0</v>
      </c>
      <c r="BH194" s="137">
        <f t="shared" si="7"/>
        <v>0</v>
      </c>
      <c r="BI194" s="137">
        <f t="shared" si="8"/>
        <v>0</v>
      </c>
      <c r="BJ194" s="13" t="s">
        <v>79</v>
      </c>
      <c r="BK194" s="137">
        <f t="shared" si="9"/>
        <v>0</v>
      </c>
      <c r="BL194" s="13" t="s">
        <v>134</v>
      </c>
      <c r="BM194" s="136" t="s">
        <v>331</v>
      </c>
    </row>
    <row r="195" spans="1:65" s="2" customFormat="1" ht="16.5" customHeight="1">
      <c r="A195" s="20"/>
      <c r="B195" s="21"/>
      <c r="C195" s="161" t="s">
        <v>332</v>
      </c>
      <c r="D195" s="161" t="s">
        <v>192</v>
      </c>
      <c r="E195" s="162" t="s">
        <v>333</v>
      </c>
      <c r="F195" s="163" t="s">
        <v>334</v>
      </c>
      <c r="G195" s="164" t="s">
        <v>286</v>
      </c>
      <c r="H195" s="165">
        <v>18</v>
      </c>
      <c r="I195" s="166"/>
      <c r="J195" s="167">
        <f t="shared" si="0"/>
        <v>0</v>
      </c>
      <c r="K195" s="168"/>
      <c r="L195" s="169"/>
      <c r="M195" s="170" t="s">
        <v>19</v>
      </c>
      <c r="N195" s="171" t="s">
        <v>42</v>
      </c>
      <c r="O195" s="29"/>
      <c r="P195" s="134">
        <f t="shared" si="1"/>
        <v>0</v>
      </c>
      <c r="Q195" s="134">
        <v>0.00035</v>
      </c>
      <c r="R195" s="134">
        <f t="shared" si="2"/>
        <v>0.0063</v>
      </c>
      <c r="S195" s="134">
        <v>0</v>
      </c>
      <c r="T195" s="135">
        <f t="shared" si="3"/>
        <v>0</v>
      </c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R195" s="136" t="s">
        <v>170</v>
      </c>
      <c r="AT195" s="136" t="s">
        <v>192</v>
      </c>
      <c r="AU195" s="136" t="s">
        <v>81</v>
      </c>
      <c r="AY195" s="13" t="s">
        <v>128</v>
      </c>
      <c r="BE195" s="137">
        <f t="shared" si="4"/>
        <v>0</v>
      </c>
      <c r="BF195" s="137">
        <f t="shared" si="5"/>
        <v>0</v>
      </c>
      <c r="BG195" s="137">
        <f t="shared" si="6"/>
        <v>0</v>
      </c>
      <c r="BH195" s="137">
        <f t="shared" si="7"/>
        <v>0</v>
      </c>
      <c r="BI195" s="137">
        <f t="shared" si="8"/>
        <v>0</v>
      </c>
      <c r="BJ195" s="13" t="s">
        <v>79</v>
      </c>
      <c r="BK195" s="137">
        <f t="shared" si="9"/>
        <v>0</v>
      </c>
      <c r="BL195" s="13" t="s">
        <v>134</v>
      </c>
      <c r="BM195" s="136" t="s">
        <v>335</v>
      </c>
    </row>
    <row r="196" spans="1:65" s="2" customFormat="1" ht="21.75" customHeight="1">
      <c r="A196" s="20"/>
      <c r="B196" s="21"/>
      <c r="C196" s="124" t="s">
        <v>336</v>
      </c>
      <c r="D196" s="124" t="s">
        <v>130</v>
      </c>
      <c r="E196" s="125" t="s">
        <v>337</v>
      </c>
      <c r="F196" s="126" t="s">
        <v>338</v>
      </c>
      <c r="G196" s="127" t="s">
        <v>202</v>
      </c>
      <c r="H196" s="128">
        <v>39.931</v>
      </c>
      <c r="I196" s="129"/>
      <c r="J196" s="130">
        <f t="shared" si="0"/>
        <v>0</v>
      </c>
      <c r="K196" s="131"/>
      <c r="L196" s="23"/>
      <c r="M196" s="132" t="s">
        <v>19</v>
      </c>
      <c r="N196" s="133" t="s">
        <v>42</v>
      </c>
      <c r="O196" s="29"/>
      <c r="P196" s="134">
        <f t="shared" si="1"/>
        <v>0</v>
      </c>
      <c r="Q196" s="134">
        <v>3E-05</v>
      </c>
      <c r="R196" s="134">
        <f t="shared" si="2"/>
        <v>0.00119793</v>
      </c>
      <c r="S196" s="134">
        <v>0</v>
      </c>
      <c r="T196" s="135">
        <f t="shared" si="3"/>
        <v>0</v>
      </c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R196" s="136" t="s">
        <v>134</v>
      </c>
      <c r="AT196" s="136" t="s">
        <v>130</v>
      </c>
      <c r="AU196" s="136" t="s">
        <v>81</v>
      </c>
      <c r="AY196" s="13" t="s">
        <v>128</v>
      </c>
      <c r="BE196" s="137">
        <f t="shared" si="4"/>
        <v>0</v>
      </c>
      <c r="BF196" s="137">
        <f t="shared" si="5"/>
        <v>0</v>
      </c>
      <c r="BG196" s="137">
        <f t="shared" si="6"/>
        <v>0</v>
      </c>
      <c r="BH196" s="137">
        <f t="shared" si="7"/>
        <v>0</v>
      </c>
      <c r="BI196" s="137">
        <f t="shared" si="8"/>
        <v>0</v>
      </c>
      <c r="BJ196" s="13" t="s">
        <v>79</v>
      </c>
      <c r="BK196" s="137">
        <f t="shared" si="9"/>
        <v>0</v>
      </c>
      <c r="BL196" s="13" t="s">
        <v>134</v>
      </c>
      <c r="BM196" s="136" t="s">
        <v>339</v>
      </c>
    </row>
    <row r="197" spans="2:51" s="8" customFormat="1" ht="12">
      <c r="B197" s="138"/>
      <c r="C197" s="139"/>
      <c r="D197" s="140" t="s">
        <v>136</v>
      </c>
      <c r="E197" s="141" t="s">
        <v>19</v>
      </c>
      <c r="F197" s="142" t="s">
        <v>340</v>
      </c>
      <c r="G197" s="139"/>
      <c r="H197" s="143">
        <v>39.931</v>
      </c>
      <c r="I197" s="144"/>
      <c r="J197" s="139"/>
      <c r="K197" s="139"/>
      <c r="L197" s="145"/>
      <c r="M197" s="146"/>
      <c r="N197" s="147"/>
      <c r="O197" s="147"/>
      <c r="P197" s="147"/>
      <c r="Q197" s="147"/>
      <c r="R197" s="147"/>
      <c r="S197" s="147"/>
      <c r="T197" s="148"/>
      <c r="AT197" s="149" t="s">
        <v>136</v>
      </c>
      <c r="AU197" s="149" t="s">
        <v>81</v>
      </c>
      <c r="AV197" s="8" t="s">
        <v>81</v>
      </c>
      <c r="AW197" s="8" t="s">
        <v>33</v>
      </c>
      <c r="AX197" s="8" t="s">
        <v>79</v>
      </c>
      <c r="AY197" s="149" t="s">
        <v>128</v>
      </c>
    </row>
    <row r="198" spans="1:65" s="2" customFormat="1" ht="44.25" customHeight="1">
      <c r="A198" s="20"/>
      <c r="B198" s="21"/>
      <c r="C198" s="124" t="s">
        <v>341</v>
      </c>
      <c r="D198" s="124" t="s">
        <v>130</v>
      </c>
      <c r="E198" s="125" t="s">
        <v>342</v>
      </c>
      <c r="F198" s="126" t="s">
        <v>343</v>
      </c>
      <c r="G198" s="127" t="s">
        <v>202</v>
      </c>
      <c r="H198" s="128">
        <v>466.731</v>
      </c>
      <c r="I198" s="129"/>
      <c r="J198" s="130">
        <f>ROUND(I198*H198,2)</f>
        <v>0</v>
      </c>
      <c r="K198" s="131"/>
      <c r="L198" s="23"/>
      <c r="M198" s="132" t="s">
        <v>19</v>
      </c>
      <c r="N198" s="133" t="s">
        <v>42</v>
      </c>
      <c r="O198" s="29"/>
      <c r="P198" s="134">
        <f>O198*H198</f>
        <v>0</v>
      </c>
      <c r="Q198" s="134">
        <v>0.1554</v>
      </c>
      <c r="R198" s="134">
        <f>Q198*H198</f>
        <v>72.5299974</v>
      </c>
      <c r="S198" s="134">
        <v>0</v>
      </c>
      <c r="T198" s="135">
        <f>S198*H198</f>
        <v>0</v>
      </c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R198" s="136" t="s">
        <v>134</v>
      </c>
      <c r="AT198" s="136" t="s">
        <v>130</v>
      </c>
      <c r="AU198" s="136" t="s">
        <v>81</v>
      </c>
      <c r="AY198" s="13" t="s">
        <v>128</v>
      </c>
      <c r="BE198" s="137">
        <f>IF(N198="základní",J198,0)</f>
        <v>0</v>
      </c>
      <c r="BF198" s="137">
        <f>IF(N198="snížená",J198,0)</f>
        <v>0</v>
      </c>
      <c r="BG198" s="137">
        <f>IF(N198="zákl. přenesená",J198,0)</f>
        <v>0</v>
      </c>
      <c r="BH198" s="137">
        <f>IF(N198="sníž. přenesená",J198,0)</f>
        <v>0</v>
      </c>
      <c r="BI198" s="137">
        <f>IF(N198="nulová",J198,0)</f>
        <v>0</v>
      </c>
      <c r="BJ198" s="13" t="s">
        <v>79</v>
      </c>
      <c r="BK198" s="137">
        <f>ROUND(I198*H198,2)</f>
        <v>0</v>
      </c>
      <c r="BL198" s="13" t="s">
        <v>134</v>
      </c>
      <c r="BM198" s="136" t="s">
        <v>344</v>
      </c>
    </row>
    <row r="199" spans="2:51" s="10" customFormat="1" ht="12">
      <c r="B199" s="172"/>
      <c r="C199" s="173"/>
      <c r="D199" s="140" t="s">
        <v>136</v>
      </c>
      <c r="E199" s="174" t="s">
        <v>19</v>
      </c>
      <c r="F199" s="175" t="s">
        <v>345</v>
      </c>
      <c r="G199" s="173"/>
      <c r="H199" s="174" t="s">
        <v>19</v>
      </c>
      <c r="I199" s="176"/>
      <c r="J199" s="173"/>
      <c r="K199" s="173"/>
      <c r="L199" s="177"/>
      <c r="M199" s="178"/>
      <c r="N199" s="179"/>
      <c r="O199" s="179"/>
      <c r="P199" s="179"/>
      <c r="Q199" s="179"/>
      <c r="R199" s="179"/>
      <c r="S199" s="179"/>
      <c r="T199" s="180"/>
      <c r="AT199" s="181" t="s">
        <v>136</v>
      </c>
      <c r="AU199" s="181" t="s">
        <v>81</v>
      </c>
      <c r="AV199" s="10" t="s">
        <v>79</v>
      </c>
      <c r="AW199" s="10" t="s">
        <v>33</v>
      </c>
      <c r="AX199" s="10" t="s">
        <v>71</v>
      </c>
      <c r="AY199" s="181" t="s">
        <v>128</v>
      </c>
    </row>
    <row r="200" spans="2:51" s="10" customFormat="1" ht="12">
      <c r="B200" s="172"/>
      <c r="C200" s="173"/>
      <c r="D200" s="140" t="s">
        <v>136</v>
      </c>
      <c r="E200" s="174" t="s">
        <v>19</v>
      </c>
      <c r="F200" s="175" t="s">
        <v>346</v>
      </c>
      <c r="G200" s="173"/>
      <c r="H200" s="174" t="s">
        <v>19</v>
      </c>
      <c r="I200" s="176"/>
      <c r="J200" s="173"/>
      <c r="K200" s="173"/>
      <c r="L200" s="177"/>
      <c r="M200" s="178"/>
      <c r="N200" s="179"/>
      <c r="O200" s="179"/>
      <c r="P200" s="179"/>
      <c r="Q200" s="179"/>
      <c r="R200" s="179"/>
      <c r="S200" s="179"/>
      <c r="T200" s="180"/>
      <c r="AT200" s="181" t="s">
        <v>136</v>
      </c>
      <c r="AU200" s="181" t="s">
        <v>81</v>
      </c>
      <c r="AV200" s="10" t="s">
        <v>79</v>
      </c>
      <c r="AW200" s="10" t="s">
        <v>33</v>
      </c>
      <c r="AX200" s="10" t="s">
        <v>71</v>
      </c>
      <c r="AY200" s="181" t="s">
        <v>128</v>
      </c>
    </row>
    <row r="201" spans="2:51" s="8" customFormat="1" ht="20.4">
      <c r="B201" s="138"/>
      <c r="C201" s="139"/>
      <c r="D201" s="140" t="s">
        <v>136</v>
      </c>
      <c r="E201" s="141" t="s">
        <v>19</v>
      </c>
      <c r="F201" s="142" t="s">
        <v>347</v>
      </c>
      <c r="G201" s="139"/>
      <c r="H201" s="143">
        <v>120.78</v>
      </c>
      <c r="I201" s="144"/>
      <c r="J201" s="139"/>
      <c r="K201" s="139"/>
      <c r="L201" s="145"/>
      <c r="M201" s="146"/>
      <c r="N201" s="147"/>
      <c r="O201" s="147"/>
      <c r="P201" s="147"/>
      <c r="Q201" s="147"/>
      <c r="R201" s="147"/>
      <c r="S201" s="147"/>
      <c r="T201" s="148"/>
      <c r="AT201" s="149" t="s">
        <v>136</v>
      </c>
      <c r="AU201" s="149" t="s">
        <v>81</v>
      </c>
      <c r="AV201" s="8" t="s">
        <v>81</v>
      </c>
      <c r="AW201" s="8" t="s">
        <v>33</v>
      </c>
      <c r="AX201" s="8" t="s">
        <v>71</v>
      </c>
      <c r="AY201" s="149" t="s">
        <v>128</v>
      </c>
    </row>
    <row r="202" spans="2:51" s="10" customFormat="1" ht="12">
      <c r="B202" s="172"/>
      <c r="C202" s="173"/>
      <c r="D202" s="140" t="s">
        <v>136</v>
      </c>
      <c r="E202" s="174" t="s">
        <v>19</v>
      </c>
      <c r="F202" s="175" t="s">
        <v>348</v>
      </c>
      <c r="G202" s="173"/>
      <c r="H202" s="174" t="s">
        <v>19</v>
      </c>
      <c r="I202" s="176"/>
      <c r="J202" s="173"/>
      <c r="K202" s="173"/>
      <c r="L202" s="177"/>
      <c r="M202" s="178"/>
      <c r="N202" s="179"/>
      <c r="O202" s="179"/>
      <c r="P202" s="179"/>
      <c r="Q202" s="179"/>
      <c r="R202" s="179"/>
      <c r="S202" s="179"/>
      <c r="T202" s="180"/>
      <c r="AT202" s="181" t="s">
        <v>136</v>
      </c>
      <c r="AU202" s="181" t="s">
        <v>81</v>
      </c>
      <c r="AV202" s="10" t="s">
        <v>79</v>
      </c>
      <c r="AW202" s="10" t="s">
        <v>33</v>
      </c>
      <c r="AX202" s="10" t="s">
        <v>71</v>
      </c>
      <c r="AY202" s="181" t="s">
        <v>128</v>
      </c>
    </row>
    <row r="203" spans="2:51" s="8" customFormat="1" ht="12">
      <c r="B203" s="138"/>
      <c r="C203" s="139"/>
      <c r="D203" s="140" t="s">
        <v>136</v>
      </c>
      <c r="E203" s="141" t="s">
        <v>19</v>
      </c>
      <c r="F203" s="142" t="s">
        <v>349</v>
      </c>
      <c r="G203" s="139"/>
      <c r="H203" s="143">
        <v>17</v>
      </c>
      <c r="I203" s="144"/>
      <c r="J203" s="139"/>
      <c r="K203" s="139"/>
      <c r="L203" s="145"/>
      <c r="M203" s="146"/>
      <c r="N203" s="147"/>
      <c r="O203" s="147"/>
      <c r="P203" s="147"/>
      <c r="Q203" s="147"/>
      <c r="R203" s="147"/>
      <c r="S203" s="147"/>
      <c r="T203" s="148"/>
      <c r="AT203" s="149" t="s">
        <v>136</v>
      </c>
      <c r="AU203" s="149" t="s">
        <v>81</v>
      </c>
      <c r="AV203" s="8" t="s">
        <v>81</v>
      </c>
      <c r="AW203" s="8" t="s">
        <v>33</v>
      </c>
      <c r="AX203" s="8" t="s">
        <v>71</v>
      </c>
      <c r="AY203" s="149" t="s">
        <v>128</v>
      </c>
    </row>
    <row r="204" spans="2:51" s="10" customFormat="1" ht="12">
      <c r="B204" s="172"/>
      <c r="C204" s="173"/>
      <c r="D204" s="140" t="s">
        <v>136</v>
      </c>
      <c r="E204" s="174" t="s">
        <v>19</v>
      </c>
      <c r="F204" s="175" t="s">
        <v>350</v>
      </c>
      <c r="G204" s="173"/>
      <c r="H204" s="174" t="s">
        <v>19</v>
      </c>
      <c r="I204" s="176"/>
      <c r="J204" s="173"/>
      <c r="K204" s="173"/>
      <c r="L204" s="177"/>
      <c r="M204" s="178"/>
      <c r="N204" s="179"/>
      <c r="O204" s="179"/>
      <c r="P204" s="179"/>
      <c r="Q204" s="179"/>
      <c r="R204" s="179"/>
      <c r="S204" s="179"/>
      <c r="T204" s="180"/>
      <c r="AT204" s="181" t="s">
        <v>136</v>
      </c>
      <c r="AU204" s="181" t="s">
        <v>81</v>
      </c>
      <c r="AV204" s="10" t="s">
        <v>79</v>
      </c>
      <c r="AW204" s="10" t="s">
        <v>33</v>
      </c>
      <c r="AX204" s="10" t="s">
        <v>71</v>
      </c>
      <c r="AY204" s="181" t="s">
        <v>128</v>
      </c>
    </row>
    <row r="205" spans="2:51" s="10" customFormat="1" ht="12">
      <c r="B205" s="172"/>
      <c r="C205" s="173"/>
      <c r="D205" s="140" t="s">
        <v>136</v>
      </c>
      <c r="E205" s="174" t="s">
        <v>19</v>
      </c>
      <c r="F205" s="175" t="s">
        <v>348</v>
      </c>
      <c r="G205" s="173"/>
      <c r="H205" s="174" t="s">
        <v>19</v>
      </c>
      <c r="I205" s="176"/>
      <c r="J205" s="173"/>
      <c r="K205" s="173"/>
      <c r="L205" s="177"/>
      <c r="M205" s="178"/>
      <c r="N205" s="179"/>
      <c r="O205" s="179"/>
      <c r="P205" s="179"/>
      <c r="Q205" s="179"/>
      <c r="R205" s="179"/>
      <c r="S205" s="179"/>
      <c r="T205" s="180"/>
      <c r="AT205" s="181" t="s">
        <v>136</v>
      </c>
      <c r="AU205" s="181" t="s">
        <v>81</v>
      </c>
      <c r="AV205" s="10" t="s">
        <v>79</v>
      </c>
      <c r="AW205" s="10" t="s">
        <v>33</v>
      </c>
      <c r="AX205" s="10" t="s">
        <v>71</v>
      </c>
      <c r="AY205" s="181" t="s">
        <v>128</v>
      </c>
    </row>
    <row r="206" spans="2:51" s="8" customFormat="1" ht="20.4">
      <c r="B206" s="138"/>
      <c r="C206" s="139"/>
      <c r="D206" s="140" t="s">
        <v>136</v>
      </c>
      <c r="E206" s="141" t="s">
        <v>19</v>
      </c>
      <c r="F206" s="142" t="s">
        <v>351</v>
      </c>
      <c r="G206" s="139"/>
      <c r="H206" s="143">
        <v>205.41</v>
      </c>
      <c r="I206" s="144"/>
      <c r="J206" s="139"/>
      <c r="K206" s="139"/>
      <c r="L206" s="145"/>
      <c r="M206" s="146"/>
      <c r="N206" s="147"/>
      <c r="O206" s="147"/>
      <c r="P206" s="147"/>
      <c r="Q206" s="147"/>
      <c r="R206" s="147"/>
      <c r="S206" s="147"/>
      <c r="T206" s="148"/>
      <c r="AT206" s="149" t="s">
        <v>136</v>
      </c>
      <c r="AU206" s="149" t="s">
        <v>81</v>
      </c>
      <c r="AV206" s="8" t="s">
        <v>81</v>
      </c>
      <c r="AW206" s="8" t="s">
        <v>33</v>
      </c>
      <c r="AX206" s="8" t="s">
        <v>71</v>
      </c>
      <c r="AY206" s="149" t="s">
        <v>128</v>
      </c>
    </row>
    <row r="207" spans="2:51" s="8" customFormat="1" ht="20.4">
      <c r="B207" s="138"/>
      <c r="C207" s="139"/>
      <c r="D207" s="140" t="s">
        <v>136</v>
      </c>
      <c r="E207" s="141" t="s">
        <v>19</v>
      </c>
      <c r="F207" s="142" t="s">
        <v>352</v>
      </c>
      <c r="G207" s="139"/>
      <c r="H207" s="143">
        <v>136.31</v>
      </c>
      <c r="I207" s="144"/>
      <c r="J207" s="139"/>
      <c r="K207" s="139"/>
      <c r="L207" s="145"/>
      <c r="M207" s="146"/>
      <c r="N207" s="147"/>
      <c r="O207" s="147"/>
      <c r="P207" s="147"/>
      <c r="Q207" s="147"/>
      <c r="R207" s="147"/>
      <c r="S207" s="147"/>
      <c r="T207" s="148"/>
      <c r="AT207" s="149" t="s">
        <v>136</v>
      </c>
      <c r="AU207" s="149" t="s">
        <v>81</v>
      </c>
      <c r="AV207" s="8" t="s">
        <v>81</v>
      </c>
      <c r="AW207" s="8" t="s">
        <v>33</v>
      </c>
      <c r="AX207" s="8" t="s">
        <v>71</v>
      </c>
      <c r="AY207" s="149" t="s">
        <v>128</v>
      </c>
    </row>
    <row r="208" spans="2:51" s="10" customFormat="1" ht="12">
      <c r="B208" s="172"/>
      <c r="C208" s="173"/>
      <c r="D208" s="140" t="s">
        <v>136</v>
      </c>
      <c r="E208" s="174" t="s">
        <v>19</v>
      </c>
      <c r="F208" s="175" t="s">
        <v>353</v>
      </c>
      <c r="G208" s="173"/>
      <c r="H208" s="174" t="s">
        <v>19</v>
      </c>
      <c r="I208" s="176"/>
      <c r="J208" s="173"/>
      <c r="K208" s="173"/>
      <c r="L208" s="177"/>
      <c r="M208" s="178"/>
      <c r="N208" s="179"/>
      <c r="O208" s="179"/>
      <c r="P208" s="179"/>
      <c r="Q208" s="179"/>
      <c r="R208" s="179"/>
      <c r="S208" s="179"/>
      <c r="T208" s="180"/>
      <c r="AT208" s="181" t="s">
        <v>136</v>
      </c>
      <c r="AU208" s="181" t="s">
        <v>81</v>
      </c>
      <c r="AV208" s="10" t="s">
        <v>79</v>
      </c>
      <c r="AW208" s="10" t="s">
        <v>33</v>
      </c>
      <c r="AX208" s="10" t="s">
        <v>71</v>
      </c>
      <c r="AY208" s="181" t="s">
        <v>128</v>
      </c>
    </row>
    <row r="209" spans="2:51" s="8" customFormat="1" ht="12">
      <c r="B209" s="138"/>
      <c r="C209" s="139"/>
      <c r="D209" s="140" t="s">
        <v>136</v>
      </c>
      <c r="E209" s="141" t="s">
        <v>19</v>
      </c>
      <c r="F209" s="142" t="s">
        <v>354</v>
      </c>
      <c r="G209" s="139"/>
      <c r="H209" s="143">
        <v>27.09</v>
      </c>
      <c r="I209" s="144"/>
      <c r="J209" s="139"/>
      <c r="K209" s="139"/>
      <c r="L209" s="145"/>
      <c r="M209" s="146"/>
      <c r="N209" s="147"/>
      <c r="O209" s="147"/>
      <c r="P209" s="147"/>
      <c r="Q209" s="147"/>
      <c r="R209" s="147"/>
      <c r="S209" s="147"/>
      <c r="T209" s="148"/>
      <c r="AT209" s="149" t="s">
        <v>136</v>
      </c>
      <c r="AU209" s="149" t="s">
        <v>81</v>
      </c>
      <c r="AV209" s="8" t="s">
        <v>81</v>
      </c>
      <c r="AW209" s="8" t="s">
        <v>33</v>
      </c>
      <c r="AX209" s="8" t="s">
        <v>71</v>
      </c>
      <c r="AY209" s="149" t="s">
        <v>128</v>
      </c>
    </row>
    <row r="210" spans="2:51" s="10" customFormat="1" ht="12">
      <c r="B210" s="172"/>
      <c r="C210" s="173"/>
      <c r="D210" s="140" t="s">
        <v>136</v>
      </c>
      <c r="E210" s="174" t="s">
        <v>19</v>
      </c>
      <c r="F210" s="175" t="s">
        <v>355</v>
      </c>
      <c r="G210" s="173"/>
      <c r="H210" s="174" t="s">
        <v>19</v>
      </c>
      <c r="I210" s="176"/>
      <c r="J210" s="173"/>
      <c r="K210" s="173"/>
      <c r="L210" s="177"/>
      <c r="M210" s="178"/>
      <c r="N210" s="179"/>
      <c r="O210" s="179"/>
      <c r="P210" s="179"/>
      <c r="Q210" s="179"/>
      <c r="R210" s="179"/>
      <c r="S210" s="179"/>
      <c r="T210" s="180"/>
      <c r="AT210" s="181" t="s">
        <v>136</v>
      </c>
      <c r="AU210" s="181" t="s">
        <v>81</v>
      </c>
      <c r="AV210" s="10" t="s">
        <v>79</v>
      </c>
      <c r="AW210" s="10" t="s">
        <v>33</v>
      </c>
      <c r="AX210" s="10" t="s">
        <v>71</v>
      </c>
      <c r="AY210" s="181" t="s">
        <v>128</v>
      </c>
    </row>
    <row r="211" spans="2:51" s="8" customFormat="1" ht="12">
      <c r="B211" s="138"/>
      <c r="C211" s="139"/>
      <c r="D211" s="140" t="s">
        <v>136</v>
      </c>
      <c r="E211" s="141" t="s">
        <v>19</v>
      </c>
      <c r="F211" s="142" t="s">
        <v>356</v>
      </c>
      <c r="G211" s="139"/>
      <c r="H211" s="143">
        <v>-39.859</v>
      </c>
      <c r="I211" s="144"/>
      <c r="J211" s="139"/>
      <c r="K211" s="139"/>
      <c r="L211" s="145"/>
      <c r="M211" s="146"/>
      <c r="N211" s="147"/>
      <c r="O211" s="147"/>
      <c r="P211" s="147"/>
      <c r="Q211" s="147"/>
      <c r="R211" s="147"/>
      <c r="S211" s="147"/>
      <c r="T211" s="148"/>
      <c r="AT211" s="149" t="s">
        <v>136</v>
      </c>
      <c r="AU211" s="149" t="s">
        <v>81</v>
      </c>
      <c r="AV211" s="8" t="s">
        <v>81</v>
      </c>
      <c r="AW211" s="8" t="s">
        <v>33</v>
      </c>
      <c r="AX211" s="8" t="s">
        <v>71</v>
      </c>
      <c r="AY211" s="149" t="s">
        <v>128</v>
      </c>
    </row>
    <row r="212" spans="2:51" s="9" customFormat="1" ht="12">
      <c r="B212" s="150"/>
      <c r="C212" s="151"/>
      <c r="D212" s="140" t="s">
        <v>136</v>
      </c>
      <c r="E212" s="152" t="s">
        <v>19</v>
      </c>
      <c r="F212" s="153" t="s">
        <v>151</v>
      </c>
      <c r="G212" s="151"/>
      <c r="H212" s="154">
        <v>466.731</v>
      </c>
      <c r="I212" s="155"/>
      <c r="J212" s="151"/>
      <c r="K212" s="151"/>
      <c r="L212" s="156"/>
      <c r="M212" s="157"/>
      <c r="N212" s="158"/>
      <c r="O212" s="158"/>
      <c r="P212" s="158"/>
      <c r="Q212" s="158"/>
      <c r="R212" s="158"/>
      <c r="S212" s="158"/>
      <c r="T212" s="159"/>
      <c r="AT212" s="160" t="s">
        <v>136</v>
      </c>
      <c r="AU212" s="160" t="s">
        <v>81</v>
      </c>
      <c r="AV212" s="9" t="s">
        <v>134</v>
      </c>
      <c r="AW212" s="9" t="s">
        <v>33</v>
      </c>
      <c r="AX212" s="9" t="s">
        <v>79</v>
      </c>
      <c r="AY212" s="160" t="s">
        <v>128</v>
      </c>
    </row>
    <row r="213" spans="1:65" s="2" customFormat="1" ht="16.5" customHeight="1">
      <c r="A213" s="20"/>
      <c r="B213" s="21"/>
      <c r="C213" s="161" t="s">
        <v>357</v>
      </c>
      <c r="D213" s="161" t="s">
        <v>192</v>
      </c>
      <c r="E213" s="162" t="s">
        <v>358</v>
      </c>
      <c r="F213" s="163" t="s">
        <v>359</v>
      </c>
      <c r="G213" s="164" t="s">
        <v>202</v>
      </c>
      <c r="H213" s="165">
        <v>485.401</v>
      </c>
      <c r="I213" s="166"/>
      <c r="J213" s="167">
        <f>ROUND(I213*H213,2)</f>
        <v>0</v>
      </c>
      <c r="K213" s="168"/>
      <c r="L213" s="169"/>
      <c r="M213" s="170" t="s">
        <v>19</v>
      </c>
      <c r="N213" s="171" t="s">
        <v>42</v>
      </c>
      <c r="O213" s="29"/>
      <c r="P213" s="134">
        <f>O213*H213</f>
        <v>0</v>
      </c>
      <c r="Q213" s="134">
        <v>0.08</v>
      </c>
      <c r="R213" s="134">
        <f>Q213*H213</f>
        <v>38.832080000000005</v>
      </c>
      <c r="S213" s="134">
        <v>0</v>
      </c>
      <c r="T213" s="135">
        <f>S213*H213</f>
        <v>0</v>
      </c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R213" s="136" t="s">
        <v>170</v>
      </c>
      <c r="AT213" s="136" t="s">
        <v>192</v>
      </c>
      <c r="AU213" s="136" t="s">
        <v>81</v>
      </c>
      <c r="AY213" s="13" t="s">
        <v>128</v>
      </c>
      <c r="BE213" s="137">
        <f>IF(N213="základní",J213,0)</f>
        <v>0</v>
      </c>
      <c r="BF213" s="137">
        <f>IF(N213="snížená",J213,0)</f>
        <v>0</v>
      </c>
      <c r="BG213" s="137">
        <f>IF(N213="zákl. přenesená",J213,0)</f>
        <v>0</v>
      </c>
      <c r="BH213" s="137">
        <f>IF(N213="sníž. přenesená",J213,0)</f>
        <v>0</v>
      </c>
      <c r="BI213" s="137">
        <f>IF(N213="nulová",J213,0)</f>
        <v>0</v>
      </c>
      <c r="BJ213" s="13" t="s">
        <v>79</v>
      </c>
      <c r="BK213" s="137">
        <f>ROUND(I213*H213,2)</f>
        <v>0</v>
      </c>
      <c r="BL213" s="13" t="s">
        <v>134</v>
      </c>
      <c r="BM213" s="136" t="s">
        <v>360</v>
      </c>
    </row>
    <row r="214" spans="1:65" s="2" customFormat="1" ht="44.25" customHeight="1">
      <c r="A214" s="20"/>
      <c r="B214" s="21"/>
      <c r="C214" s="124" t="s">
        <v>361</v>
      </c>
      <c r="D214" s="124" t="s">
        <v>130</v>
      </c>
      <c r="E214" s="125" t="s">
        <v>362</v>
      </c>
      <c r="F214" s="126" t="s">
        <v>363</v>
      </c>
      <c r="G214" s="127" t="s">
        <v>202</v>
      </c>
      <c r="H214" s="128">
        <v>51.64</v>
      </c>
      <c r="I214" s="129"/>
      <c r="J214" s="130">
        <f>ROUND(I214*H214,2)</f>
        <v>0</v>
      </c>
      <c r="K214" s="131"/>
      <c r="L214" s="23"/>
      <c r="M214" s="132" t="s">
        <v>19</v>
      </c>
      <c r="N214" s="133" t="s">
        <v>42</v>
      </c>
      <c r="O214" s="29"/>
      <c r="P214" s="134">
        <f>O214*H214</f>
        <v>0</v>
      </c>
      <c r="Q214" s="134">
        <v>0.1295</v>
      </c>
      <c r="R214" s="134">
        <f>Q214*H214</f>
        <v>6.68738</v>
      </c>
      <c r="S214" s="134">
        <v>0</v>
      </c>
      <c r="T214" s="135">
        <f>S214*H214</f>
        <v>0</v>
      </c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R214" s="136" t="s">
        <v>134</v>
      </c>
      <c r="AT214" s="136" t="s">
        <v>130</v>
      </c>
      <c r="AU214" s="136" t="s">
        <v>81</v>
      </c>
      <c r="AY214" s="13" t="s">
        <v>128</v>
      </c>
      <c r="BE214" s="137">
        <f>IF(N214="základní",J214,0)</f>
        <v>0</v>
      </c>
      <c r="BF214" s="137">
        <f>IF(N214="snížená",J214,0)</f>
        <v>0</v>
      </c>
      <c r="BG214" s="137">
        <f>IF(N214="zákl. přenesená",J214,0)</f>
        <v>0</v>
      </c>
      <c r="BH214" s="137">
        <f>IF(N214="sníž. přenesená",J214,0)</f>
        <v>0</v>
      </c>
      <c r="BI214" s="137">
        <f>IF(N214="nulová",J214,0)</f>
        <v>0</v>
      </c>
      <c r="BJ214" s="13" t="s">
        <v>79</v>
      </c>
      <c r="BK214" s="137">
        <f>ROUND(I214*H214,2)</f>
        <v>0</v>
      </c>
      <c r="BL214" s="13" t="s">
        <v>134</v>
      </c>
      <c r="BM214" s="136" t="s">
        <v>364</v>
      </c>
    </row>
    <row r="215" spans="2:51" s="8" customFormat="1" ht="12">
      <c r="B215" s="138"/>
      <c r="C215" s="139"/>
      <c r="D215" s="140" t="s">
        <v>136</v>
      </c>
      <c r="E215" s="141" t="s">
        <v>19</v>
      </c>
      <c r="F215" s="142" t="s">
        <v>365</v>
      </c>
      <c r="G215" s="139"/>
      <c r="H215" s="143">
        <v>51.64</v>
      </c>
      <c r="I215" s="144"/>
      <c r="J215" s="139"/>
      <c r="K215" s="139"/>
      <c r="L215" s="145"/>
      <c r="M215" s="146"/>
      <c r="N215" s="147"/>
      <c r="O215" s="147"/>
      <c r="P215" s="147"/>
      <c r="Q215" s="147"/>
      <c r="R215" s="147"/>
      <c r="S215" s="147"/>
      <c r="T215" s="148"/>
      <c r="AT215" s="149" t="s">
        <v>136</v>
      </c>
      <c r="AU215" s="149" t="s">
        <v>81</v>
      </c>
      <c r="AV215" s="8" t="s">
        <v>81</v>
      </c>
      <c r="AW215" s="8" t="s">
        <v>33</v>
      </c>
      <c r="AX215" s="8" t="s">
        <v>79</v>
      </c>
      <c r="AY215" s="149" t="s">
        <v>128</v>
      </c>
    </row>
    <row r="216" spans="1:65" s="2" customFormat="1" ht="16.5" customHeight="1">
      <c r="A216" s="20"/>
      <c r="B216" s="21"/>
      <c r="C216" s="161" t="s">
        <v>366</v>
      </c>
      <c r="D216" s="161" t="s">
        <v>192</v>
      </c>
      <c r="E216" s="162" t="s">
        <v>367</v>
      </c>
      <c r="F216" s="163" t="s">
        <v>368</v>
      </c>
      <c r="G216" s="164" t="s">
        <v>202</v>
      </c>
      <c r="H216" s="165">
        <v>53.189</v>
      </c>
      <c r="I216" s="166"/>
      <c r="J216" s="167">
        <f>ROUND(I216*H216,2)</f>
        <v>0</v>
      </c>
      <c r="K216" s="168"/>
      <c r="L216" s="169"/>
      <c r="M216" s="170" t="s">
        <v>19</v>
      </c>
      <c r="N216" s="171" t="s">
        <v>42</v>
      </c>
      <c r="O216" s="29"/>
      <c r="P216" s="134">
        <f>O216*H216</f>
        <v>0</v>
      </c>
      <c r="Q216" s="134">
        <v>0.028</v>
      </c>
      <c r="R216" s="134">
        <f>Q216*H216</f>
        <v>1.489292</v>
      </c>
      <c r="S216" s="134">
        <v>0</v>
      </c>
      <c r="T216" s="135">
        <f>S216*H216</f>
        <v>0</v>
      </c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R216" s="136" t="s">
        <v>170</v>
      </c>
      <c r="AT216" s="136" t="s">
        <v>192</v>
      </c>
      <c r="AU216" s="136" t="s">
        <v>81</v>
      </c>
      <c r="AY216" s="13" t="s">
        <v>128</v>
      </c>
      <c r="BE216" s="137">
        <f>IF(N216="základní",J216,0)</f>
        <v>0</v>
      </c>
      <c r="BF216" s="137">
        <f>IF(N216="snížená",J216,0)</f>
        <v>0</v>
      </c>
      <c r="BG216" s="137">
        <f>IF(N216="zákl. přenesená",J216,0)</f>
        <v>0</v>
      </c>
      <c r="BH216" s="137">
        <f>IF(N216="sníž. přenesená",J216,0)</f>
        <v>0</v>
      </c>
      <c r="BI216" s="137">
        <f>IF(N216="nulová",J216,0)</f>
        <v>0</v>
      </c>
      <c r="BJ216" s="13" t="s">
        <v>79</v>
      </c>
      <c r="BK216" s="137">
        <f>ROUND(I216*H216,2)</f>
        <v>0</v>
      </c>
      <c r="BL216" s="13" t="s">
        <v>134</v>
      </c>
      <c r="BM216" s="136" t="s">
        <v>369</v>
      </c>
    </row>
    <row r="217" spans="2:51" s="8" customFormat="1" ht="12">
      <c r="B217" s="138"/>
      <c r="C217" s="139"/>
      <c r="D217" s="140" t="s">
        <v>136</v>
      </c>
      <c r="E217" s="141" t="s">
        <v>19</v>
      </c>
      <c r="F217" s="142" t="s">
        <v>370</v>
      </c>
      <c r="G217" s="139"/>
      <c r="H217" s="143">
        <v>53.189</v>
      </c>
      <c r="I217" s="144"/>
      <c r="J217" s="139"/>
      <c r="K217" s="139"/>
      <c r="L217" s="145"/>
      <c r="M217" s="146"/>
      <c r="N217" s="147"/>
      <c r="O217" s="147"/>
      <c r="P217" s="147"/>
      <c r="Q217" s="147"/>
      <c r="R217" s="147"/>
      <c r="S217" s="147"/>
      <c r="T217" s="148"/>
      <c r="AT217" s="149" t="s">
        <v>136</v>
      </c>
      <c r="AU217" s="149" t="s">
        <v>81</v>
      </c>
      <c r="AV217" s="8" t="s">
        <v>81</v>
      </c>
      <c r="AW217" s="8" t="s">
        <v>33</v>
      </c>
      <c r="AX217" s="8" t="s">
        <v>79</v>
      </c>
      <c r="AY217" s="149" t="s">
        <v>128</v>
      </c>
    </row>
    <row r="218" spans="1:65" s="2" customFormat="1" ht="21.75" customHeight="1">
      <c r="A218" s="20"/>
      <c r="B218" s="21"/>
      <c r="C218" s="124" t="s">
        <v>371</v>
      </c>
      <c r="D218" s="124" t="s">
        <v>130</v>
      </c>
      <c r="E218" s="125" t="s">
        <v>372</v>
      </c>
      <c r="F218" s="126" t="s">
        <v>373</v>
      </c>
      <c r="G218" s="127" t="s">
        <v>144</v>
      </c>
      <c r="H218" s="128">
        <v>44.072</v>
      </c>
      <c r="I218" s="129"/>
      <c r="J218" s="130">
        <f>ROUND(I218*H218,2)</f>
        <v>0</v>
      </c>
      <c r="K218" s="131"/>
      <c r="L218" s="23"/>
      <c r="M218" s="132" t="s">
        <v>19</v>
      </c>
      <c r="N218" s="133" t="s">
        <v>42</v>
      </c>
      <c r="O218" s="29"/>
      <c r="P218" s="134">
        <f>O218*H218</f>
        <v>0</v>
      </c>
      <c r="Q218" s="134">
        <v>2.25634</v>
      </c>
      <c r="R218" s="134">
        <f>Q218*H218</f>
        <v>99.44141648</v>
      </c>
      <c r="S218" s="134">
        <v>0</v>
      </c>
      <c r="T218" s="135">
        <f>S218*H218</f>
        <v>0</v>
      </c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R218" s="136" t="s">
        <v>134</v>
      </c>
      <c r="AT218" s="136" t="s">
        <v>130</v>
      </c>
      <c r="AU218" s="136" t="s">
        <v>81</v>
      </c>
      <c r="AY218" s="13" t="s">
        <v>128</v>
      </c>
      <c r="BE218" s="137">
        <f>IF(N218="základní",J218,0)</f>
        <v>0</v>
      </c>
      <c r="BF218" s="137">
        <f>IF(N218="snížená",J218,0)</f>
        <v>0</v>
      </c>
      <c r="BG218" s="137">
        <f>IF(N218="zákl. přenesená",J218,0)</f>
        <v>0</v>
      </c>
      <c r="BH218" s="137">
        <f>IF(N218="sníž. přenesená",J218,0)</f>
        <v>0</v>
      </c>
      <c r="BI218" s="137">
        <f>IF(N218="nulová",J218,0)</f>
        <v>0</v>
      </c>
      <c r="BJ218" s="13" t="s">
        <v>79</v>
      </c>
      <c r="BK218" s="137">
        <f>ROUND(I218*H218,2)</f>
        <v>0</v>
      </c>
      <c r="BL218" s="13" t="s">
        <v>134</v>
      </c>
      <c r="BM218" s="136" t="s">
        <v>374</v>
      </c>
    </row>
    <row r="219" spans="2:51" s="8" customFormat="1" ht="12">
      <c r="B219" s="138"/>
      <c r="C219" s="139"/>
      <c r="D219" s="140" t="s">
        <v>136</v>
      </c>
      <c r="E219" s="141" t="s">
        <v>19</v>
      </c>
      <c r="F219" s="142" t="s">
        <v>375</v>
      </c>
      <c r="G219" s="139"/>
      <c r="H219" s="143">
        <v>2.066</v>
      </c>
      <c r="I219" s="144"/>
      <c r="J219" s="139"/>
      <c r="K219" s="139"/>
      <c r="L219" s="145"/>
      <c r="M219" s="146"/>
      <c r="N219" s="147"/>
      <c r="O219" s="147"/>
      <c r="P219" s="147"/>
      <c r="Q219" s="147"/>
      <c r="R219" s="147"/>
      <c r="S219" s="147"/>
      <c r="T219" s="148"/>
      <c r="AT219" s="149" t="s">
        <v>136</v>
      </c>
      <c r="AU219" s="149" t="s">
        <v>81</v>
      </c>
      <c r="AV219" s="8" t="s">
        <v>81</v>
      </c>
      <c r="AW219" s="8" t="s">
        <v>33</v>
      </c>
      <c r="AX219" s="8" t="s">
        <v>71</v>
      </c>
      <c r="AY219" s="149" t="s">
        <v>128</v>
      </c>
    </row>
    <row r="220" spans="2:51" s="8" customFormat="1" ht="12">
      <c r="B220" s="138"/>
      <c r="C220" s="139"/>
      <c r="D220" s="140" t="s">
        <v>136</v>
      </c>
      <c r="E220" s="141" t="s">
        <v>19</v>
      </c>
      <c r="F220" s="142" t="s">
        <v>376</v>
      </c>
      <c r="G220" s="139"/>
      <c r="H220" s="143">
        <v>42.006</v>
      </c>
      <c r="I220" s="144"/>
      <c r="J220" s="139"/>
      <c r="K220" s="139"/>
      <c r="L220" s="145"/>
      <c r="M220" s="146"/>
      <c r="N220" s="147"/>
      <c r="O220" s="147"/>
      <c r="P220" s="147"/>
      <c r="Q220" s="147"/>
      <c r="R220" s="147"/>
      <c r="S220" s="147"/>
      <c r="T220" s="148"/>
      <c r="AT220" s="149" t="s">
        <v>136</v>
      </c>
      <c r="AU220" s="149" t="s">
        <v>81</v>
      </c>
      <c r="AV220" s="8" t="s">
        <v>81</v>
      </c>
      <c r="AW220" s="8" t="s">
        <v>33</v>
      </c>
      <c r="AX220" s="8" t="s">
        <v>71</v>
      </c>
      <c r="AY220" s="149" t="s">
        <v>128</v>
      </c>
    </row>
    <row r="221" spans="2:51" s="9" customFormat="1" ht="12">
      <c r="B221" s="150"/>
      <c r="C221" s="151"/>
      <c r="D221" s="140" t="s">
        <v>136</v>
      </c>
      <c r="E221" s="152" t="s">
        <v>19</v>
      </c>
      <c r="F221" s="153" t="s">
        <v>151</v>
      </c>
      <c r="G221" s="151"/>
      <c r="H221" s="154">
        <v>44.072</v>
      </c>
      <c r="I221" s="155"/>
      <c r="J221" s="151"/>
      <c r="K221" s="151"/>
      <c r="L221" s="156"/>
      <c r="M221" s="157"/>
      <c r="N221" s="158"/>
      <c r="O221" s="158"/>
      <c r="P221" s="158"/>
      <c r="Q221" s="158"/>
      <c r="R221" s="158"/>
      <c r="S221" s="158"/>
      <c r="T221" s="159"/>
      <c r="AT221" s="160" t="s">
        <v>136</v>
      </c>
      <c r="AU221" s="160" t="s">
        <v>81</v>
      </c>
      <c r="AV221" s="9" t="s">
        <v>134</v>
      </c>
      <c r="AW221" s="9" t="s">
        <v>33</v>
      </c>
      <c r="AX221" s="9" t="s">
        <v>79</v>
      </c>
      <c r="AY221" s="160" t="s">
        <v>128</v>
      </c>
    </row>
    <row r="222" spans="1:65" s="2" customFormat="1" ht="21.75" customHeight="1">
      <c r="A222" s="20"/>
      <c r="B222" s="21"/>
      <c r="C222" s="124" t="s">
        <v>377</v>
      </c>
      <c r="D222" s="124" t="s">
        <v>130</v>
      </c>
      <c r="E222" s="125" t="s">
        <v>378</v>
      </c>
      <c r="F222" s="126" t="s">
        <v>379</v>
      </c>
      <c r="G222" s="127" t="s">
        <v>133</v>
      </c>
      <c r="H222" s="128">
        <v>1401.86</v>
      </c>
      <c r="I222" s="129"/>
      <c r="J222" s="130">
        <f>ROUND(I222*H222,2)</f>
        <v>0</v>
      </c>
      <c r="K222" s="131"/>
      <c r="L222" s="23"/>
      <c r="M222" s="132" t="s">
        <v>19</v>
      </c>
      <c r="N222" s="133" t="s">
        <v>42</v>
      </c>
      <c r="O222" s="29"/>
      <c r="P222" s="134">
        <f>O222*H222</f>
        <v>0</v>
      </c>
      <c r="Q222" s="134">
        <v>0.00057</v>
      </c>
      <c r="R222" s="134">
        <f>Q222*H222</f>
        <v>0.7990601999999999</v>
      </c>
      <c r="S222" s="134">
        <v>0</v>
      </c>
      <c r="T222" s="135">
        <f>S222*H222</f>
        <v>0</v>
      </c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R222" s="136" t="s">
        <v>134</v>
      </c>
      <c r="AT222" s="136" t="s">
        <v>130</v>
      </c>
      <c r="AU222" s="136" t="s">
        <v>81</v>
      </c>
      <c r="AY222" s="13" t="s">
        <v>128</v>
      </c>
      <c r="BE222" s="137">
        <f>IF(N222="základní",J222,0)</f>
        <v>0</v>
      </c>
      <c r="BF222" s="137">
        <f>IF(N222="snížená",J222,0)</f>
        <v>0</v>
      </c>
      <c r="BG222" s="137">
        <f>IF(N222="zákl. přenesená",J222,0)</f>
        <v>0</v>
      </c>
      <c r="BH222" s="137">
        <f>IF(N222="sníž. přenesená",J222,0)</f>
        <v>0</v>
      </c>
      <c r="BI222" s="137">
        <f>IF(N222="nulová",J222,0)</f>
        <v>0</v>
      </c>
      <c r="BJ222" s="13" t="s">
        <v>79</v>
      </c>
      <c r="BK222" s="137">
        <f>ROUND(I222*H222,2)</f>
        <v>0</v>
      </c>
      <c r="BL222" s="13" t="s">
        <v>134</v>
      </c>
      <c r="BM222" s="136" t="s">
        <v>380</v>
      </c>
    </row>
    <row r="223" spans="2:51" s="8" customFormat="1" ht="20.4">
      <c r="B223" s="138"/>
      <c r="C223" s="139"/>
      <c r="D223" s="140" t="s">
        <v>136</v>
      </c>
      <c r="E223" s="141" t="s">
        <v>19</v>
      </c>
      <c r="F223" s="142" t="s">
        <v>381</v>
      </c>
      <c r="G223" s="139"/>
      <c r="H223" s="143">
        <v>1401.86</v>
      </c>
      <c r="I223" s="144"/>
      <c r="J223" s="139"/>
      <c r="K223" s="139"/>
      <c r="L223" s="145"/>
      <c r="M223" s="146"/>
      <c r="N223" s="147"/>
      <c r="O223" s="147"/>
      <c r="P223" s="147"/>
      <c r="Q223" s="147"/>
      <c r="R223" s="147"/>
      <c r="S223" s="147"/>
      <c r="T223" s="148"/>
      <c r="AT223" s="149" t="s">
        <v>136</v>
      </c>
      <c r="AU223" s="149" t="s">
        <v>81</v>
      </c>
      <c r="AV223" s="8" t="s">
        <v>81</v>
      </c>
      <c r="AW223" s="8" t="s">
        <v>33</v>
      </c>
      <c r="AX223" s="8" t="s">
        <v>79</v>
      </c>
      <c r="AY223" s="149" t="s">
        <v>128</v>
      </c>
    </row>
    <row r="224" spans="2:63" s="7" customFormat="1" ht="22.8" customHeight="1">
      <c r="B224" s="108"/>
      <c r="C224" s="109"/>
      <c r="D224" s="110" t="s">
        <v>70</v>
      </c>
      <c r="E224" s="122" t="s">
        <v>382</v>
      </c>
      <c r="F224" s="122" t="s">
        <v>383</v>
      </c>
      <c r="G224" s="109"/>
      <c r="H224" s="109"/>
      <c r="I224" s="112"/>
      <c r="J224" s="123">
        <f>BK224</f>
        <v>0</v>
      </c>
      <c r="K224" s="109"/>
      <c r="L224" s="114"/>
      <c r="M224" s="115"/>
      <c r="N224" s="116"/>
      <c r="O224" s="116"/>
      <c r="P224" s="117">
        <f>SUM(P225:P226)</f>
        <v>0</v>
      </c>
      <c r="Q224" s="116"/>
      <c r="R224" s="117">
        <f>SUM(R225:R226)</f>
        <v>0</v>
      </c>
      <c r="S224" s="116"/>
      <c r="T224" s="118">
        <f>SUM(T225:T226)</f>
        <v>0</v>
      </c>
      <c r="AR224" s="119" t="s">
        <v>79</v>
      </c>
      <c r="AT224" s="120" t="s">
        <v>70</v>
      </c>
      <c r="AU224" s="120" t="s">
        <v>79</v>
      </c>
      <c r="AY224" s="119" t="s">
        <v>128</v>
      </c>
      <c r="BK224" s="121">
        <f>SUM(BK225:BK226)</f>
        <v>0</v>
      </c>
    </row>
    <row r="225" spans="1:65" s="2" customFormat="1" ht="33" customHeight="1">
      <c r="A225" s="20"/>
      <c r="B225" s="21"/>
      <c r="C225" s="124" t="s">
        <v>384</v>
      </c>
      <c r="D225" s="124" t="s">
        <v>130</v>
      </c>
      <c r="E225" s="125" t="s">
        <v>385</v>
      </c>
      <c r="F225" s="126" t="s">
        <v>386</v>
      </c>
      <c r="G225" s="127" t="s">
        <v>173</v>
      </c>
      <c r="H225" s="128">
        <v>1603.377</v>
      </c>
      <c r="I225" s="129"/>
      <c r="J225" s="130">
        <f>ROUND(I225*H225,2)</f>
        <v>0</v>
      </c>
      <c r="K225" s="131"/>
      <c r="L225" s="23"/>
      <c r="M225" s="132" t="s">
        <v>19</v>
      </c>
      <c r="N225" s="133" t="s">
        <v>42</v>
      </c>
      <c r="O225" s="29"/>
      <c r="P225" s="134">
        <f>O225*H225</f>
        <v>0</v>
      </c>
      <c r="Q225" s="134">
        <v>0</v>
      </c>
      <c r="R225" s="134">
        <f>Q225*H225</f>
        <v>0</v>
      </c>
      <c r="S225" s="134">
        <v>0</v>
      </c>
      <c r="T225" s="135">
        <f>S225*H225</f>
        <v>0</v>
      </c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R225" s="136" t="s">
        <v>134</v>
      </c>
      <c r="AT225" s="136" t="s">
        <v>130</v>
      </c>
      <c r="AU225" s="136" t="s">
        <v>81</v>
      </c>
      <c r="AY225" s="13" t="s">
        <v>128</v>
      </c>
      <c r="BE225" s="137">
        <f>IF(N225="základní",J225,0)</f>
        <v>0</v>
      </c>
      <c r="BF225" s="137">
        <f>IF(N225="snížená",J225,0)</f>
        <v>0</v>
      </c>
      <c r="BG225" s="137">
        <f>IF(N225="zákl. přenesená",J225,0)</f>
        <v>0</v>
      </c>
      <c r="BH225" s="137">
        <f>IF(N225="sníž. přenesená",J225,0)</f>
        <v>0</v>
      </c>
      <c r="BI225" s="137">
        <f>IF(N225="nulová",J225,0)</f>
        <v>0</v>
      </c>
      <c r="BJ225" s="13" t="s">
        <v>79</v>
      </c>
      <c r="BK225" s="137">
        <f>ROUND(I225*H225,2)</f>
        <v>0</v>
      </c>
      <c r="BL225" s="13" t="s">
        <v>134</v>
      </c>
      <c r="BM225" s="136" t="s">
        <v>387</v>
      </c>
    </row>
    <row r="226" spans="1:65" s="2" customFormat="1" ht="44.25" customHeight="1">
      <c r="A226" s="20"/>
      <c r="B226" s="21"/>
      <c r="C226" s="124" t="s">
        <v>388</v>
      </c>
      <c r="D226" s="124" t="s">
        <v>130</v>
      </c>
      <c r="E226" s="125" t="s">
        <v>389</v>
      </c>
      <c r="F226" s="126" t="s">
        <v>390</v>
      </c>
      <c r="G226" s="127" t="s">
        <v>173</v>
      </c>
      <c r="H226" s="128">
        <v>1603.377</v>
      </c>
      <c r="I226" s="129"/>
      <c r="J226" s="130">
        <f>ROUND(I226*H226,2)</f>
        <v>0</v>
      </c>
      <c r="K226" s="131"/>
      <c r="L226" s="23"/>
      <c r="M226" s="182" t="s">
        <v>19</v>
      </c>
      <c r="N226" s="183" t="s">
        <v>42</v>
      </c>
      <c r="O226" s="184"/>
      <c r="P226" s="185">
        <f>O226*H226</f>
        <v>0</v>
      </c>
      <c r="Q226" s="185">
        <v>0</v>
      </c>
      <c r="R226" s="185">
        <f>Q226*H226</f>
        <v>0</v>
      </c>
      <c r="S226" s="185">
        <v>0</v>
      </c>
      <c r="T226" s="186">
        <f>S226*H226</f>
        <v>0</v>
      </c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R226" s="136" t="s">
        <v>134</v>
      </c>
      <c r="AT226" s="136" t="s">
        <v>130</v>
      </c>
      <c r="AU226" s="136" t="s">
        <v>81</v>
      </c>
      <c r="AY226" s="13" t="s">
        <v>128</v>
      </c>
      <c r="BE226" s="137">
        <f>IF(N226="základní",J226,0)</f>
        <v>0</v>
      </c>
      <c r="BF226" s="137">
        <f>IF(N226="snížená",J226,0)</f>
        <v>0</v>
      </c>
      <c r="BG226" s="137">
        <f>IF(N226="zákl. přenesená",J226,0)</f>
        <v>0</v>
      </c>
      <c r="BH226" s="137">
        <f>IF(N226="sníž. přenesená",J226,0)</f>
        <v>0</v>
      </c>
      <c r="BI226" s="137">
        <f>IF(N226="nulová",J226,0)</f>
        <v>0</v>
      </c>
      <c r="BJ226" s="13" t="s">
        <v>79</v>
      </c>
      <c r="BK226" s="137">
        <f>ROUND(I226*H226,2)</f>
        <v>0</v>
      </c>
      <c r="BL226" s="13" t="s">
        <v>134</v>
      </c>
      <c r="BM226" s="136" t="s">
        <v>391</v>
      </c>
    </row>
    <row r="227" spans="1:31" s="2" customFormat="1" ht="6.9" customHeight="1">
      <c r="A227" s="20"/>
      <c r="B227" s="24"/>
      <c r="C227" s="25"/>
      <c r="D227" s="25"/>
      <c r="E227" s="25"/>
      <c r="F227" s="25"/>
      <c r="G227" s="25"/>
      <c r="H227" s="25"/>
      <c r="I227" s="72"/>
      <c r="J227" s="25"/>
      <c r="K227" s="25"/>
      <c r="L227" s="23"/>
      <c r="M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</row>
  </sheetData>
  <sheetProtection algorithmName="SHA-512" hashValue="wqRMkwXD44i5wLLG8Xf9xwOJZTpDEyc7AqOWyh8lQ3YtHQ9nRSOxRgTgKaDAViJgRxlOTSj9Jv0TWQojjh/74A==" saltValue="GXMPDHN7djUwU5f+Xucqb5EnbwbTaBtNI7MfWvm+KE+jpljkOqwqxxqc5NuvgrTzmrx7cJMRTXYDyo34MwXaPQ==" spinCount="100000" sheet="1" objects="1" scenarios="1" formatColumns="0" formatRows="0" autoFilter="0"/>
  <autoFilter ref="C87:K226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08"/>
  <sheetViews>
    <sheetView showGridLines="0" workbookViewId="0" topLeftCell="A297">
      <selection activeCell="J30" sqref="J3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3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37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AT2" s="13" t="s">
        <v>84</v>
      </c>
    </row>
    <row r="3" spans="2:46" s="1" customFormat="1" ht="6.9" customHeight="1">
      <c r="B3" s="38"/>
      <c r="C3" s="39"/>
      <c r="D3" s="39"/>
      <c r="E3" s="39"/>
      <c r="F3" s="39"/>
      <c r="G3" s="39"/>
      <c r="H3" s="39"/>
      <c r="I3" s="40"/>
      <c r="J3" s="39"/>
      <c r="K3" s="39"/>
      <c r="L3" s="14"/>
      <c r="AT3" s="13" t="s">
        <v>81</v>
      </c>
    </row>
    <row r="4" spans="2:46" s="1" customFormat="1" ht="24.9" customHeight="1">
      <c r="B4" s="14"/>
      <c r="D4" s="41" t="s">
        <v>97</v>
      </c>
      <c r="I4" s="37"/>
      <c r="L4" s="14"/>
      <c r="M4" s="42" t="s">
        <v>10</v>
      </c>
      <c r="AT4" s="13" t="s">
        <v>4</v>
      </c>
    </row>
    <row r="5" spans="2:12" s="1" customFormat="1" ht="6.9" customHeight="1">
      <c r="B5" s="14"/>
      <c r="I5" s="37"/>
      <c r="L5" s="14"/>
    </row>
    <row r="6" spans="2:12" s="1" customFormat="1" ht="12" customHeight="1">
      <c r="B6" s="14"/>
      <c r="D6" s="43" t="s">
        <v>16</v>
      </c>
      <c r="I6" s="37"/>
      <c r="L6" s="14"/>
    </row>
    <row r="7" spans="2:12" s="1" customFormat="1" ht="16.5" customHeight="1">
      <c r="B7" s="14"/>
      <c r="E7" s="524" t="e">
        <f>#REF!</f>
        <v>#REF!</v>
      </c>
      <c r="F7" s="525"/>
      <c r="G7" s="525"/>
      <c r="H7" s="525"/>
      <c r="I7" s="37"/>
      <c r="L7" s="14"/>
    </row>
    <row r="8" spans="1:31" s="2" customFormat="1" ht="12" customHeight="1">
      <c r="A8" s="20"/>
      <c r="B8" s="23"/>
      <c r="C8" s="20"/>
      <c r="D8" s="43" t="s">
        <v>98</v>
      </c>
      <c r="E8" s="20"/>
      <c r="F8" s="20"/>
      <c r="G8" s="20"/>
      <c r="H8" s="20"/>
      <c r="I8" s="44"/>
      <c r="J8" s="20"/>
      <c r="K8" s="20"/>
      <c r="L8" s="45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2" customFormat="1" ht="16.5" customHeight="1">
      <c r="A9" s="20"/>
      <c r="B9" s="23"/>
      <c r="C9" s="20"/>
      <c r="D9" s="20"/>
      <c r="E9" s="526" t="s">
        <v>392</v>
      </c>
      <c r="F9" s="527"/>
      <c r="G9" s="527"/>
      <c r="H9" s="527"/>
      <c r="I9" s="44"/>
      <c r="J9" s="20"/>
      <c r="K9" s="20"/>
      <c r="L9" s="45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2" customFormat="1" ht="12">
      <c r="A10" s="20"/>
      <c r="B10" s="23"/>
      <c r="C10" s="20"/>
      <c r="D10" s="20"/>
      <c r="E10" s="20"/>
      <c r="F10" s="20"/>
      <c r="G10" s="20"/>
      <c r="H10" s="20"/>
      <c r="I10" s="44"/>
      <c r="J10" s="20"/>
      <c r="K10" s="20"/>
      <c r="L10" s="45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s="2" customFormat="1" ht="12" customHeight="1">
      <c r="A11" s="20"/>
      <c r="B11" s="23"/>
      <c r="C11" s="20"/>
      <c r="D11" s="43" t="s">
        <v>18</v>
      </c>
      <c r="E11" s="20"/>
      <c r="F11" s="46" t="s">
        <v>19</v>
      </c>
      <c r="G11" s="20"/>
      <c r="H11" s="20"/>
      <c r="I11" s="47" t="s">
        <v>20</v>
      </c>
      <c r="J11" s="46" t="s">
        <v>19</v>
      </c>
      <c r="K11" s="20"/>
      <c r="L11" s="45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2" customFormat="1" ht="12" customHeight="1">
      <c r="A12" s="20"/>
      <c r="B12" s="23"/>
      <c r="C12" s="20"/>
      <c r="D12" s="43" t="s">
        <v>21</v>
      </c>
      <c r="E12" s="20"/>
      <c r="F12" s="46" t="s">
        <v>22</v>
      </c>
      <c r="G12" s="20"/>
      <c r="H12" s="20"/>
      <c r="I12" s="47" t="s">
        <v>23</v>
      </c>
      <c r="J12" s="48" t="e">
        <f>#REF!</f>
        <v>#REF!</v>
      </c>
      <c r="K12" s="20"/>
      <c r="L12" s="45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2" customFormat="1" ht="10.8" customHeight="1">
      <c r="A13" s="20"/>
      <c r="B13" s="23"/>
      <c r="C13" s="20"/>
      <c r="D13" s="20"/>
      <c r="E13" s="20"/>
      <c r="F13" s="20"/>
      <c r="G13" s="20"/>
      <c r="H13" s="20"/>
      <c r="I13" s="44"/>
      <c r="J13" s="20"/>
      <c r="K13" s="20"/>
      <c r="L13" s="45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" customFormat="1" ht="12" customHeight="1">
      <c r="A14" s="20"/>
      <c r="B14" s="23"/>
      <c r="C14" s="20"/>
      <c r="D14" s="43" t="s">
        <v>24</v>
      </c>
      <c r="E14" s="20"/>
      <c r="F14" s="20"/>
      <c r="G14" s="20"/>
      <c r="H14" s="20"/>
      <c r="I14" s="47" t="s">
        <v>25</v>
      </c>
      <c r="J14" s="46" t="s">
        <v>19</v>
      </c>
      <c r="K14" s="20"/>
      <c r="L14" s="45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" customFormat="1" ht="18" customHeight="1">
      <c r="A15" s="20"/>
      <c r="B15" s="23"/>
      <c r="C15" s="20"/>
      <c r="D15" s="20"/>
      <c r="E15" s="46" t="s">
        <v>22</v>
      </c>
      <c r="F15" s="20"/>
      <c r="G15" s="20"/>
      <c r="H15" s="20"/>
      <c r="I15" s="47" t="s">
        <v>26</v>
      </c>
      <c r="J15" s="46" t="s">
        <v>19</v>
      </c>
      <c r="K15" s="20"/>
      <c r="L15" s="45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2" customFormat="1" ht="6.9" customHeight="1">
      <c r="A16" s="20"/>
      <c r="B16" s="23"/>
      <c r="C16" s="20"/>
      <c r="D16" s="20"/>
      <c r="E16" s="20"/>
      <c r="F16" s="20"/>
      <c r="G16" s="20"/>
      <c r="H16" s="20"/>
      <c r="I16" s="44"/>
      <c r="J16" s="20"/>
      <c r="K16" s="20"/>
      <c r="L16" s="45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" customFormat="1" ht="12" customHeight="1">
      <c r="A17" s="20"/>
      <c r="B17" s="23"/>
      <c r="C17" s="20"/>
      <c r="D17" s="43" t="s">
        <v>27</v>
      </c>
      <c r="E17" s="20"/>
      <c r="F17" s="20"/>
      <c r="G17" s="20"/>
      <c r="H17" s="20"/>
      <c r="I17" s="47" t="s">
        <v>25</v>
      </c>
      <c r="J17" s="18" t="e">
        <f>#REF!</f>
        <v>#REF!</v>
      </c>
      <c r="K17" s="20"/>
      <c r="L17" s="45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2" customFormat="1" ht="18" customHeight="1">
      <c r="A18" s="20"/>
      <c r="B18" s="23"/>
      <c r="C18" s="20"/>
      <c r="D18" s="20"/>
      <c r="E18" s="528" t="e">
        <f>#REF!</f>
        <v>#REF!</v>
      </c>
      <c r="F18" s="529"/>
      <c r="G18" s="529"/>
      <c r="H18" s="529"/>
      <c r="I18" s="47" t="s">
        <v>26</v>
      </c>
      <c r="J18" s="18" t="e">
        <f>#REF!</f>
        <v>#REF!</v>
      </c>
      <c r="K18" s="20"/>
      <c r="L18" s="45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" customFormat="1" ht="6.9" customHeight="1">
      <c r="A19" s="20"/>
      <c r="B19" s="23"/>
      <c r="C19" s="20"/>
      <c r="D19" s="20"/>
      <c r="E19" s="20"/>
      <c r="F19" s="20"/>
      <c r="G19" s="20"/>
      <c r="H19" s="20"/>
      <c r="I19" s="44"/>
      <c r="J19" s="20"/>
      <c r="K19" s="20"/>
      <c r="L19" s="45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" customFormat="1" ht="12" customHeight="1">
      <c r="A20" s="20"/>
      <c r="B20" s="23"/>
      <c r="C20" s="20"/>
      <c r="D20" s="43" t="s">
        <v>29</v>
      </c>
      <c r="E20" s="20"/>
      <c r="F20" s="20"/>
      <c r="G20" s="20"/>
      <c r="H20" s="20"/>
      <c r="I20" s="47" t="s">
        <v>25</v>
      </c>
      <c r="J20" s="46" t="s">
        <v>30</v>
      </c>
      <c r="K20" s="20"/>
      <c r="L20" s="45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" customFormat="1" ht="18" customHeight="1">
      <c r="A21" s="20"/>
      <c r="B21" s="23"/>
      <c r="C21" s="20"/>
      <c r="D21" s="20"/>
      <c r="E21" s="46" t="s">
        <v>31</v>
      </c>
      <c r="F21" s="20"/>
      <c r="G21" s="20"/>
      <c r="H21" s="20"/>
      <c r="I21" s="47" t="s">
        <v>26</v>
      </c>
      <c r="J21" s="46" t="s">
        <v>32</v>
      </c>
      <c r="K21" s="20"/>
      <c r="L21" s="45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" customFormat="1" ht="6.9" customHeight="1">
      <c r="A22" s="20"/>
      <c r="B22" s="23"/>
      <c r="C22" s="20"/>
      <c r="D22" s="20"/>
      <c r="E22" s="20"/>
      <c r="F22" s="20"/>
      <c r="G22" s="20"/>
      <c r="H22" s="20"/>
      <c r="I22" s="44"/>
      <c r="J22" s="20"/>
      <c r="K22" s="20"/>
      <c r="L22" s="45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" customFormat="1" ht="12" customHeight="1">
      <c r="A23" s="20"/>
      <c r="B23" s="23"/>
      <c r="C23" s="20"/>
      <c r="D23" s="43" t="s">
        <v>34</v>
      </c>
      <c r="E23" s="20"/>
      <c r="F23" s="20"/>
      <c r="G23" s="20"/>
      <c r="H23" s="20"/>
      <c r="I23" s="47" t="s">
        <v>25</v>
      </c>
      <c r="J23" s="46" t="s">
        <v>30</v>
      </c>
      <c r="K23" s="20"/>
      <c r="L23" s="45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2" customFormat="1" ht="18" customHeight="1">
      <c r="A24" s="20"/>
      <c r="B24" s="23"/>
      <c r="C24" s="20"/>
      <c r="D24" s="20"/>
      <c r="E24" s="46" t="s">
        <v>31</v>
      </c>
      <c r="F24" s="20"/>
      <c r="G24" s="20"/>
      <c r="H24" s="20"/>
      <c r="I24" s="47" t="s">
        <v>26</v>
      </c>
      <c r="J24" s="46" t="s">
        <v>32</v>
      </c>
      <c r="K24" s="20"/>
      <c r="L24" s="45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2" customFormat="1" ht="6.9" customHeight="1">
      <c r="A25" s="20"/>
      <c r="B25" s="23"/>
      <c r="C25" s="20"/>
      <c r="D25" s="20"/>
      <c r="E25" s="20"/>
      <c r="F25" s="20"/>
      <c r="G25" s="20"/>
      <c r="H25" s="20"/>
      <c r="I25" s="44"/>
      <c r="J25" s="20"/>
      <c r="K25" s="20"/>
      <c r="L25" s="45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2" customFormat="1" ht="12" customHeight="1">
      <c r="A26" s="20"/>
      <c r="B26" s="23"/>
      <c r="C26" s="20"/>
      <c r="D26" s="43" t="s">
        <v>35</v>
      </c>
      <c r="E26" s="20"/>
      <c r="F26" s="20"/>
      <c r="G26" s="20"/>
      <c r="H26" s="20"/>
      <c r="I26" s="44"/>
      <c r="J26" s="20"/>
      <c r="K26" s="20"/>
      <c r="L26" s="45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3" customFormat="1" ht="16.5" customHeight="1">
      <c r="A27" s="49"/>
      <c r="B27" s="50"/>
      <c r="C27" s="49"/>
      <c r="D27" s="49"/>
      <c r="E27" s="530" t="s">
        <v>19</v>
      </c>
      <c r="F27" s="530"/>
      <c r="G27" s="530"/>
      <c r="H27" s="530"/>
      <c r="I27" s="51"/>
      <c r="J27" s="49"/>
      <c r="K27" s="49"/>
      <c r="L27" s="52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</row>
    <row r="28" spans="1:31" s="2" customFormat="1" ht="6.9" customHeight="1">
      <c r="A28" s="20"/>
      <c r="B28" s="23"/>
      <c r="C28" s="20"/>
      <c r="D28" s="20"/>
      <c r="E28" s="20"/>
      <c r="F28" s="20"/>
      <c r="G28" s="20"/>
      <c r="H28" s="20"/>
      <c r="I28" s="44"/>
      <c r="J28" s="20"/>
      <c r="K28" s="20"/>
      <c r="L28" s="45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2" customFormat="1" ht="6.9" customHeight="1">
      <c r="A29" s="20"/>
      <c r="B29" s="23"/>
      <c r="C29" s="20"/>
      <c r="D29" s="53"/>
      <c r="E29" s="53"/>
      <c r="F29" s="53"/>
      <c r="G29" s="53"/>
      <c r="H29" s="53"/>
      <c r="I29" s="54"/>
      <c r="J29" s="53"/>
      <c r="K29" s="53"/>
      <c r="L29" s="45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2" customFormat="1" ht="25.35" customHeight="1">
      <c r="A30" s="20"/>
      <c r="B30" s="23"/>
      <c r="C30" s="20"/>
      <c r="D30" s="55" t="s">
        <v>37</v>
      </c>
      <c r="E30" s="20"/>
      <c r="F30" s="20"/>
      <c r="G30" s="20"/>
      <c r="H30" s="20"/>
      <c r="I30" s="44"/>
      <c r="J30" s="56">
        <f>ROUND(J92,2)</f>
        <v>0</v>
      </c>
      <c r="K30" s="20"/>
      <c r="L30" s="45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" customFormat="1" ht="6.9" customHeight="1">
      <c r="A31" s="20"/>
      <c r="B31" s="23"/>
      <c r="C31" s="20"/>
      <c r="D31" s="53"/>
      <c r="E31" s="53"/>
      <c r="F31" s="53"/>
      <c r="G31" s="53"/>
      <c r="H31" s="53"/>
      <c r="I31" s="54"/>
      <c r="J31" s="53"/>
      <c r="K31" s="53"/>
      <c r="L31" s="45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2" customFormat="1" ht="14.4" customHeight="1">
      <c r="A32" s="20"/>
      <c r="B32" s="23"/>
      <c r="C32" s="20"/>
      <c r="D32" s="20"/>
      <c r="E32" s="20"/>
      <c r="F32" s="57" t="s">
        <v>39</v>
      </c>
      <c r="G32" s="20"/>
      <c r="H32" s="20"/>
      <c r="I32" s="58" t="s">
        <v>38</v>
      </c>
      <c r="J32" s="57" t="s">
        <v>40</v>
      </c>
      <c r="K32" s="20"/>
      <c r="L32" s="45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2" customFormat="1" ht="14.4" customHeight="1">
      <c r="A33" s="20"/>
      <c r="B33" s="23"/>
      <c r="C33" s="20"/>
      <c r="D33" s="59" t="s">
        <v>41</v>
      </c>
      <c r="E33" s="43" t="s">
        <v>42</v>
      </c>
      <c r="F33" s="60">
        <f>ROUND((SUM(BE92:BE307)),2)</f>
        <v>0</v>
      </c>
      <c r="G33" s="20"/>
      <c r="H33" s="20"/>
      <c r="I33" s="61">
        <v>0.21</v>
      </c>
      <c r="J33" s="60">
        <f>ROUND(((SUM(BE92:BE307))*I33),2)</f>
        <v>0</v>
      </c>
      <c r="K33" s="20"/>
      <c r="L33" s="45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2" customFormat="1" ht="14.4" customHeight="1">
      <c r="A34" s="20"/>
      <c r="B34" s="23"/>
      <c r="C34" s="20"/>
      <c r="D34" s="20"/>
      <c r="E34" s="43" t="s">
        <v>43</v>
      </c>
      <c r="F34" s="60">
        <f>ROUND((SUM(BF92:BF307)),2)</f>
        <v>0</v>
      </c>
      <c r="G34" s="20"/>
      <c r="H34" s="20"/>
      <c r="I34" s="61">
        <v>0.15</v>
      </c>
      <c r="J34" s="60">
        <f>ROUND(((SUM(BF92:BF307))*I34),2)</f>
        <v>0</v>
      </c>
      <c r="K34" s="20"/>
      <c r="L34" s="45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2" customFormat="1" ht="14.4" customHeight="1" hidden="1">
      <c r="A35" s="20"/>
      <c r="B35" s="23"/>
      <c r="C35" s="20"/>
      <c r="D35" s="20"/>
      <c r="E35" s="43" t="s">
        <v>44</v>
      </c>
      <c r="F35" s="60">
        <f>ROUND((SUM(BG92:BG307)),2)</f>
        <v>0</v>
      </c>
      <c r="G35" s="20"/>
      <c r="H35" s="20"/>
      <c r="I35" s="61">
        <v>0.21</v>
      </c>
      <c r="J35" s="60">
        <f>0</f>
        <v>0</v>
      </c>
      <c r="K35" s="20"/>
      <c r="L35" s="45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2" customFormat="1" ht="14.4" customHeight="1" hidden="1">
      <c r="A36" s="20"/>
      <c r="B36" s="23"/>
      <c r="C36" s="20"/>
      <c r="D36" s="20"/>
      <c r="E36" s="43" t="s">
        <v>45</v>
      </c>
      <c r="F36" s="60">
        <f>ROUND((SUM(BH92:BH307)),2)</f>
        <v>0</v>
      </c>
      <c r="G36" s="20"/>
      <c r="H36" s="20"/>
      <c r="I36" s="61">
        <v>0.15</v>
      </c>
      <c r="J36" s="60">
        <f>0</f>
        <v>0</v>
      </c>
      <c r="K36" s="20"/>
      <c r="L36" s="45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2" customFormat="1" ht="14.4" customHeight="1" hidden="1">
      <c r="A37" s="20"/>
      <c r="B37" s="23"/>
      <c r="C37" s="20"/>
      <c r="D37" s="20"/>
      <c r="E37" s="43" t="s">
        <v>46</v>
      </c>
      <c r="F37" s="60">
        <f>ROUND((SUM(BI92:BI307)),2)</f>
        <v>0</v>
      </c>
      <c r="G37" s="20"/>
      <c r="H37" s="20"/>
      <c r="I37" s="61">
        <v>0</v>
      </c>
      <c r="J37" s="60">
        <f>0</f>
        <v>0</v>
      </c>
      <c r="K37" s="20"/>
      <c r="L37" s="45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2" customFormat="1" ht="6.9" customHeight="1">
      <c r="A38" s="20"/>
      <c r="B38" s="23"/>
      <c r="C38" s="20"/>
      <c r="D38" s="20"/>
      <c r="E38" s="20"/>
      <c r="F38" s="20"/>
      <c r="G38" s="20"/>
      <c r="H38" s="20"/>
      <c r="I38" s="44"/>
      <c r="J38" s="20"/>
      <c r="K38" s="20"/>
      <c r="L38" s="45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2" customFormat="1" ht="25.35" customHeight="1">
      <c r="A39" s="20"/>
      <c r="B39" s="23"/>
      <c r="C39" s="62"/>
      <c r="D39" s="63" t="s">
        <v>47</v>
      </c>
      <c r="E39" s="64"/>
      <c r="F39" s="64"/>
      <c r="G39" s="65" t="s">
        <v>48</v>
      </c>
      <c r="H39" s="66" t="s">
        <v>49</v>
      </c>
      <c r="I39" s="67"/>
      <c r="J39" s="68">
        <f>SUM(J30:J37)</f>
        <v>0</v>
      </c>
      <c r="K39" s="69"/>
      <c r="L39" s="45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2" customFormat="1" ht="14.4" customHeight="1">
      <c r="A40" s="20"/>
      <c r="B40" s="70"/>
      <c r="C40" s="71"/>
      <c r="D40" s="71"/>
      <c r="E40" s="71"/>
      <c r="F40" s="71"/>
      <c r="G40" s="71"/>
      <c r="H40" s="71"/>
      <c r="I40" s="72"/>
      <c r="J40" s="71"/>
      <c r="K40" s="71"/>
      <c r="L40" s="45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4" spans="1:31" s="2" customFormat="1" ht="6.9" customHeight="1">
      <c r="A44" s="20"/>
      <c r="B44" s="73"/>
      <c r="C44" s="74"/>
      <c r="D44" s="74"/>
      <c r="E44" s="74"/>
      <c r="F44" s="74"/>
      <c r="G44" s="74"/>
      <c r="H44" s="74"/>
      <c r="I44" s="75"/>
      <c r="J44" s="74"/>
      <c r="K44" s="74"/>
      <c r="L44" s="45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s="2" customFormat="1" ht="24.9" customHeight="1">
      <c r="A45" s="20"/>
      <c r="B45" s="21"/>
      <c r="C45" s="15" t="s">
        <v>100</v>
      </c>
      <c r="D45" s="22"/>
      <c r="E45" s="22"/>
      <c r="F45" s="22"/>
      <c r="G45" s="22"/>
      <c r="H45" s="22"/>
      <c r="I45" s="44"/>
      <c r="J45" s="22"/>
      <c r="K45" s="22"/>
      <c r="L45" s="45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s="2" customFormat="1" ht="6.9" customHeight="1">
      <c r="A46" s="20"/>
      <c r="B46" s="21"/>
      <c r="C46" s="22"/>
      <c r="D46" s="22"/>
      <c r="E46" s="22"/>
      <c r="F46" s="22"/>
      <c r="G46" s="22"/>
      <c r="H46" s="22"/>
      <c r="I46" s="44"/>
      <c r="J46" s="22"/>
      <c r="K46" s="22"/>
      <c r="L46" s="45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2" customFormat="1" ht="12" customHeight="1">
      <c r="A47" s="20"/>
      <c r="B47" s="21"/>
      <c r="C47" s="17" t="s">
        <v>16</v>
      </c>
      <c r="D47" s="22"/>
      <c r="E47" s="22"/>
      <c r="F47" s="22"/>
      <c r="G47" s="22"/>
      <c r="H47" s="22"/>
      <c r="I47" s="44"/>
      <c r="J47" s="22"/>
      <c r="K47" s="22"/>
      <c r="L47" s="45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s="2" customFormat="1" ht="16.5" customHeight="1">
      <c r="A48" s="20"/>
      <c r="B48" s="21"/>
      <c r="C48" s="22"/>
      <c r="D48" s="22"/>
      <c r="E48" s="521" t="e">
        <f>E7</f>
        <v>#REF!</v>
      </c>
      <c r="F48" s="522"/>
      <c r="G48" s="522"/>
      <c r="H48" s="522"/>
      <c r="I48" s="44"/>
      <c r="J48" s="22"/>
      <c r="K48" s="22"/>
      <c r="L48" s="45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s="2" customFormat="1" ht="12" customHeight="1">
      <c r="A49" s="20"/>
      <c r="B49" s="21"/>
      <c r="C49" s="17" t="s">
        <v>98</v>
      </c>
      <c r="D49" s="22"/>
      <c r="E49" s="22"/>
      <c r="F49" s="22"/>
      <c r="G49" s="22"/>
      <c r="H49" s="22"/>
      <c r="I49" s="44"/>
      <c r="J49" s="22"/>
      <c r="K49" s="22"/>
      <c r="L49" s="45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s="2" customFormat="1" ht="16.5" customHeight="1">
      <c r="A50" s="20"/>
      <c r="B50" s="21"/>
      <c r="C50" s="22"/>
      <c r="D50" s="22"/>
      <c r="E50" s="519" t="str">
        <f>E9</f>
        <v>SO 02 - Splašková kanalizace</v>
      </c>
      <c r="F50" s="520"/>
      <c r="G50" s="520"/>
      <c r="H50" s="520"/>
      <c r="I50" s="44"/>
      <c r="J50" s="22"/>
      <c r="K50" s="22"/>
      <c r="L50" s="45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s="2" customFormat="1" ht="6.9" customHeight="1">
      <c r="A51" s="20"/>
      <c r="B51" s="21"/>
      <c r="C51" s="22"/>
      <c r="D51" s="22"/>
      <c r="E51" s="22"/>
      <c r="F51" s="22"/>
      <c r="G51" s="22"/>
      <c r="H51" s="22"/>
      <c r="I51" s="44"/>
      <c r="J51" s="22"/>
      <c r="K51" s="22"/>
      <c r="L51" s="45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s="2" customFormat="1" ht="12" customHeight="1">
      <c r="A52" s="20"/>
      <c r="B52" s="21"/>
      <c r="C52" s="17" t="s">
        <v>21</v>
      </c>
      <c r="D52" s="22"/>
      <c r="E52" s="22"/>
      <c r="F52" s="16" t="str">
        <f>F12</f>
        <v>Obec Křeč</v>
      </c>
      <c r="G52" s="22"/>
      <c r="H52" s="22"/>
      <c r="I52" s="47" t="s">
        <v>23</v>
      </c>
      <c r="J52" s="28" t="e">
        <f>IF(J12="","",J12)</f>
        <v>#REF!</v>
      </c>
      <c r="K52" s="22"/>
      <c r="L52" s="45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s="2" customFormat="1" ht="6.9" customHeight="1">
      <c r="A53" s="20"/>
      <c r="B53" s="21"/>
      <c r="C53" s="22"/>
      <c r="D53" s="22"/>
      <c r="E53" s="22"/>
      <c r="F53" s="22"/>
      <c r="G53" s="22"/>
      <c r="H53" s="22"/>
      <c r="I53" s="44"/>
      <c r="J53" s="22"/>
      <c r="K53" s="22"/>
      <c r="L53" s="45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s="2" customFormat="1" ht="15.15" customHeight="1">
      <c r="A54" s="20"/>
      <c r="B54" s="21"/>
      <c r="C54" s="17" t="s">
        <v>24</v>
      </c>
      <c r="D54" s="22"/>
      <c r="E54" s="22"/>
      <c r="F54" s="16" t="str">
        <f>E15</f>
        <v>Obec Křeč</v>
      </c>
      <c r="G54" s="22"/>
      <c r="H54" s="22"/>
      <c r="I54" s="47" t="s">
        <v>29</v>
      </c>
      <c r="J54" s="19" t="str">
        <f>E21</f>
        <v>P- Atelier JH s.r.o.</v>
      </c>
      <c r="K54" s="22"/>
      <c r="L54" s="45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s="2" customFormat="1" ht="15.15" customHeight="1">
      <c r="A55" s="20"/>
      <c r="B55" s="21"/>
      <c r="C55" s="17" t="s">
        <v>27</v>
      </c>
      <c r="D55" s="22"/>
      <c r="E55" s="22"/>
      <c r="F55" s="16" t="e">
        <f>IF(E18="","",E18)</f>
        <v>#REF!</v>
      </c>
      <c r="G55" s="22"/>
      <c r="H55" s="22"/>
      <c r="I55" s="47" t="s">
        <v>34</v>
      </c>
      <c r="J55" s="19" t="str">
        <f>E24</f>
        <v>P- Atelier JH s.r.o.</v>
      </c>
      <c r="K55" s="22"/>
      <c r="L55" s="45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s="2" customFormat="1" ht="10.35" customHeight="1">
      <c r="A56" s="20"/>
      <c r="B56" s="21"/>
      <c r="C56" s="22"/>
      <c r="D56" s="22"/>
      <c r="E56" s="22"/>
      <c r="F56" s="22"/>
      <c r="G56" s="22"/>
      <c r="H56" s="22"/>
      <c r="I56" s="44"/>
      <c r="J56" s="22"/>
      <c r="K56" s="22"/>
      <c r="L56" s="45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s="2" customFormat="1" ht="29.25" customHeight="1">
      <c r="A57" s="20"/>
      <c r="B57" s="21"/>
      <c r="C57" s="76" t="s">
        <v>101</v>
      </c>
      <c r="D57" s="77"/>
      <c r="E57" s="77"/>
      <c r="F57" s="77"/>
      <c r="G57" s="77"/>
      <c r="H57" s="77"/>
      <c r="I57" s="78"/>
      <c r="J57" s="79" t="s">
        <v>102</v>
      </c>
      <c r="K57" s="77"/>
      <c r="L57" s="45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s="2" customFormat="1" ht="10.35" customHeight="1">
      <c r="A58" s="20"/>
      <c r="B58" s="21"/>
      <c r="C58" s="22"/>
      <c r="D58" s="22"/>
      <c r="E58" s="22"/>
      <c r="F58" s="22"/>
      <c r="G58" s="22"/>
      <c r="H58" s="22"/>
      <c r="I58" s="44"/>
      <c r="J58" s="22"/>
      <c r="K58" s="22"/>
      <c r="L58" s="45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47" s="2" customFormat="1" ht="22.8" customHeight="1">
      <c r="A59" s="20"/>
      <c r="B59" s="21"/>
      <c r="C59" s="80" t="s">
        <v>69</v>
      </c>
      <c r="D59" s="22"/>
      <c r="E59" s="22"/>
      <c r="F59" s="22"/>
      <c r="G59" s="22"/>
      <c r="H59" s="22"/>
      <c r="I59" s="44"/>
      <c r="J59" s="36">
        <f>J92</f>
        <v>0</v>
      </c>
      <c r="K59" s="22"/>
      <c r="L59" s="45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U59" s="13" t="s">
        <v>103</v>
      </c>
    </row>
    <row r="60" spans="2:12" s="4" customFormat="1" ht="24.9" customHeight="1">
      <c r="B60" s="81"/>
      <c r="C60" s="82"/>
      <c r="D60" s="83" t="s">
        <v>104</v>
      </c>
      <c r="E60" s="84"/>
      <c r="F60" s="84"/>
      <c r="G60" s="84"/>
      <c r="H60" s="84"/>
      <c r="I60" s="85"/>
      <c r="J60" s="86">
        <f>J93</f>
        <v>0</v>
      </c>
      <c r="K60" s="82"/>
      <c r="L60" s="87"/>
    </row>
    <row r="61" spans="2:12" s="5" customFormat="1" ht="19.95" customHeight="1">
      <c r="B61" s="88"/>
      <c r="C61" s="89"/>
      <c r="D61" s="90" t="s">
        <v>105</v>
      </c>
      <c r="E61" s="91"/>
      <c r="F61" s="91"/>
      <c r="G61" s="91"/>
      <c r="H61" s="91"/>
      <c r="I61" s="92"/>
      <c r="J61" s="93">
        <f>J94</f>
        <v>0</v>
      </c>
      <c r="K61" s="89"/>
      <c r="L61" s="94"/>
    </row>
    <row r="62" spans="2:12" s="5" customFormat="1" ht="14.85" customHeight="1">
      <c r="B62" s="88"/>
      <c r="C62" s="89"/>
      <c r="D62" s="90" t="s">
        <v>393</v>
      </c>
      <c r="E62" s="91"/>
      <c r="F62" s="91"/>
      <c r="G62" s="91"/>
      <c r="H62" s="91"/>
      <c r="I62" s="92"/>
      <c r="J62" s="93">
        <f>J175</f>
        <v>0</v>
      </c>
      <c r="K62" s="89"/>
      <c r="L62" s="94"/>
    </row>
    <row r="63" spans="2:12" s="5" customFormat="1" ht="19.95" customHeight="1">
      <c r="B63" s="88"/>
      <c r="C63" s="89"/>
      <c r="D63" s="90" t="s">
        <v>106</v>
      </c>
      <c r="E63" s="91"/>
      <c r="F63" s="91"/>
      <c r="G63" s="91"/>
      <c r="H63" s="91"/>
      <c r="I63" s="92"/>
      <c r="J63" s="93">
        <f>J190</f>
        <v>0</v>
      </c>
      <c r="K63" s="89"/>
      <c r="L63" s="94"/>
    </row>
    <row r="64" spans="2:12" s="5" customFormat="1" ht="19.95" customHeight="1">
      <c r="B64" s="88"/>
      <c r="C64" s="89"/>
      <c r="D64" s="90" t="s">
        <v>107</v>
      </c>
      <c r="E64" s="91"/>
      <c r="F64" s="91"/>
      <c r="G64" s="91"/>
      <c r="H64" s="91"/>
      <c r="I64" s="92"/>
      <c r="J64" s="93">
        <f>J198</f>
        <v>0</v>
      </c>
      <c r="K64" s="89"/>
      <c r="L64" s="94"/>
    </row>
    <row r="65" spans="2:12" s="5" customFormat="1" ht="19.95" customHeight="1">
      <c r="B65" s="88"/>
      <c r="C65" s="89"/>
      <c r="D65" s="90" t="s">
        <v>108</v>
      </c>
      <c r="E65" s="91"/>
      <c r="F65" s="91"/>
      <c r="G65" s="91"/>
      <c r="H65" s="91"/>
      <c r="I65" s="92"/>
      <c r="J65" s="93">
        <f>J201</f>
        <v>0</v>
      </c>
      <c r="K65" s="89"/>
      <c r="L65" s="94"/>
    </row>
    <row r="66" spans="2:12" s="5" customFormat="1" ht="14.85" customHeight="1">
      <c r="B66" s="88"/>
      <c r="C66" s="89"/>
      <c r="D66" s="90" t="s">
        <v>394</v>
      </c>
      <c r="E66" s="91"/>
      <c r="F66" s="91"/>
      <c r="G66" s="91"/>
      <c r="H66" s="91"/>
      <c r="I66" s="92"/>
      <c r="J66" s="93">
        <f>J204</f>
        <v>0</v>
      </c>
      <c r="K66" s="89"/>
      <c r="L66" s="94"/>
    </row>
    <row r="67" spans="2:12" s="5" customFormat="1" ht="19.95" customHeight="1">
      <c r="B67" s="88"/>
      <c r="C67" s="89"/>
      <c r="D67" s="90" t="s">
        <v>110</v>
      </c>
      <c r="E67" s="91"/>
      <c r="F67" s="91"/>
      <c r="G67" s="91"/>
      <c r="H67" s="91"/>
      <c r="I67" s="92"/>
      <c r="J67" s="93">
        <f>J217</f>
        <v>0</v>
      </c>
      <c r="K67" s="89"/>
      <c r="L67" s="94"/>
    </row>
    <row r="68" spans="2:12" s="5" customFormat="1" ht="14.85" customHeight="1">
      <c r="B68" s="88"/>
      <c r="C68" s="89"/>
      <c r="D68" s="90" t="s">
        <v>395</v>
      </c>
      <c r="E68" s="91"/>
      <c r="F68" s="91"/>
      <c r="G68" s="91"/>
      <c r="H68" s="91"/>
      <c r="I68" s="92"/>
      <c r="J68" s="93">
        <f>J258</f>
        <v>0</v>
      </c>
      <c r="K68" s="89"/>
      <c r="L68" s="94"/>
    </row>
    <row r="69" spans="2:12" s="5" customFormat="1" ht="19.95" customHeight="1">
      <c r="B69" s="88"/>
      <c r="C69" s="89"/>
      <c r="D69" s="90" t="s">
        <v>112</v>
      </c>
      <c r="E69" s="91"/>
      <c r="F69" s="91"/>
      <c r="G69" s="91"/>
      <c r="H69" s="91"/>
      <c r="I69" s="92"/>
      <c r="J69" s="93">
        <f>J263</f>
        <v>0</v>
      </c>
      <c r="K69" s="89"/>
      <c r="L69" s="94"/>
    </row>
    <row r="70" spans="2:12" s="4" customFormat="1" ht="24.9" customHeight="1">
      <c r="B70" s="81"/>
      <c r="C70" s="82"/>
      <c r="D70" s="83" t="s">
        <v>396</v>
      </c>
      <c r="E70" s="84"/>
      <c r="F70" s="84"/>
      <c r="G70" s="84"/>
      <c r="H70" s="84"/>
      <c r="I70" s="85"/>
      <c r="J70" s="86">
        <f>J268</f>
        <v>0</v>
      </c>
      <c r="K70" s="82"/>
      <c r="L70" s="87"/>
    </row>
    <row r="71" spans="2:12" s="5" customFormat="1" ht="19.95" customHeight="1">
      <c r="B71" s="88"/>
      <c r="C71" s="89"/>
      <c r="D71" s="90" t="s">
        <v>397</v>
      </c>
      <c r="E71" s="91"/>
      <c r="F71" s="91"/>
      <c r="G71" s="91"/>
      <c r="H71" s="91"/>
      <c r="I71" s="92"/>
      <c r="J71" s="93">
        <f>J269</f>
        <v>0</v>
      </c>
      <c r="K71" s="89"/>
      <c r="L71" s="94"/>
    </row>
    <row r="72" spans="2:12" s="5" customFormat="1" ht="19.95" customHeight="1">
      <c r="B72" s="88"/>
      <c r="C72" s="89"/>
      <c r="D72" s="90" t="s">
        <v>398</v>
      </c>
      <c r="E72" s="91"/>
      <c r="F72" s="91"/>
      <c r="G72" s="91"/>
      <c r="H72" s="91"/>
      <c r="I72" s="92"/>
      <c r="J72" s="93">
        <f>J293</f>
        <v>0</v>
      </c>
      <c r="K72" s="89"/>
      <c r="L72" s="94"/>
    </row>
    <row r="73" spans="1:31" s="2" customFormat="1" ht="21.75" customHeight="1">
      <c r="A73" s="20"/>
      <c r="B73" s="21"/>
      <c r="C73" s="22"/>
      <c r="D73" s="22"/>
      <c r="E73" s="22"/>
      <c r="F73" s="22"/>
      <c r="G73" s="22"/>
      <c r="H73" s="22"/>
      <c r="I73" s="44"/>
      <c r="J73" s="22"/>
      <c r="K73" s="22"/>
      <c r="L73" s="45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s="2" customFormat="1" ht="6.9" customHeight="1">
      <c r="A74" s="20"/>
      <c r="B74" s="24"/>
      <c r="C74" s="25"/>
      <c r="D74" s="25"/>
      <c r="E74" s="25"/>
      <c r="F74" s="25"/>
      <c r="G74" s="25"/>
      <c r="H74" s="25"/>
      <c r="I74" s="72"/>
      <c r="J74" s="25"/>
      <c r="K74" s="25"/>
      <c r="L74" s="45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8" spans="1:31" s="2" customFormat="1" ht="6.9" customHeight="1">
      <c r="A78" s="20"/>
      <c r="B78" s="26"/>
      <c r="C78" s="27"/>
      <c r="D78" s="27"/>
      <c r="E78" s="27"/>
      <c r="F78" s="27"/>
      <c r="G78" s="27"/>
      <c r="H78" s="27"/>
      <c r="I78" s="75"/>
      <c r="J78" s="27"/>
      <c r="K78" s="27"/>
      <c r="L78" s="45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s="2" customFormat="1" ht="24.9" customHeight="1">
      <c r="A79" s="20"/>
      <c r="B79" s="21"/>
      <c r="C79" s="15" t="s">
        <v>113</v>
      </c>
      <c r="D79" s="22"/>
      <c r="E79" s="22"/>
      <c r="F79" s="22"/>
      <c r="G79" s="22"/>
      <c r="H79" s="22"/>
      <c r="I79" s="44"/>
      <c r="J79" s="22"/>
      <c r="K79" s="22"/>
      <c r="L79" s="45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1:31" s="2" customFormat="1" ht="6.9" customHeight="1">
      <c r="A80" s="20"/>
      <c r="B80" s="21"/>
      <c r="C80" s="22"/>
      <c r="D80" s="22"/>
      <c r="E80" s="22"/>
      <c r="F80" s="22"/>
      <c r="G80" s="22"/>
      <c r="H80" s="22"/>
      <c r="I80" s="44"/>
      <c r="J80" s="22"/>
      <c r="K80" s="22"/>
      <c r="L80" s="45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1:31" s="2" customFormat="1" ht="12" customHeight="1">
      <c r="A81" s="20"/>
      <c r="B81" s="21"/>
      <c r="C81" s="17" t="s">
        <v>16</v>
      </c>
      <c r="D81" s="22"/>
      <c r="E81" s="22"/>
      <c r="F81" s="22"/>
      <c r="G81" s="22"/>
      <c r="H81" s="22"/>
      <c r="I81" s="44"/>
      <c r="J81" s="22"/>
      <c r="K81" s="22"/>
      <c r="L81" s="45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s="2" customFormat="1" ht="16.5" customHeight="1">
      <c r="A82" s="20"/>
      <c r="B82" s="21"/>
      <c r="C82" s="22"/>
      <c r="D82" s="22"/>
      <c r="E82" s="521" t="e">
        <f>E7</f>
        <v>#REF!</v>
      </c>
      <c r="F82" s="522"/>
      <c r="G82" s="522"/>
      <c r="H82" s="522"/>
      <c r="I82" s="44"/>
      <c r="J82" s="22"/>
      <c r="K82" s="22"/>
      <c r="L82" s="45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s="2" customFormat="1" ht="12" customHeight="1">
      <c r="A83" s="20"/>
      <c r="B83" s="21"/>
      <c r="C83" s="17" t="s">
        <v>98</v>
      </c>
      <c r="D83" s="22"/>
      <c r="E83" s="22"/>
      <c r="F83" s="22"/>
      <c r="G83" s="22"/>
      <c r="H83" s="22"/>
      <c r="I83" s="44"/>
      <c r="J83" s="22"/>
      <c r="K83" s="22"/>
      <c r="L83" s="45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31" s="2" customFormat="1" ht="16.5" customHeight="1">
      <c r="A84" s="20"/>
      <c r="B84" s="21"/>
      <c r="C84" s="22"/>
      <c r="D84" s="22"/>
      <c r="E84" s="519" t="str">
        <f>E9</f>
        <v>SO 02 - Splašková kanalizace</v>
      </c>
      <c r="F84" s="520"/>
      <c r="G84" s="520"/>
      <c r="H84" s="520"/>
      <c r="I84" s="44"/>
      <c r="J84" s="22"/>
      <c r="K84" s="22"/>
      <c r="L84" s="45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1" s="2" customFormat="1" ht="6.9" customHeight="1">
      <c r="A85" s="20"/>
      <c r="B85" s="21"/>
      <c r="C85" s="22"/>
      <c r="D85" s="22"/>
      <c r="E85" s="22"/>
      <c r="F85" s="22"/>
      <c r="G85" s="22"/>
      <c r="H85" s="22"/>
      <c r="I85" s="44"/>
      <c r="J85" s="22"/>
      <c r="K85" s="22"/>
      <c r="L85" s="45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31" s="2" customFormat="1" ht="12" customHeight="1">
      <c r="A86" s="20"/>
      <c r="B86" s="21"/>
      <c r="C86" s="17" t="s">
        <v>21</v>
      </c>
      <c r="D86" s="22"/>
      <c r="E86" s="22"/>
      <c r="F86" s="16" t="str">
        <f>F12</f>
        <v>Obec Křeč</v>
      </c>
      <c r="G86" s="22"/>
      <c r="H86" s="22"/>
      <c r="I86" s="47" t="s">
        <v>23</v>
      </c>
      <c r="J86" s="28" t="e">
        <f>IF(J12="","",J12)</f>
        <v>#REF!</v>
      </c>
      <c r="K86" s="22"/>
      <c r="L86" s="45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1:31" s="2" customFormat="1" ht="6.9" customHeight="1">
      <c r="A87" s="20"/>
      <c r="B87" s="21"/>
      <c r="C87" s="22"/>
      <c r="D87" s="22"/>
      <c r="E87" s="22"/>
      <c r="F87" s="22"/>
      <c r="G87" s="22"/>
      <c r="H87" s="22"/>
      <c r="I87" s="44"/>
      <c r="J87" s="22"/>
      <c r="K87" s="22"/>
      <c r="L87" s="45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1:31" s="2" customFormat="1" ht="15.15" customHeight="1">
      <c r="A88" s="20"/>
      <c r="B88" s="21"/>
      <c r="C88" s="17" t="s">
        <v>24</v>
      </c>
      <c r="D88" s="22"/>
      <c r="E88" s="22"/>
      <c r="F88" s="16" t="str">
        <f>E15</f>
        <v>Obec Křeč</v>
      </c>
      <c r="G88" s="22"/>
      <c r="H88" s="22"/>
      <c r="I88" s="47" t="s">
        <v>29</v>
      </c>
      <c r="J88" s="19" t="str">
        <f>E21</f>
        <v>P- Atelier JH s.r.o.</v>
      </c>
      <c r="K88" s="22"/>
      <c r="L88" s="45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1:31" s="2" customFormat="1" ht="15.15" customHeight="1">
      <c r="A89" s="20"/>
      <c r="B89" s="21"/>
      <c r="C89" s="17" t="s">
        <v>27</v>
      </c>
      <c r="D89" s="22"/>
      <c r="E89" s="22"/>
      <c r="F89" s="16" t="e">
        <f>IF(E18="","",E18)</f>
        <v>#REF!</v>
      </c>
      <c r="G89" s="22"/>
      <c r="H89" s="22"/>
      <c r="I89" s="47" t="s">
        <v>34</v>
      </c>
      <c r="J89" s="19" t="str">
        <f>E24</f>
        <v>P- Atelier JH s.r.o.</v>
      </c>
      <c r="K89" s="22"/>
      <c r="L89" s="45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 spans="1:31" s="2" customFormat="1" ht="10.35" customHeight="1">
      <c r="A90" s="20"/>
      <c r="B90" s="21"/>
      <c r="C90" s="22"/>
      <c r="D90" s="22"/>
      <c r="E90" s="22"/>
      <c r="F90" s="22"/>
      <c r="G90" s="22"/>
      <c r="H90" s="22"/>
      <c r="I90" s="44"/>
      <c r="J90" s="22"/>
      <c r="K90" s="22"/>
      <c r="L90" s="45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 spans="1:31" s="6" customFormat="1" ht="29.25" customHeight="1">
      <c r="A91" s="95"/>
      <c r="B91" s="96"/>
      <c r="C91" s="97" t="s">
        <v>114</v>
      </c>
      <c r="D91" s="98" t="s">
        <v>56</v>
      </c>
      <c r="E91" s="98" t="s">
        <v>52</v>
      </c>
      <c r="F91" s="98" t="s">
        <v>53</v>
      </c>
      <c r="G91" s="98" t="s">
        <v>115</v>
      </c>
      <c r="H91" s="98" t="s">
        <v>116</v>
      </c>
      <c r="I91" s="99" t="s">
        <v>117</v>
      </c>
      <c r="J91" s="100" t="s">
        <v>102</v>
      </c>
      <c r="K91" s="101" t="s">
        <v>118</v>
      </c>
      <c r="L91" s="102"/>
      <c r="M91" s="30" t="s">
        <v>19</v>
      </c>
      <c r="N91" s="31" t="s">
        <v>41</v>
      </c>
      <c r="O91" s="31" t="s">
        <v>119</v>
      </c>
      <c r="P91" s="31" t="s">
        <v>120</v>
      </c>
      <c r="Q91" s="31" t="s">
        <v>121</v>
      </c>
      <c r="R91" s="31" t="s">
        <v>122</v>
      </c>
      <c r="S91" s="31" t="s">
        <v>123</v>
      </c>
      <c r="T91" s="32" t="s">
        <v>124</v>
      </c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</row>
    <row r="92" spans="1:63" s="2" customFormat="1" ht="22.8" customHeight="1">
      <c r="A92" s="20"/>
      <c r="B92" s="21"/>
      <c r="C92" s="35" t="s">
        <v>125</v>
      </c>
      <c r="D92" s="22"/>
      <c r="E92" s="22"/>
      <c r="F92" s="22"/>
      <c r="G92" s="22"/>
      <c r="H92" s="22"/>
      <c r="I92" s="44"/>
      <c r="J92" s="103">
        <f>BK92</f>
        <v>0</v>
      </c>
      <c r="K92" s="22"/>
      <c r="L92" s="23"/>
      <c r="M92" s="33"/>
      <c r="N92" s="104"/>
      <c r="O92" s="34"/>
      <c r="P92" s="105">
        <f>P93+P268</f>
        <v>0</v>
      </c>
      <c r="Q92" s="34"/>
      <c r="R92" s="105">
        <f>R93+R268</f>
        <v>317.07634765</v>
      </c>
      <c r="S92" s="34"/>
      <c r="T92" s="106">
        <f>T93+T268</f>
        <v>0</v>
      </c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T92" s="13" t="s">
        <v>70</v>
      </c>
      <c r="AU92" s="13" t="s">
        <v>103</v>
      </c>
      <c r="BK92" s="107">
        <f>BK93+BK268</f>
        <v>0</v>
      </c>
    </row>
    <row r="93" spans="2:63" s="7" customFormat="1" ht="25.95" customHeight="1">
      <c r="B93" s="108"/>
      <c r="C93" s="109"/>
      <c r="D93" s="110" t="s">
        <v>70</v>
      </c>
      <c r="E93" s="111" t="s">
        <v>126</v>
      </c>
      <c r="F93" s="111" t="s">
        <v>127</v>
      </c>
      <c r="G93" s="109"/>
      <c r="H93" s="109"/>
      <c r="I93" s="112"/>
      <c r="J93" s="113">
        <f>BK93</f>
        <v>0</v>
      </c>
      <c r="K93" s="109"/>
      <c r="L93" s="114"/>
      <c r="M93" s="115"/>
      <c r="N93" s="116"/>
      <c r="O93" s="116"/>
      <c r="P93" s="117">
        <f>P94+P190+P198+P201+P217+P263</f>
        <v>0</v>
      </c>
      <c r="Q93" s="116"/>
      <c r="R93" s="117">
        <f>R94+R190+R198+R201+R217+R263</f>
        <v>317.03671265</v>
      </c>
      <c r="S93" s="116"/>
      <c r="T93" s="118">
        <f>T94+T190+T198+T201+T217+T263</f>
        <v>0</v>
      </c>
      <c r="AR93" s="119" t="s">
        <v>79</v>
      </c>
      <c r="AT93" s="120" t="s">
        <v>70</v>
      </c>
      <c r="AU93" s="120" t="s">
        <v>71</v>
      </c>
      <c r="AY93" s="119" t="s">
        <v>128</v>
      </c>
      <c r="BK93" s="121">
        <f>BK94+BK190+BK198+BK201+BK217+BK263</f>
        <v>0</v>
      </c>
    </row>
    <row r="94" spans="2:63" s="7" customFormat="1" ht="22.8" customHeight="1">
      <c r="B94" s="108"/>
      <c r="C94" s="109"/>
      <c r="D94" s="110" t="s">
        <v>70</v>
      </c>
      <c r="E94" s="122" t="s">
        <v>79</v>
      </c>
      <c r="F94" s="122" t="s">
        <v>129</v>
      </c>
      <c r="G94" s="109"/>
      <c r="H94" s="109"/>
      <c r="I94" s="112"/>
      <c r="J94" s="123">
        <f>BK94</f>
        <v>0</v>
      </c>
      <c r="K94" s="109"/>
      <c r="L94" s="114"/>
      <c r="M94" s="115"/>
      <c r="N94" s="116"/>
      <c r="O94" s="116"/>
      <c r="P94" s="117">
        <f>P95+SUM(P96:P175)</f>
        <v>0</v>
      </c>
      <c r="Q94" s="116"/>
      <c r="R94" s="117">
        <f>R95+SUM(R96:R175)</f>
        <v>275.00865400000004</v>
      </c>
      <c r="S94" s="116"/>
      <c r="T94" s="118">
        <f>T95+SUM(T96:T175)</f>
        <v>0</v>
      </c>
      <c r="AR94" s="119" t="s">
        <v>79</v>
      </c>
      <c r="AT94" s="120" t="s">
        <v>70</v>
      </c>
      <c r="AU94" s="120" t="s">
        <v>79</v>
      </c>
      <c r="AY94" s="119" t="s">
        <v>128</v>
      </c>
      <c r="BK94" s="121">
        <f>BK95+SUM(BK96:BK175)</f>
        <v>0</v>
      </c>
    </row>
    <row r="95" spans="1:65" s="2" customFormat="1" ht="33" customHeight="1">
      <c r="A95" s="20"/>
      <c r="B95" s="21"/>
      <c r="C95" s="124" t="s">
        <v>79</v>
      </c>
      <c r="D95" s="124" t="s">
        <v>130</v>
      </c>
      <c r="E95" s="125" t="s">
        <v>399</v>
      </c>
      <c r="F95" s="126" t="s">
        <v>400</v>
      </c>
      <c r="G95" s="127" t="s">
        <v>144</v>
      </c>
      <c r="H95" s="128">
        <v>250.087</v>
      </c>
      <c r="I95" s="129"/>
      <c r="J95" s="130">
        <f>ROUND(I95*H95,2)</f>
        <v>0</v>
      </c>
      <c r="K95" s="131"/>
      <c r="L95" s="23"/>
      <c r="M95" s="132" t="s">
        <v>19</v>
      </c>
      <c r="N95" s="133" t="s">
        <v>42</v>
      </c>
      <c r="O95" s="29"/>
      <c r="P95" s="134">
        <f>O95*H95</f>
        <v>0</v>
      </c>
      <c r="Q95" s="134">
        <v>0</v>
      </c>
      <c r="R95" s="134">
        <f>Q95*H95</f>
        <v>0</v>
      </c>
      <c r="S95" s="134">
        <v>0</v>
      </c>
      <c r="T95" s="135">
        <f>S95*H95</f>
        <v>0</v>
      </c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R95" s="136" t="s">
        <v>134</v>
      </c>
      <c r="AT95" s="136" t="s">
        <v>130</v>
      </c>
      <c r="AU95" s="136" t="s">
        <v>81</v>
      </c>
      <c r="AY95" s="13" t="s">
        <v>128</v>
      </c>
      <c r="BE95" s="137">
        <f>IF(N95="základní",J95,0)</f>
        <v>0</v>
      </c>
      <c r="BF95" s="137">
        <f>IF(N95="snížená",J95,0)</f>
        <v>0</v>
      </c>
      <c r="BG95" s="137">
        <f>IF(N95="zákl. přenesená",J95,0)</f>
        <v>0</v>
      </c>
      <c r="BH95" s="137">
        <f>IF(N95="sníž. přenesená",J95,0)</f>
        <v>0</v>
      </c>
      <c r="BI95" s="137">
        <f>IF(N95="nulová",J95,0)</f>
        <v>0</v>
      </c>
      <c r="BJ95" s="13" t="s">
        <v>79</v>
      </c>
      <c r="BK95" s="137">
        <f>ROUND(I95*H95,2)</f>
        <v>0</v>
      </c>
      <c r="BL95" s="13" t="s">
        <v>134</v>
      </c>
      <c r="BM95" s="136" t="s">
        <v>401</v>
      </c>
    </row>
    <row r="96" spans="2:51" s="10" customFormat="1" ht="12">
      <c r="B96" s="172"/>
      <c r="C96" s="173"/>
      <c r="D96" s="140" t="s">
        <v>136</v>
      </c>
      <c r="E96" s="174" t="s">
        <v>19</v>
      </c>
      <c r="F96" s="175" t="s">
        <v>402</v>
      </c>
      <c r="G96" s="173"/>
      <c r="H96" s="174" t="s">
        <v>19</v>
      </c>
      <c r="I96" s="176"/>
      <c r="J96" s="173"/>
      <c r="K96" s="173"/>
      <c r="L96" s="177"/>
      <c r="M96" s="178"/>
      <c r="N96" s="179"/>
      <c r="O96" s="179"/>
      <c r="P96" s="179"/>
      <c r="Q96" s="179"/>
      <c r="R96" s="179"/>
      <c r="S96" s="179"/>
      <c r="T96" s="180"/>
      <c r="AT96" s="181" t="s">
        <v>136</v>
      </c>
      <c r="AU96" s="181" t="s">
        <v>81</v>
      </c>
      <c r="AV96" s="10" t="s">
        <v>79</v>
      </c>
      <c r="AW96" s="10" t="s">
        <v>33</v>
      </c>
      <c r="AX96" s="10" t="s">
        <v>71</v>
      </c>
      <c r="AY96" s="181" t="s">
        <v>128</v>
      </c>
    </row>
    <row r="97" spans="2:51" s="8" customFormat="1" ht="12">
      <c r="B97" s="138"/>
      <c r="C97" s="139"/>
      <c r="D97" s="140" t="s">
        <v>136</v>
      </c>
      <c r="E97" s="141" t="s">
        <v>19</v>
      </c>
      <c r="F97" s="142" t="s">
        <v>403</v>
      </c>
      <c r="G97" s="139"/>
      <c r="H97" s="143">
        <v>10.58</v>
      </c>
      <c r="I97" s="144"/>
      <c r="J97" s="139"/>
      <c r="K97" s="139"/>
      <c r="L97" s="145"/>
      <c r="M97" s="146"/>
      <c r="N97" s="147"/>
      <c r="O97" s="147"/>
      <c r="P97" s="147"/>
      <c r="Q97" s="147"/>
      <c r="R97" s="147"/>
      <c r="S97" s="147"/>
      <c r="T97" s="148"/>
      <c r="AT97" s="149" t="s">
        <v>136</v>
      </c>
      <c r="AU97" s="149" t="s">
        <v>81</v>
      </c>
      <c r="AV97" s="8" t="s">
        <v>81</v>
      </c>
      <c r="AW97" s="8" t="s">
        <v>33</v>
      </c>
      <c r="AX97" s="8" t="s">
        <v>71</v>
      </c>
      <c r="AY97" s="149" t="s">
        <v>128</v>
      </c>
    </row>
    <row r="98" spans="2:51" s="8" customFormat="1" ht="12">
      <c r="B98" s="138"/>
      <c r="C98" s="139"/>
      <c r="D98" s="140" t="s">
        <v>136</v>
      </c>
      <c r="E98" s="141" t="s">
        <v>19</v>
      </c>
      <c r="F98" s="142" t="s">
        <v>404</v>
      </c>
      <c r="G98" s="139"/>
      <c r="H98" s="143">
        <v>11.268</v>
      </c>
      <c r="I98" s="144"/>
      <c r="J98" s="139"/>
      <c r="K98" s="139"/>
      <c r="L98" s="145"/>
      <c r="M98" s="146"/>
      <c r="N98" s="147"/>
      <c r="O98" s="147"/>
      <c r="P98" s="147"/>
      <c r="Q98" s="147"/>
      <c r="R98" s="147"/>
      <c r="S98" s="147"/>
      <c r="T98" s="148"/>
      <c r="AT98" s="149" t="s">
        <v>136</v>
      </c>
      <c r="AU98" s="149" t="s">
        <v>81</v>
      </c>
      <c r="AV98" s="8" t="s">
        <v>81</v>
      </c>
      <c r="AW98" s="8" t="s">
        <v>33</v>
      </c>
      <c r="AX98" s="8" t="s">
        <v>71</v>
      </c>
      <c r="AY98" s="149" t="s">
        <v>128</v>
      </c>
    </row>
    <row r="99" spans="2:51" s="8" customFormat="1" ht="12">
      <c r="B99" s="138"/>
      <c r="C99" s="139"/>
      <c r="D99" s="140" t="s">
        <v>136</v>
      </c>
      <c r="E99" s="141" t="s">
        <v>19</v>
      </c>
      <c r="F99" s="142" t="s">
        <v>405</v>
      </c>
      <c r="G99" s="139"/>
      <c r="H99" s="143">
        <v>12.696</v>
      </c>
      <c r="I99" s="144"/>
      <c r="J99" s="139"/>
      <c r="K99" s="139"/>
      <c r="L99" s="145"/>
      <c r="M99" s="146"/>
      <c r="N99" s="147"/>
      <c r="O99" s="147"/>
      <c r="P99" s="147"/>
      <c r="Q99" s="147"/>
      <c r="R99" s="147"/>
      <c r="S99" s="147"/>
      <c r="T99" s="148"/>
      <c r="AT99" s="149" t="s">
        <v>136</v>
      </c>
      <c r="AU99" s="149" t="s">
        <v>81</v>
      </c>
      <c r="AV99" s="8" t="s">
        <v>81</v>
      </c>
      <c r="AW99" s="8" t="s">
        <v>33</v>
      </c>
      <c r="AX99" s="8" t="s">
        <v>71</v>
      </c>
      <c r="AY99" s="149" t="s">
        <v>128</v>
      </c>
    </row>
    <row r="100" spans="2:51" s="8" customFormat="1" ht="12">
      <c r="B100" s="138"/>
      <c r="C100" s="139"/>
      <c r="D100" s="140" t="s">
        <v>136</v>
      </c>
      <c r="E100" s="141" t="s">
        <v>19</v>
      </c>
      <c r="F100" s="142" t="s">
        <v>406</v>
      </c>
      <c r="G100" s="139"/>
      <c r="H100" s="143">
        <v>11.109</v>
      </c>
      <c r="I100" s="144"/>
      <c r="J100" s="139"/>
      <c r="K100" s="139"/>
      <c r="L100" s="145"/>
      <c r="M100" s="146"/>
      <c r="N100" s="147"/>
      <c r="O100" s="147"/>
      <c r="P100" s="147"/>
      <c r="Q100" s="147"/>
      <c r="R100" s="147"/>
      <c r="S100" s="147"/>
      <c r="T100" s="148"/>
      <c r="AT100" s="149" t="s">
        <v>136</v>
      </c>
      <c r="AU100" s="149" t="s">
        <v>81</v>
      </c>
      <c r="AV100" s="8" t="s">
        <v>81</v>
      </c>
      <c r="AW100" s="8" t="s">
        <v>33</v>
      </c>
      <c r="AX100" s="8" t="s">
        <v>71</v>
      </c>
      <c r="AY100" s="149" t="s">
        <v>128</v>
      </c>
    </row>
    <row r="101" spans="2:51" s="8" customFormat="1" ht="12">
      <c r="B101" s="138"/>
      <c r="C101" s="139"/>
      <c r="D101" s="140" t="s">
        <v>136</v>
      </c>
      <c r="E101" s="141" t="s">
        <v>19</v>
      </c>
      <c r="F101" s="142" t="s">
        <v>407</v>
      </c>
      <c r="G101" s="139"/>
      <c r="H101" s="143">
        <v>10.58</v>
      </c>
      <c r="I101" s="144"/>
      <c r="J101" s="139"/>
      <c r="K101" s="139"/>
      <c r="L101" s="145"/>
      <c r="M101" s="146"/>
      <c r="N101" s="147"/>
      <c r="O101" s="147"/>
      <c r="P101" s="147"/>
      <c r="Q101" s="147"/>
      <c r="R101" s="147"/>
      <c r="S101" s="147"/>
      <c r="T101" s="148"/>
      <c r="AT101" s="149" t="s">
        <v>136</v>
      </c>
      <c r="AU101" s="149" t="s">
        <v>81</v>
      </c>
      <c r="AV101" s="8" t="s">
        <v>81</v>
      </c>
      <c r="AW101" s="8" t="s">
        <v>33</v>
      </c>
      <c r="AX101" s="8" t="s">
        <v>71</v>
      </c>
      <c r="AY101" s="149" t="s">
        <v>128</v>
      </c>
    </row>
    <row r="102" spans="2:51" s="8" customFormat="1" ht="12">
      <c r="B102" s="138"/>
      <c r="C102" s="139"/>
      <c r="D102" s="140" t="s">
        <v>136</v>
      </c>
      <c r="E102" s="141" t="s">
        <v>19</v>
      </c>
      <c r="F102" s="142" t="s">
        <v>408</v>
      </c>
      <c r="G102" s="139"/>
      <c r="H102" s="143">
        <v>10.051</v>
      </c>
      <c r="I102" s="144"/>
      <c r="J102" s="139"/>
      <c r="K102" s="139"/>
      <c r="L102" s="145"/>
      <c r="M102" s="146"/>
      <c r="N102" s="147"/>
      <c r="O102" s="147"/>
      <c r="P102" s="147"/>
      <c r="Q102" s="147"/>
      <c r="R102" s="147"/>
      <c r="S102" s="147"/>
      <c r="T102" s="148"/>
      <c r="AT102" s="149" t="s">
        <v>136</v>
      </c>
      <c r="AU102" s="149" t="s">
        <v>81</v>
      </c>
      <c r="AV102" s="8" t="s">
        <v>81</v>
      </c>
      <c r="AW102" s="8" t="s">
        <v>33</v>
      </c>
      <c r="AX102" s="8" t="s">
        <v>71</v>
      </c>
      <c r="AY102" s="149" t="s">
        <v>128</v>
      </c>
    </row>
    <row r="103" spans="2:51" s="8" customFormat="1" ht="12">
      <c r="B103" s="138"/>
      <c r="C103" s="139"/>
      <c r="D103" s="140" t="s">
        <v>136</v>
      </c>
      <c r="E103" s="141" t="s">
        <v>19</v>
      </c>
      <c r="F103" s="142" t="s">
        <v>409</v>
      </c>
      <c r="G103" s="139"/>
      <c r="H103" s="143">
        <v>9.522</v>
      </c>
      <c r="I103" s="144"/>
      <c r="J103" s="139"/>
      <c r="K103" s="139"/>
      <c r="L103" s="145"/>
      <c r="M103" s="146"/>
      <c r="N103" s="147"/>
      <c r="O103" s="147"/>
      <c r="P103" s="147"/>
      <c r="Q103" s="147"/>
      <c r="R103" s="147"/>
      <c r="S103" s="147"/>
      <c r="T103" s="148"/>
      <c r="AT103" s="149" t="s">
        <v>136</v>
      </c>
      <c r="AU103" s="149" t="s">
        <v>81</v>
      </c>
      <c r="AV103" s="8" t="s">
        <v>81</v>
      </c>
      <c r="AW103" s="8" t="s">
        <v>33</v>
      </c>
      <c r="AX103" s="8" t="s">
        <v>71</v>
      </c>
      <c r="AY103" s="149" t="s">
        <v>128</v>
      </c>
    </row>
    <row r="104" spans="2:51" s="8" customFormat="1" ht="12">
      <c r="B104" s="138"/>
      <c r="C104" s="139"/>
      <c r="D104" s="140" t="s">
        <v>136</v>
      </c>
      <c r="E104" s="141" t="s">
        <v>19</v>
      </c>
      <c r="F104" s="142" t="s">
        <v>410</v>
      </c>
      <c r="G104" s="139"/>
      <c r="H104" s="143">
        <v>14.283</v>
      </c>
      <c r="I104" s="144"/>
      <c r="J104" s="139"/>
      <c r="K104" s="139"/>
      <c r="L104" s="145"/>
      <c r="M104" s="146"/>
      <c r="N104" s="147"/>
      <c r="O104" s="147"/>
      <c r="P104" s="147"/>
      <c r="Q104" s="147"/>
      <c r="R104" s="147"/>
      <c r="S104" s="147"/>
      <c r="T104" s="148"/>
      <c r="AT104" s="149" t="s">
        <v>136</v>
      </c>
      <c r="AU104" s="149" t="s">
        <v>81</v>
      </c>
      <c r="AV104" s="8" t="s">
        <v>81</v>
      </c>
      <c r="AW104" s="8" t="s">
        <v>33</v>
      </c>
      <c r="AX104" s="8" t="s">
        <v>71</v>
      </c>
      <c r="AY104" s="149" t="s">
        <v>128</v>
      </c>
    </row>
    <row r="105" spans="2:51" s="8" customFormat="1" ht="12">
      <c r="B105" s="138"/>
      <c r="C105" s="139"/>
      <c r="D105" s="140" t="s">
        <v>136</v>
      </c>
      <c r="E105" s="141" t="s">
        <v>19</v>
      </c>
      <c r="F105" s="142" t="s">
        <v>411</v>
      </c>
      <c r="G105" s="139"/>
      <c r="H105" s="143">
        <v>15.341</v>
      </c>
      <c r="I105" s="144"/>
      <c r="J105" s="139"/>
      <c r="K105" s="139"/>
      <c r="L105" s="145"/>
      <c r="M105" s="146"/>
      <c r="N105" s="147"/>
      <c r="O105" s="147"/>
      <c r="P105" s="147"/>
      <c r="Q105" s="147"/>
      <c r="R105" s="147"/>
      <c r="S105" s="147"/>
      <c r="T105" s="148"/>
      <c r="AT105" s="149" t="s">
        <v>136</v>
      </c>
      <c r="AU105" s="149" t="s">
        <v>81</v>
      </c>
      <c r="AV105" s="8" t="s">
        <v>81</v>
      </c>
      <c r="AW105" s="8" t="s">
        <v>33</v>
      </c>
      <c r="AX105" s="8" t="s">
        <v>71</v>
      </c>
      <c r="AY105" s="149" t="s">
        <v>128</v>
      </c>
    </row>
    <row r="106" spans="2:51" s="8" customFormat="1" ht="12">
      <c r="B106" s="138"/>
      <c r="C106" s="139"/>
      <c r="D106" s="140" t="s">
        <v>136</v>
      </c>
      <c r="E106" s="141" t="s">
        <v>19</v>
      </c>
      <c r="F106" s="142" t="s">
        <v>412</v>
      </c>
      <c r="G106" s="139"/>
      <c r="H106" s="143">
        <v>144.657</v>
      </c>
      <c r="I106" s="144"/>
      <c r="J106" s="139"/>
      <c r="K106" s="139"/>
      <c r="L106" s="145"/>
      <c r="M106" s="146"/>
      <c r="N106" s="147"/>
      <c r="O106" s="147"/>
      <c r="P106" s="147"/>
      <c r="Q106" s="147"/>
      <c r="R106" s="147"/>
      <c r="S106" s="147"/>
      <c r="T106" s="148"/>
      <c r="AT106" s="149" t="s">
        <v>136</v>
      </c>
      <c r="AU106" s="149" t="s">
        <v>81</v>
      </c>
      <c r="AV106" s="8" t="s">
        <v>81</v>
      </c>
      <c r="AW106" s="8" t="s">
        <v>33</v>
      </c>
      <c r="AX106" s="8" t="s">
        <v>71</v>
      </c>
      <c r="AY106" s="149" t="s">
        <v>128</v>
      </c>
    </row>
    <row r="107" spans="2:51" s="9" customFormat="1" ht="12">
      <c r="B107" s="150"/>
      <c r="C107" s="151"/>
      <c r="D107" s="140" t="s">
        <v>136</v>
      </c>
      <c r="E107" s="152" t="s">
        <v>19</v>
      </c>
      <c r="F107" s="153" t="s">
        <v>151</v>
      </c>
      <c r="G107" s="151"/>
      <c r="H107" s="154">
        <v>250.087</v>
      </c>
      <c r="I107" s="155"/>
      <c r="J107" s="151"/>
      <c r="K107" s="151"/>
      <c r="L107" s="156"/>
      <c r="M107" s="157"/>
      <c r="N107" s="158"/>
      <c r="O107" s="158"/>
      <c r="P107" s="158"/>
      <c r="Q107" s="158"/>
      <c r="R107" s="158"/>
      <c r="S107" s="158"/>
      <c r="T107" s="159"/>
      <c r="AT107" s="160" t="s">
        <v>136</v>
      </c>
      <c r="AU107" s="160" t="s">
        <v>81</v>
      </c>
      <c r="AV107" s="9" t="s">
        <v>134</v>
      </c>
      <c r="AW107" s="9" t="s">
        <v>33</v>
      </c>
      <c r="AX107" s="9" t="s">
        <v>79</v>
      </c>
      <c r="AY107" s="160" t="s">
        <v>128</v>
      </c>
    </row>
    <row r="108" spans="1:65" s="2" customFormat="1" ht="44.25" customHeight="1">
      <c r="A108" s="20"/>
      <c r="B108" s="21"/>
      <c r="C108" s="124" t="s">
        <v>81</v>
      </c>
      <c r="D108" s="124" t="s">
        <v>130</v>
      </c>
      <c r="E108" s="125" t="s">
        <v>413</v>
      </c>
      <c r="F108" s="126" t="s">
        <v>414</v>
      </c>
      <c r="G108" s="127" t="s">
        <v>144</v>
      </c>
      <c r="H108" s="128">
        <v>485.033</v>
      </c>
      <c r="I108" s="129"/>
      <c r="J108" s="130">
        <f>ROUND(I108*H108,2)</f>
        <v>0</v>
      </c>
      <c r="K108" s="131"/>
      <c r="L108" s="23"/>
      <c r="M108" s="132" t="s">
        <v>19</v>
      </c>
      <c r="N108" s="133" t="s">
        <v>42</v>
      </c>
      <c r="O108" s="29"/>
      <c r="P108" s="134">
        <f>O108*H108</f>
        <v>0</v>
      </c>
      <c r="Q108" s="134">
        <v>0</v>
      </c>
      <c r="R108" s="134">
        <f>Q108*H108</f>
        <v>0</v>
      </c>
      <c r="S108" s="134">
        <v>0</v>
      </c>
      <c r="T108" s="135">
        <f>S108*H108</f>
        <v>0</v>
      </c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R108" s="136" t="s">
        <v>134</v>
      </c>
      <c r="AT108" s="136" t="s">
        <v>130</v>
      </c>
      <c r="AU108" s="136" t="s">
        <v>81</v>
      </c>
      <c r="AY108" s="13" t="s">
        <v>128</v>
      </c>
      <c r="BE108" s="137">
        <f>IF(N108="základní",J108,0)</f>
        <v>0</v>
      </c>
      <c r="BF108" s="137">
        <f>IF(N108="snížená",J108,0)</f>
        <v>0</v>
      </c>
      <c r="BG108" s="137">
        <f>IF(N108="zákl. přenesená",J108,0)</f>
        <v>0</v>
      </c>
      <c r="BH108" s="137">
        <f>IF(N108="sníž. přenesená",J108,0)</f>
        <v>0</v>
      </c>
      <c r="BI108" s="137">
        <f>IF(N108="nulová",J108,0)</f>
        <v>0</v>
      </c>
      <c r="BJ108" s="13" t="s">
        <v>79</v>
      </c>
      <c r="BK108" s="137">
        <f>ROUND(I108*H108,2)</f>
        <v>0</v>
      </c>
      <c r="BL108" s="13" t="s">
        <v>134</v>
      </c>
      <c r="BM108" s="136" t="s">
        <v>415</v>
      </c>
    </row>
    <row r="109" spans="2:51" s="8" customFormat="1" ht="12">
      <c r="B109" s="138"/>
      <c r="C109" s="139"/>
      <c r="D109" s="140" t="s">
        <v>136</v>
      </c>
      <c r="E109" s="141" t="s">
        <v>19</v>
      </c>
      <c r="F109" s="142" t="s">
        <v>416</v>
      </c>
      <c r="G109" s="139"/>
      <c r="H109" s="143">
        <v>61.974</v>
      </c>
      <c r="I109" s="144"/>
      <c r="J109" s="139"/>
      <c r="K109" s="139"/>
      <c r="L109" s="145"/>
      <c r="M109" s="146"/>
      <c r="N109" s="147"/>
      <c r="O109" s="147"/>
      <c r="P109" s="147"/>
      <c r="Q109" s="147"/>
      <c r="R109" s="147"/>
      <c r="S109" s="147"/>
      <c r="T109" s="148"/>
      <c r="AT109" s="149" t="s">
        <v>136</v>
      </c>
      <c r="AU109" s="149" t="s">
        <v>81</v>
      </c>
      <c r="AV109" s="8" t="s">
        <v>81</v>
      </c>
      <c r="AW109" s="8" t="s">
        <v>33</v>
      </c>
      <c r="AX109" s="8" t="s">
        <v>71</v>
      </c>
      <c r="AY109" s="149" t="s">
        <v>128</v>
      </c>
    </row>
    <row r="110" spans="2:51" s="8" customFormat="1" ht="12">
      <c r="B110" s="138"/>
      <c r="C110" s="139"/>
      <c r="D110" s="140" t="s">
        <v>136</v>
      </c>
      <c r="E110" s="141" t="s">
        <v>19</v>
      </c>
      <c r="F110" s="142" t="s">
        <v>417</v>
      </c>
      <c r="G110" s="139"/>
      <c r="H110" s="143">
        <v>0.759</v>
      </c>
      <c r="I110" s="144"/>
      <c r="J110" s="139"/>
      <c r="K110" s="139"/>
      <c r="L110" s="145"/>
      <c r="M110" s="146"/>
      <c r="N110" s="147"/>
      <c r="O110" s="147"/>
      <c r="P110" s="147"/>
      <c r="Q110" s="147"/>
      <c r="R110" s="147"/>
      <c r="S110" s="147"/>
      <c r="T110" s="148"/>
      <c r="AT110" s="149" t="s">
        <v>136</v>
      </c>
      <c r="AU110" s="149" t="s">
        <v>81</v>
      </c>
      <c r="AV110" s="8" t="s">
        <v>81</v>
      </c>
      <c r="AW110" s="8" t="s">
        <v>33</v>
      </c>
      <c r="AX110" s="8" t="s">
        <v>71</v>
      </c>
      <c r="AY110" s="149" t="s">
        <v>128</v>
      </c>
    </row>
    <row r="111" spans="2:51" s="8" customFormat="1" ht="30.6">
      <c r="B111" s="138"/>
      <c r="C111" s="139"/>
      <c r="D111" s="140" t="s">
        <v>136</v>
      </c>
      <c r="E111" s="141" t="s">
        <v>19</v>
      </c>
      <c r="F111" s="142" t="s">
        <v>418</v>
      </c>
      <c r="G111" s="139"/>
      <c r="H111" s="143">
        <v>179.813</v>
      </c>
      <c r="I111" s="144"/>
      <c r="J111" s="139"/>
      <c r="K111" s="139"/>
      <c r="L111" s="145"/>
      <c r="M111" s="146"/>
      <c r="N111" s="147"/>
      <c r="O111" s="147"/>
      <c r="P111" s="147"/>
      <c r="Q111" s="147"/>
      <c r="R111" s="147"/>
      <c r="S111" s="147"/>
      <c r="T111" s="148"/>
      <c r="AT111" s="149" t="s">
        <v>136</v>
      </c>
      <c r="AU111" s="149" t="s">
        <v>81</v>
      </c>
      <c r="AV111" s="8" t="s">
        <v>81</v>
      </c>
      <c r="AW111" s="8" t="s">
        <v>33</v>
      </c>
      <c r="AX111" s="8" t="s">
        <v>71</v>
      </c>
      <c r="AY111" s="149" t="s">
        <v>128</v>
      </c>
    </row>
    <row r="112" spans="2:51" s="8" customFormat="1" ht="40.8">
      <c r="B112" s="138"/>
      <c r="C112" s="139"/>
      <c r="D112" s="140" t="s">
        <v>136</v>
      </c>
      <c r="E112" s="141" t="s">
        <v>19</v>
      </c>
      <c r="F112" s="142" t="s">
        <v>419</v>
      </c>
      <c r="G112" s="139"/>
      <c r="H112" s="143">
        <v>156.951</v>
      </c>
      <c r="I112" s="144"/>
      <c r="J112" s="139"/>
      <c r="K112" s="139"/>
      <c r="L112" s="145"/>
      <c r="M112" s="146"/>
      <c r="N112" s="147"/>
      <c r="O112" s="147"/>
      <c r="P112" s="147"/>
      <c r="Q112" s="147"/>
      <c r="R112" s="147"/>
      <c r="S112" s="147"/>
      <c r="T112" s="148"/>
      <c r="AT112" s="149" t="s">
        <v>136</v>
      </c>
      <c r="AU112" s="149" t="s">
        <v>81</v>
      </c>
      <c r="AV112" s="8" t="s">
        <v>81</v>
      </c>
      <c r="AW112" s="8" t="s">
        <v>33</v>
      </c>
      <c r="AX112" s="8" t="s">
        <v>71</v>
      </c>
      <c r="AY112" s="149" t="s">
        <v>128</v>
      </c>
    </row>
    <row r="113" spans="2:51" s="10" customFormat="1" ht="12">
      <c r="B113" s="172"/>
      <c r="C113" s="173"/>
      <c r="D113" s="140" t="s">
        <v>136</v>
      </c>
      <c r="E113" s="174" t="s">
        <v>19</v>
      </c>
      <c r="F113" s="175" t="s">
        <v>420</v>
      </c>
      <c r="G113" s="173"/>
      <c r="H113" s="174" t="s">
        <v>19</v>
      </c>
      <c r="I113" s="176"/>
      <c r="J113" s="173"/>
      <c r="K113" s="173"/>
      <c r="L113" s="177"/>
      <c r="M113" s="178"/>
      <c r="N113" s="179"/>
      <c r="O113" s="179"/>
      <c r="P113" s="179"/>
      <c r="Q113" s="179"/>
      <c r="R113" s="179"/>
      <c r="S113" s="179"/>
      <c r="T113" s="180"/>
      <c r="AT113" s="181" t="s">
        <v>136</v>
      </c>
      <c r="AU113" s="181" t="s">
        <v>81</v>
      </c>
      <c r="AV113" s="10" t="s">
        <v>79</v>
      </c>
      <c r="AW113" s="10" t="s">
        <v>33</v>
      </c>
      <c r="AX113" s="10" t="s">
        <v>71</v>
      </c>
      <c r="AY113" s="181" t="s">
        <v>128</v>
      </c>
    </row>
    <row r="114" spans="2:51" s="8" customFormat="1" ht="30.6">
      <c r="B114" s="138"/>
      <c r="C114" s="139"/>
      <c r="D114" s="140" t="s">
        <v>136</v>
      </c>
      <c r="E114" s="141" t="s">
        <v>19</v>
      </c>
      <c r="F114" s="142" t="s">
        <v>421</v>
      </c>
      <c r="G114" s="139"/>
      <c r="H114" s="143">
        <v>85.536</v>
      </c>
      <c r="I114" s="144"/>
      <c r="J114" s="139"/>
      <c r="K114" s="139"/>
      <c r="L114" s="145"/>
      <c r="M114" s="146"/>
      <c r="N114" s="147"/>
      <c r="O114" s="147"/>
      <c r="P114" s="147"/>
      <c r="Q114" s="147"/>
      <c r="R114" s="147"/>
      <c r="S114" s="147"/>
      <c r="T114" s="148"/>
      <c r="AT114" s="149" t="s">
        <v>136</v>
      </c>
      <c r="AU114" s="149" t="s">
        <v>81</v>
      </c>
      <c r="AV114" s="8" t="s">
        <v>81</v>
      </c>
      <c r="AW114" s="8" t="s">
        <v>33</v>
      </c>
      <c r="AX114" s="8" t="s">
        <v>71</v>
      </c>
      <c r="AY114" s="149" t="s">
        <v>128</v>
      </c>
    </row>
    <row r="115" spans="2:51" s="9" customFormat="1" ht="12">
      <c r="B115" s="150"/>
      <c r="C115" s="151"/>
      <c r="D115" s="140" t="s">
        <v>136</v>
      </c>
      <c r="E115" s="152" t="s">
        <v>19</v>
      </c>
      <c r="F115" s="153" t="s">
        <v>151</v>
      </c>
      <c r="G115" s="151"/>
      <c r="H115" s="154">
        <v>485.03299999999996</v>
      </c>
      <c r="I115" s="155"/>
      <c r="J115" s="151"/>
      <c r="K115" s="151"/>
      <c r="L115" s="156"/>
      <c r="M115" s="157"/>
      <c r="N115" s="158"/>
      <c r="O115" s="158"/>
      <c r="P115" s="158"/>
      <c r="Q115" s="158"/>
      <c r="R115" s="158"/>
      <c r="S115" s="158"/>
      <c r="T115" s="159"/>
      <c r="AT115" s="160" t="s">
        <v>136</v>
      </c>
      <c r="AU115" s="160" t="s">
        <v>81</v>
      </c>
      <c r="AV115" s="9" t="s">
        <v>134</v>
      </c>
      <c r="AW115" s="9" t="s">
        <v>33</v>
      </c>
      <c r="AX115" s="9" t="s">
        <v>79</v>
      </c>
      <c r="AY115" s="160" t="s">
        <v>128</v>
      </c>
    </row>
    <row r="116" spans="1:65" s="2" customFormat="1" ht="33" customHeight="1">
      <c r="A116" s="20"/>
      <c r="B116" s="21"/>
      <c r="C116" s="124" t="s">
        <v>141</v>
      </c>
      <c r="D116" s="124" t="s">
        <v>130</v>
      </c>
      <c r="E116" s="125" t="s">
        <v>422</v>
      </c>
      <c r="F116" s="126" t="s">
        <v>423</v>
      </c>
      <c r="G116" s="127" t="s">
        <v>133</v>
      </c>
      <c r="H116" s="128">
        <v>1726.6</v>
      </c>
      <c r="I116" s="129"/>
      <c r="J116" s="130">
        <f>ROUND(I116*H116,2)</f>
        <v>0</v>
      </c>
      <c r="K116" s="131"/>
      <c r="L116" s="23"/>
      <c r="M116" s="132" t="s">
        <v>19</v>
      </c>
      <c r="N116" s="133" t="s">
        <v>42</v>
      </c>
      <c r="O116" s="29"/>
      <c r="P116" s="134">
        <f>O116*H116</f>
        <v>0</v>
      </c>
      <c r="Q116" s="134">
        <v>0.00119</v>
      </c>
      <c r="R116" s="134">
        <f>Q116*H116</f>
        <v>2.054654</v>
      </c>
      <c r="S116" s="134">
        <v>0</v>
      </c>
      <c r="T116" s="135">
        <f>S116*H116</f>
        <v>0</v>
      </c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R116" s="136" t="s">
        <v>134</v>
      </c>
      <c r="AT116" s="136" t="s">
        <v>130</v>
      </c>
      <c r="AU116" s="136" t="s">
        <v>81</v>
      </c>
      <c r="AY116" s="13" t="s">
        <v>128</v>
      </c>
      <c r="BE116" s="137">
        <f>IF(N116="základní",J116,0)</f>
        <v>0</v>
      </c>
      <c r="BF116" s="137">
        <f>IF(N116="snížená",J116,0)</f>
        <v>0</v>
      </c>
      <c r="BG116" s="137">
        <f>IF(N116="zákl. přenesená",J116,0)</f>
        <v>0</v>
      </c>
      <c r="BH116" s="137">
        <f>IF(N116="sníž. přenesená",J116,0)</f>
        <v>0</v>
      </c>
      <c r="BI116" s="137">
        <f>IF(N116="nulová",J116,0)</f>
        <v>0</v>
      </c>
      <c r="BJ116" s="13" t="s">
        <v>79</v>
      </c>
      <c r="BK116" s="137">
        <f>ROUND(I116*H116,2)</f>
        <v>0</v>
      </c>
      <c r="BL116" s="13" t="s">
        <v>134</v>
      </c>
      <c r="BM116" s="136" t="s">
        <v>424</v>
      </c>
    </row>
    <row r="117" spans="2:51" s="8" customFormat="1" ht="12">
      <c r="B117" s="138"/>
      <c r="C117" s="139"/>
      <c r="D117" s="140" t="s">
        <v>136</v>
      </c>
      <c r="E117" s="141" t="s">
        <v>19</v>
      </c>
      <c r="F117" s="142" t="s">
        <v>425</v>
      </c>
      <c r="G117" s="139"/>
      <c r="H117" s="143">
        <v>123.949</v>
      </c>
      <c r="I117" s="144"/>
      <c r="J117" s="139"/>
      <c r="K117" s="139"/>
      <c r="L117" s="145"/>
      <c r="M117" s="146"/>
      <c r="N117" s="147"/>
      <c r="O117" s="147"/>
      <c r="P117" s="147"/>
      <c r="Q117" s="147"/>
      <c r="R117" s="147"/>
      <c r="S117" s="147"/>
      <c r="T117" s="148"/>
      <c r="AT117" s="149" t="s">
        <v>136</v>
      </c>
      <c r="AU117" s="149" t="s">
        <v>81</v>
      </c>
      <c r="AV117" s="8" t="s">
        <v>81</v>
      </c>
      <c r="AW117" s="8" t="s">
        <v>33</v>
      </c>
      <c r="AX117" s="8" t="s">
        <v>71</v>
      </c>
      <c r="AY117" s="149" t="s">
        <v>128</v>
      </c>
    </row>
    <row r="118" spans="2:51" s="8" customFormat="1" ht="12">
      <c r="B118" s="138"/>
      <c r="C118" s="139"/>
      <c r="D118" s="140" t="s">
        <v>136</v>
      </c>
      <c r="E118" s="141" t="s">
        <v>19</v>
      </c>
      <c r="F118" s="142" t="s">
        <v>426</v>
      </c>
      <c r="G118" s="139"/>
      <c r="H118" s="143">
        <v>1.517</v>
      </c>
      <c r="I118" s="144"/>
      <c r="J118" s="139"/>
      <c r="K118" s="139"/>
      <c r="L118" s="145"/>
      <c r="M118" s="146"/>
      <c r="N118" s="147"/>
      <c r="O118" s="147"/>
      <c r="P118" s="147"/>
      <c r="Q118" s="147"/>
      <c r="R118" s="147"/>
      <c r="S118" s="147"/>
      <c r="T118" s="148"/>
      <c r="AT118" s="149" t="s">
        <v>136</v>
      </c>
      <c r="AU118" s="149" t="s">
        <v>81</v>
      </c>
      <c r="AV118" s="8" t="s">
        <v>81</v>
      </c>
      <c r="AW118" s="8" t="s">
        <v>33</v>
      </c>
      <c r="AX118" s="8" t="s">
        <v>71</v>
      </c>
      <c r="AY118" s="149" t="s">
        <v>128</v>
      </c>
    </row>
    <row r="119" spans="2:51" s="8" customFormat="1" ht="30.6">
      <c r="B119" s="138"/>
      <c r="C119" s="139"/>
      <c r="D119" s="140" t="s">
        <v>136</v>
      </c>
      <c r="E119" s="141" t="s">
        <v>19</v>
      </c>
      <c r="F119" s="142" t="s">
        <v>427</v>
      </c>
      <c r="G119" s="139"/>
      <c r="H119" s="143">
        <v>359.627</v>
      </c>
      <c r="I119" s="144"/>
      <c r="J119" s="139"/>
      <c r="K119" s="139"/>
      <c r="L119" s="145"/>
      <c r="M119" s="146"/>
      <c r="N119" s="147"/>
      <c r="O119" s="147"/>
      <c r="P119" s="147"/>
      <c r="Q119" s="147"/>
      <c r="R119" s="147"/>
      <c r="S119" s="147"/>
      <c r="T119" s="148"/>
      <c r="AT119" s="149" t="s">
        <v>136</v>
      </c>
      <c r="AU119" s="149" t="s">
        <v>81</v>
      </c>
      <c r="AV119" s="8" t="s">
        <v>81</v>
      </c>
      <c r="AW119" s="8" t="s">
        <v>33</v>
      </c>
      <c r="AX119" s="8" t="s">
        <v>71</v>
      </c>
      <c r="AY119" s="149" t="s">
        <v>128</v>
      </c>
    </row>
    <row r="120" spans="2:51" s="8" customFormat="1" ht="40.8">
      <c r="B120" s="138"/>
      <c r="C120" s="139"/>
      <c r="D120" s="140" t="s">
        <v>136</v>
      </c>
      <c r="E120" s="141" t="s">
        <v>19</v>
      </c>
      <c r="F120" s="142" t="s">
        <v>428</v>
      </c>
      <c r="G120" s="139"/>
      <c r="H120" s="143">
        <v>313.903</v>
      </c>
      <c r="I120" s="144"/>
      <c r="J120" s="139"/>
      <c r="K120" s="139"/>
      <c r="L120" s="145"/>
      <c r="M120" s="146"/>
      <c r="N120" s="147"/>
      <c r="O120" s="147"/>
      <c r="P120" s="147"/>
      <c r="Q120" s="147"/>
      <c r="R120" s="147"/>
      <c r="S120" s="147"/>
      <c r="T120" s="148"/>
      <c r="AT120" s="149" t="s">
        <v>136</v>
      </c>
      <c r="AU120" s="149" t="s">
        <v>81</v>
      </c>
      <c r="AV120" s="8" t="s">
        <v>81</v>
      </c>
      <c r="AW120" s="8" t="s">
        <v>33</v>
      </c>
      <c r="AX120" s="8" t="s">
        <v>71</v>
      </c>
      <c r="AY120" s="149" t="s">
        <v>128</v>
      </c>
    </row>
    <row r="121" spans="2:51" s="10" customFormat="1" ht="12">
      <c r="B121" s="172"/>
      <c r="C121" s="173"/>
      <c r="D121" s="140" t="s">
        <v>136</v>
      </c>
      <c r="E121" s="174" t="s">
        <v>19</v>
      </c>
      <c r="F121" s="175" t="s">
        <v>420</v>
      </c>
      <c r="G121" s="173"/>
      <c r="H121" s="174" t="s">
        <v>19</v>
      </c>
      <c r="I121" s="176"/>
      <c r="J121" s="173"/>
      <c r="K121" s="173"/>
      <c r="L121" s="177"/>
      <c r="M121" s="178"/>
      <c r="N121" s="179"/>
      <c r="O121" s="179"/>
      <c r="P121" s="179"/>
      <c r="Q121" s="179"/>
      <c r="R121" s="179"/>
      <c r="S121" s="179"/>
      <c r="T121" s="180"/>
      <c r="AT121" s="181" t="s">
        <v>136</v>
      </c>
      <c r="AU121" s="181" t="s">
        <v>81</v>
      </c>
      <c r="AV121" s="10" t="s">
        <v>79</v>
      </c>
      <c r="AW121" s="10" t="s">
        <v>33</v>
      </c>
      <c r="AX121" s="10" t="s">
        <v>71</v>
      </c>
      <c r="AY121" s="181" t="s">
        <v>128</v>
      </c>
    </row>
    <row r="122" spans="2:51" s="8" customFormat="1" ht="30.6">
      <c r="B122" s="138"/>
      <c r="C122" s="139"/>
      <c r="D122" s="140" t="s">
        <v>136</v>
      </c>
      <c r="E122" s="141" t="s">
        <v>19</v>
      </c>
      <c r="F122" s="142" t="s">
        <v>421</v>
      </c>
      <c r="G122" s="139"/>
      <c r="H122" s="143">
        <v>85.536</v>
      </c>
      <c r="I122" s="144"/>
      <c r="J122" s="139"/>
      <c r="K122" s="139"/>
      <c r="L122" s="145"/>
      <c r="M122" s="146"/>
      <c r="N122" s="147"/>
      <c r="O122" s="147"/>
      <c r="P122" s="147"/>
      <c r="Q122" s="147"/>
      <c r="R122" s="147"/>
      <c r="S122" s="147"/>
      <c r="T122" s="148"/>
      <c r="AT122" s="149" t="s">
        <v>136</v>
      </c>
      <c r="AU122" s="149" t="s">
        <v>81</v>
      </c>
      <c r="AV122" s="8" t="s">
        <v>81</v>
      </c>
      <c r="AW122" s="8" t="s">
        <v>33</v>
      </c>
      <c r="AX122" s="8" t="s">
        <v>71</v>
      </c>
      <c r="AY122" s="149" t="s">
        <v>128</v>
      </c>
    </row>
    <row r="123" spans="2:51" s="10" customFormat="1" ht="12">
      <c r="B123" s="172"/>
      <c r="C123" s="173"/>
      <c r="D123" s="140" t="s">
        <v>136</v>
      </c>
      <c r="E123" s="174" t="s">
        <v>19</v>
      </c>
      <c r="F123" s="175" t="s">
        <v>420</v>
      </c>
      <c r="G123" s="173"/>
      <c r="H123" s="174" t="s">
        <v>19</v>
      </c>
      <c r="I123" s="176"/>
      <c r="J123" s="173"/>
      <c r="K123" s="173"/>
      <c r="L123" s="177"/>
      <c r="M123" s="178"/>
      <c r="N123" s="179"/>
      <c r="O123" s="179"/>
      <c r="P123" s="179"/>
      <c r="Q123" s="179"/>
      <c r="R123" s="179"/>
      <c r="S123" s="179"/>
      <c r="T123" s="180"/>
      <c r="AT123" s="181" t="s">
        <v>136</v>
      </c>
      <c r="AU123" s="181" t="s">
        <v>81</v>
      </c>
      <c r="AV123" s="10" t="s">
        <v>79</v>
      </c>
      <c r="AW123" s="10" t="s">
        <v>33</v>
      </c>
      <c r="AX123" s="10" t="s">
        <v>71</v>
      </c>
      <c r="AY123" s="181" t="s">
        <v>128</v>
      </c>
    </row>
    <row r="124" spans="2:51" s="8" customFormat="1" ht="20.4">
      <c r="B124" s="138"/>
      <c r="C124" s="139"/>
      <c r="D124" s="140" t="s">
        <v>136</v>
      </c>
      <c r="E124" s="141" t="s">
        <v>19</v>
      </c>
      <c r="F124" s="142" t="s">
        <v>429</v>
      </c>
      <c r="G124" s="139"/>
      <c r="H124" s="143">
        <v>372.416</v>
      </c>
      <c r="I124" s="144"/>
      <c r="J124" s="139"/>
      <c r="K124" s="139"/>
      <c r="L124" s="145"/>
      <c r="M124" s="146"/>
      <c r="N124" s="147"/>
      <c r="O124" s="147"/>
      <c r="P124" s="147"/>
      <c r="Q124" s="147"/>
      <c r="R124" s="147"/>
      <c r="S124" s="147"/>
      <c r="T124" s="148"/>
      <c r="AT124" s="149" t="s">
        <v>136</v>
      </c>
      <c r="AU124" s="149" t="s">
        <v>81</v>
      </c>
      <c r="AV124" s="8" t="s">
        <v>81</v>
      </c>
      <c r="AW124" s="8" t="s">
        <v>33</v>
      </c>
      <c r="AX124" s="8" t="s">
        <v>71</v>
      </c>
      <c r="AY124" s="149" t="s">
        <v>128</v>
      </c>
    </row>
    <row r="125" spans="2:51" s="8" customFormat="1" ht="12">
      <c r="B125" s="138"/>
      <c r="C125" s="139"/>
      <c r="D125" s="140" t="s">
        <v>136</v>
      </c>
      <c r="E125" s="141" t="s">
        <v>19</v>
      </c>
      <c r="F125" s="142" t="s">
        <v>430</v>
      </c>
      <c r="G125" s="139"/>
      <c r="H125" s="143">
        <v>9.777</v>
      </c>
      <c r="I125" s="144"/>
      <c r="J125" s="139"/>
      <c r="K125" s="139"/>
      <c r="L125" s="145"/>
      <c r="M125" s="146"/>
      <c r="N125" s="147"/>
      <c r="O125" s="147"/>
      <c r="P125" s="147"/>
      <c r="Q125" s="147"/>
      <c r="R125" s="147"/>
      <c r="S125" s="147"/>
      <c r="T125" s="148"/>
      <c r="AT125" s="149" t="s">
        <v>136</v>
      </c>
      <c r="AU125" s="149" t="s">
        <v>81</v>
      </c>
      <c r="AV125" s="8" t="s">
        <v>81</v>
      </c>
      <c r="AW125" s="8" t="s">
        <v>33</v>
      </c>
      <c r="AX125" s="8" t="s">
        <v>71</v>
      </c>
      <c r="AY125" s="149" t="s">
        <v>128</v>
      </c>
    </row>
    <row r="126" spans="2:51" s="8" customFormat="1" ht="12">
      <c r="B126" s="138"/>
      <c r="C126" s="139"/>
      <c r="D126" s="140" t="s">
        <v>136</v>
      </c>
      <c r="E126" s="141" t="s">
        <v>19</v>
      </c>
      <c r="F126" s="142" t="s">
        <v>431</v>
      </c>
      <c r="G126" s="139"/>
      <c r="H126" s="143">
        <v>106.643</v>
      </c>
      <c r="I126" s="144"/>
      <c r="J126" s="139"/>
      <c r="K126" s="139"/>
      <c r="L126" s="145"/>
      <c r="M126" s="146"/>
      <c r="N126" s="147"/>
      <c r="O126" s="147"/>
      <c r="P126" s="147"/>
      <c r="Q126" s="147"/>
      <c r="R126" s="147"/>
      <c r="S126" s="147"/>
      <c r="T126" s="148"/>
      <c r="AT126" s="149" t="s">
        <v>136</v>
      </c>
      <c r="AU126" s="149" t="s">
        <v>81</v>
      </c>
      <c r="AV126" s="8" t="s">
        <v>81</v>
      </c>
      <c r="AW126" s="8" t="s">
        <v>33</v>
      </c>
      <c r="AX126" s="8" t="s">
        <v>71</v>
      </c>
      <c r="AY126" s="149" t="s">
        <v>128</v>
      </c>
    </row>
    <row r="127" spans="2:51" s="8" customFormat="1" ht="12">
      <c r="B127" s="138"/>
      <c r="C127" s="139"/>
      <c r="D127" s="140" t="s">
        <v>136</v>
      </c>
      <c r="E127" s="141" t="s">
        <v>19</v>
      </c>
      <c r="F127" s="142" t="s">
        <v>432</v>
      </c>
      <c r="G127" s="139"/>
      <c r="H127" s="143">
        <v>139.392</v>
      </c>
      <c r="I127" s="144"/>
      <c r="J127" s="139"/>
      <c r="K127" s="139"/>
      <c r="L127" s="145"/>
      <c r="M127" s="146"/>
      <c r="N127" s="147"/>
      <c r="O127" s="147"/>
      <c r="P127" s="147"/>
      <c r="Q127" s="147"/>
      <c r="R127" s="147"/>
      <c r="S127" s="147"/>
      <c r="T127" s="148"/>
      <c r="AT127" s="149" t="s">
        <v>136</v>
      </c>
      <c r="AU127" s="149" t="s">
        <v>81</v>
      </c>
      <c r="AV127" s="8" t="s">
        <v>81</v>
      </c>
      <c r="AW127" s="8" t="s">
        <v>33</v>
      </c>
      <c r="AX127" s="8" t="s">
        <v>71</v>
      </c>
      <c r="AY127" s="149" t="s">
        <v>128</v>
      </c>
    </row>
    <row r="128" spans="2:51" s="8" customFormat="1" ht="20.4">
      <c r="B128" s="138"/>
      <c r="C128" s="139"/>
      <c r="D128" s="140" t="s">
        <v>136</v>
      </c>
      <c r="E128" s="141" t="s">
        <v>19</v>
      </c>
      <c r="F128" s="142" t="s">
        <v>433</v>
      </c>
      <c r="G128" s="139"/>
      <c r="H128" s="143">
        <v>213.84</v>
      </c>
      <c r="I128" s="144"/>
      <c r="J128" s="139"/>
      <c r="K128" s="139"/>
      <c r="L128" s="145"/>
      <c r="M128" s="146"/>
      <c r="N128" s="147"/>
      <c r="O128" s="147"/>
      <c r="P128" s="147"/>
      <c r="Q128" s="147"/>
      <c r="R128" s="147"/>
      <c r="S128" s="147"/>
      <c r="T128" s="148"/>
      <c r="AT128" s="149" t="s">
        <v>136</v>
      </c>
      <c r="AU128" s="149" t="s">
        <v>81</v>
      </c>
      <c r="AV128" s="8" t="s">
        <v>81</v>
      </c>
      <c r="AW128" s="8" t="s">
        <v>33</v>
      </c>
      <c r="AX128" s="8" t="s">
        <v>71</v>
      </c>
      <c r="AY128" s="149" t="s">
        <v>128</v>
      </c>
    </row>
    <row r="129" spans="2:51" s="9" customFormat="1" ht="12">
      <c r="B129" s="150"/>
      <c r="C129" s="151"/>
      <c r="D129" s="140" t="s">
        <v>136</v>
      </c>
      <c r="E129" s="152" t="s">
        <v>19</v>
      </c>
      <c r="F129" s="153" t="s">
        <v>151</v>
      </c>
      <c r="G129" s="151"/>
      <c r="H129" s="154">
        <v>1726.6000000000001</v>
      </c>
      <c r="I129" s="155"/>
      <c r="J129" s="151"/>
      <c r="K129" s="151"/>
      <c r="L129" s="156"/>
      <c r="M129" s="157"/>
      <c r="N129" s="158"/>
      <c r="O129" s="158"/>
      <c r="P129" s="158"/>
      <c r="Q129" s="158"/>
      <c r="R129" s="158"/>
      <c r="S129" s="158"/>
      <c r="T129" s="159"/>
      <c r="AT129" s="160" t="s">
        <v>136</v>
      </c>
      <c r="AU129" s="160" t="s">
        <v>81</v>
      </c>
      <c r="AV129" s="9" t="s">
        <v>134</v>
      </c>
      <c r="AW129" s="9" t="s">
        <v>33</v>
      </c>
      <c r="AX129" s="9" t="s">
        <v>79</v>
      </c>
      <c r="AY129" s="160" t="s">
        <v>128</v>
      </c>
    </row>
    <row r="130" spans="1:65" s="2" customFormat="1" ht="33" customHeight="1">
      <c r="A130" s="20"/>
      <c r="B130" s="21"/>
      <c r="C130" s="124" t="s">
        <v>134</v>
      </c>
      <c r="D130" s="124" t="s">
        <v>130</v>
      </c>
      <c r="E130" s="125" t="s">
        <v>434</v>
      </c>
      <c r="F130" s="126" t="s">
        <v>435</v>
      </c>
      <c r="G130" s="127" t="s">
        <v>133</v>
      </c>
      <c r="H130" s="128">
        <v>1726.6</v>
      </c>
      <c r="I130" s="129"/>
      <c r="J130" s="130">
        <f>ROUND(I130*H130,2)</f>
        <v>0</v>
      </c>
      <c r="K130" s="131"/>
      <c r="L130" s="23"/>
      <c r="M130" s="132" t="s">
        <v>19</v>
      </c>
      <c r="N130" s="133" t="s">
        <v>42</v>
      </c>
      <c r="O130" s="29"/>
      <c r="P130" s="134">
        <f>O130*H130</f>
        <v>0</v>
      </c>
      <c r="Q130" s="134">
        <v>0</v>
      </c>
      <c r="R130" s="134">
        <f>Q130*H130</f>
        <v>0</v>
      </c>
      <c r="S130" s="134">
        <v>0</v>
      </c>
      <c r="T130" s="135">
        <f>S130*H130</f>
        <v>0</v>
      </c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R130" s="136" t="s">
        <v>134</v>
      </c>
      <c r="AT130" s="136" t="s">
        <v>130</v>
      </c>
      <c r="AU130" s="136" t="s">
        <v>81</v>
      </c>
      <c r="AY130" s="13" t="s">
        <v>128</v>
      </c>
      <c r="BE130" s="137">
        <f>IF(N130="základní",J130,0)</f>
        <v>0</v>
      </c>
      <c r="BF130" s="137">
        <f>IF(N130="snížená",J130,0)</f>
        <v>0</v>
      </c>
      <c r="BG130" s="137">
        <f>IF(N130="zákl. přenesená",J130,0)</f>
        <v>0</v>
      </c>
      <c r="BH130" s="137">
        <f>IF(N130="sníž. přenesená",J130,0)</f>
        <v>0</v>
      </c>
      <c r="BI130" s="137">
        <f>IF(N130="nulová",J130,0)</f>
        <v>0</v>
      </c>
      <c r="BJ130" s="13" t="s">
        <v>79</v>
      </c>
      <c r="BK130" s="137">
        <f>ROUND(I130*H130,2)</f>
        <v>0</v>
      </c>
      <c r="BL130" s="13" t="s">
        <v>134</v>
      </c>
      <c r="BM130" s="136" t="s">
        <v>436</v>
      </c>
    </row>
    <row r="131" spans="2:51" s="8" customFormat="1" ht="12">
      <c r="B131" s="138"/>
      <c r="C131" s="139"/>
      <c r="D131" s="140" t="s">
        <v>136</v>
      </c>
      <c r="E131" s="141" t="s">
        <v>19</v>
      </c>
      <c r="F131" s="142" t="s">
        <v>425</v>
      </c>
      <c r="G131" s="139"/>
      <c r="H131" s="143">
        <v>123.949</v>
      </c>
      <c r="I131" s="144"/>
      <c r="J131" s="139"/>
      <c r="K131" s="139"/>
      <c r="L131" s="145"/>
      <c r="M131" s="146"/>
      <c r="N131" s="147"/>
      <c r="O131" s="147"/>
      <c r="P131" s="147"/>
      <c r="Q131" s="147"/>
      <c r="R131" s="147"/>
      <c r="S131" s="147"/>
      <c r="T131" s="148"/>
      <c r="AT131" s="149" t="s">
        <v>136</v>
      </c>
      <c r="AU131" s="149" t="s">
        <v>81</v>
      </c>
      <c r="AV131" s="8" t="s">
        <v>81</v>
      </c>
      <c r="AW131" s="8" t="s">
        <v>33</v>
      </c>
      <c r="AX131" s="8" t="s">
        <v>71</v>
      </c>
      <c r="AY131" s="149" t="s">
        <v>128</v>
      </c>
    </row>
    <row r="132" spans="2:51" s="8" customFormat="1" ht="12">
      <c r="B132" s="138"/>
      <c r="C132" s="139"/>
      <c r="D132" s="140" t="s">
        <v>136</v>
      </c>
      <c r="E132" s="141" t="s">
        <v>19</v>
      </c>
      <c r="F132" s="142" t="s">
        <v>426</v>
      </c>
      <c r="G132" s="139"/>
      <c r="H132" s="143">
        <v>1.517</v>
      </c>
      <c r="I132" s="144"/>
      <c r="J132" s="139"/>
      <c r="K132" s="139"/>
      <c r="L132" s="145"/>
      <c r="M132" s="146"/>
      <c r="N132" s="147"/>
      <c r="O132" s="147"/>
      <c r="P132" s="147"/>
      <c r="Q132" s="147"/>
      <c r="R132" s="147"/>
      <c r="S132" s="147"/>
      <c r="T132" s="148"/>
      <c r="AT132" s="149" t="s">
        <v>136</v>
      </c>
      <c r="AU132" s="149" t="s">
        <v>81</v>
      </c>
      <c r="AV132" s="8" t="s">
        <v>81</v>
      </c>
      <c r="AW132" s="8" t="s">
        <v>33</v>
      </c>
      <c r="AX132" s="8" t="s">
        <v>71</v>
      </c>
      <c r="AY132" s="149" t="s">
        <v>128</v>
      </c>
    </row>
    <row r="133" spans="2:51" s="8" customFormat="1" ht="30.6">
      <c r="B133" s="138"/>
      <c r="C133" s="139"/>
      <c r="D133" s="140" t="s">
        <v>136</v>
      </c>
      <c r="E133" s="141" t="s">
        <v>19</v>
      </c>
      <c r="F133" s="142" t="s">
        <v>427</v>
      </c>
      <c r="G133" s="139"/>
      <c r="H133" s="143">
        <v>359.627</v>
      </c>
      <c r="I133" s="144"/>
      <c r="J133" s="139"/>
      <c r="K133" s="139"/>
      <c r="L133" s="145"/>
      <c r="M133" s="146"/>
      <c r="N133" s="147"/>
      <c r="O133" s="147"/>
      <c r="P133" s="147"/>
      <c r="Q133" s="147"/>
      <c r="R133" s="147"/>
      <c r="S133" s="147"/>
      <c r="T133" s="148"/>
      <c r="AT133" s="149" t="s">
        <v>136</v>
      </c>
      <c r="AU133" s="149" t="s">
        <v>81</v>
      </c>
      <c r="AV133" s="8" t="s">
        <v>81</v>
      </c>
      <c r="AW133" s="8" t="s">
        <v>33</v>
      </c>
      <c r="AX133" s="8" t="s">
        <v>71</v>
      </c>
      <c r="AY133" s="149" t="s">
        <v>128</v>
      </c>
    </row>
    <row r="134" spans="2:51" s="8" customFormat="1" ht="40.8">
      <c r="B134" s="138"/>
      <c r="C134" s="139"/>
      <c r="D134" s="140" t="s">
        <v>136</v>
      </c>
      <c r="E134" s="141" t="s">
        <v>19</v>
      </c>
      <c r="F134" s="142" t="s">
        <v>428</v>
      </c>
      <c r="G134" s="139"/>
      <c r="H134" s="143">
        <v>313.903</v>
      </c>
      <c r="I134" s="144"/>
      <c r="J134" s="139"/>
      <c r="K134" s="139"/>
      <c r="L134" s="145"/>
      <c r="M134" s="146"/>
      <c r="N134" s="147"/>
      <c r="O134" s="147"/>
      <c r="P134" s="147"/>
      <c r="Q134" s="147"/>
      <c r="R134" s="147"/>
      <c r="S134" s="147"/>
      <c r="T134" s="148"/>
      <c r="AT134" s="149" t="s">
        <v>136</v>
      </c>
      <c r="AU134" s="149" t="s">
        <v>81</v>
      </c>
      <c r="AV134" s="8" t="s">
        <v>81</v>
      </c>
      <c r="AW134" s="8" t="s">
        <v>33</v>
      </c>
      <c r="AX134" s="8" t="s">
        <v>71</v>
      </c>
      <c r="AY134" s="149" t="s">
        <v>128</v>
      </c>
    </row>
    <row r="135" spans="2:51" s="10" customFormat="1" ht="12">
      <c r="B135" s="172"/>
      <c r="C135" s="173"/>
      <c r="D135" s="140" t="s">
        <v>136</v>
      </c>
      <c r="E135" s="174" t="s">
        <v>19</v>
      </c>
      <c r="F135" s="175" t="s">
        <v>420</v>
      </c>
      <c r="G135" s="173"/>
      <c r="H135" s="174" t="s">
        <v>19</v>
      </c>
      <c r="I135" s="176"/>
      <c r="J135" s="173"/>
      <c r="K135" s="173"/>
      <c r="L135" s="177"/>
      <c r="M135" s="178"/>
      <c r="N135" s="179"/>
      <c r="O135" s="179"/>
      <c r="P135" s="179"/>
      <c r="Q135" s="179"/>
      <c r="R135" s="179"/>
      <c r="S135" s="179"/>
      <c r="T135" s="180"/>
      <c r="AT135" s="181" t="s">
        <v>136</v>
      </c>
      <c r="AU135" s="181" t="s">
        <v>81</v>
      </c>
      <c r="AV135" s="10" t="s">
        <v>79</v>
      </c>
      <c r="AW135" s="10" t="s">
        <v>33</v>
      </c>
      <c r="AX135" s="10" t="s">
        <v>71</v>
      </c>
      <c r="AY135" s="181" t="s">
        <v>128</v>
      </c>
    </row>
    <row r="136" spans="2:51" s="8" customFormat="1" ht="30.6">
      <c r="B136" s="138"/>
      <c r="C136" s="139"/>
      <c r="D136" s="140" t="s">
        <v>136</v>
      </c>
      <c r="E136" s="141" t="s">
        <v>19</v>
      </c>
      <c r="F136" s="142" t="s">
        <v>421</v>
      </c>
      <c r="G136" s="139"/>
      <c r="H136" s="143">
        <v>85.536</v>
      </c>
      <c r="I136" s="144"/>
      <c r="J136" s="139"/>
      <c r="K136" s="139"/>
      <c r="L136" s="145"/>
      <c r="M136" s="146"/>
      <c r="N136" s="147"/>
      <c r="O136" s="147"/>
      <c r="P136" s="147"/>
      <c r="Q136" s="147"/>
      <c r="R136" s="147"/>
      <c r="S136" s="147"/>
      <c r="T136" s="148"/>
      <c r="AT136" s="149" t="s">
        <v>136</v>
      </c>
      <c r="AU136" s="149" t="s">
        <v>81</v>
      </c>
      <c r="AV136" s="8" t="s">
        <v>81</v>
      </c>
      <c r="AW136" s="8" t="s">
        <v>33</v>
      </c>
      <c r="AX136" s="8" t="s">
        <v>71</v>
      </c>
      <c r="AY136" s="149" t="s">
        <v>128</v>
      </c>
    </row>
    <row r="137" spans="2:51" s="10" customFormat="1" ht="12">
      <c r="B137" s="172"/>
      <c r="C137" s="173"/>
      <c r="D137" s="140" t="s">
        <v>136</v>
      </c>
      <c r="E137" s="174" t="s">
        <v>19</v>
      </c>
      <c r="F137" s="175" t="s">
        <v>420</v>
      </c>
      <c r="G137" s="173"/>
      <c r="H137" s="174" t="s">
        <v>19</v>
      </c>
      <c r="I137" s="176"/>
      <c r="J137" s="173"/>
      <c r="K137" s="173"/>
      <c r="L137" s="177"/>
      <c r="M137" s="178"/>
      <c r="N137" s="179"/>
      <c r="O137" s="179"/>
      <c r="P137" s="179"/>
      <c r="Q137" s="179"/>
      <c r="R137" s="179"/>
      <c r="S137" s="179"/>
      <c r="T137" s="180"/>
      <c r="AT137" s="181" t="s">
        <v>136</v>
      </c>
      <c r="AU137" s="181" t="s">
        <v>81</v>
      </c>
      <c r="AV137" s="10" t="s">
        <v>79</v>
      </c>
      <c r="AW137" s="10" t="s">
        <v>33</v>
      </c>
      <c r="AX137" s="10" t="s">
        <v>71</v>
      </c>
      <c r="AY137" s="181" t="s">
        <v>128</v>
      </c>
    </row>
    <row r="138" spans="2:51" s="8" customFormat="1" ht="20.4">
      <c r="B138" s="138"/>
      <c r="C138" s="139"/>
      <c r="D138" s="140" t="s">
        <v>136</v>
      </c>
      <c r="E138" s="141" t="s">
        <v>19</v>
      </c>
      <c r="F138" s="142" t="s">
        <v>429</v>
      </c>
      <c r="G138" s="139"/>
      <c r="H138" s="143">
        <v>372.416</v>
      </c>
      <c r="I138" s="144"/>
      <c r="J138" s="139"/>
      <c r="K138" s="139"/>
      <c r="L138" s="145"/>
      <c r="M138" s="146"/>
      <c r="N138" s="147"/>
      <c r="O138" s="147"/>
      <c r="P138" s="147"/>
      <c r="Q138" s="147"/>
      <c r="R138" s="147"/>
      <c r="S138" s="147"/>
      <c r="T138" s="148"/>
      <c r="AT138" s="149" t="s">
        <v>136</v>
      </c>
      <c r="AU138" s="149" t="s">
        <v>81</v>
      </c>
      <c r="AV138" s="8" t="s">
        <v>81</v>
      </c>
      <c r="AW138" s="8" t="s">
        <v>33</v>
      </c>
      <c r="AX138" s="8" t="s">
        <v>71</v>
      </c>
      <c r="AY138" s="149" t="s">
        <v>128</v>
      </c>
    </row>
    <row r="139" spans="2:51" s="8" customFormat="1" ht="12">
      <c r="B139" s="138"/>
      <c r="C139" s="139"/>
      <c r="D139" s="140" t="s">
        <v>136</v>
      </c>
      <c r="E139" s="141" t="s">
        <v>19</v>
      </c>
      <c r="F139" s="142" t="s">
        <v>430</v>
      </c>
      <c r="G139" s="139"/>
      <c r="H139" s="143">
        <v>9.777</v>
      </c>
      <c r="I139" s="144"/>
      <c r="J139" s="139"/>
      <c r="K139" s="139"/>
      <c r="L139" s="145"/>
      <c r="M139" s="146"/>
      <c r="N139" s="147"/>
      <c r="O139" s="147"/>
      <c r="P139" s="147"/>
      <c r="Q139" s="147"/>
      <c r="R139" s="147"/>
      <c r="S139" s="147"/>
      <c r="T139" s="148"/>
      <c r="AT139" s="149" t="s">
        <v>136</v>
      </c>
      <c r="AU139" s="149" t="s">
        <v>81</v>
      </c>
      <c r="AV139" s="8" t="s">
        <v>81</v>
      </c>
      <c r="AW139" s="8" t="s">
        <v>33</v>
      </c>
      <c r="AX139" s="8" t="s">
        <v>71</v>
      </c>
      <c r="AY139" s="149" t="s">
        <v>128</v>
      </c>
    </row>
    <row r="140" spans="2:51" s="8" customFormat="1" ht="12">
      <c r="B140" s="138"/>
      <c r="C140" s="139"/>
      <c r="D140" s="140" t="s">
        <v>136</v>
      </c>
      <c r="E140" s="141" t="s">
        <v>19</v>
      </c>
      <c r="F140" s="142" t="s">
        <v>431</v>
      </c>
      <c r="G140" s="139"/>
      <c r="H140" s="143">
        <v>106.643</v>
      </c>
      <c r="I140" s="144"/>
      <c r="J140" s="139"/>
      <c r="K140" s="139"/>
      <c r="L140" s="145"/>
      <c r="M140" s="146"/>
      <c r="N140" s="147"/>
      <c r="O140" s="147"/>
      <c r="P140" s="147"/>
      <c r="Q140" s="147"/>
      <c r="R140" s="147"/>
      <c r="S140" s="147"/>
      <c r="T140" s="148"/>
      <c r="AT140" s="149" t="s">
        <v>136</v>
      </c>
      <c r="AU140" s="149" t="s">
        <v>81</v>
      </c>
      <c r="AV140" s="8" t="s">
        <v>81</v>
      </c>
      <c r="AW140" s="8" t="s">
        <v>33</v>
      </c>
      <c r="AX140" s="8" t="s">
        <v>71</v>
      </c>
      <c r="AY140" s="149" t="s">
        <v>128</v>
      </c>
    </row>
    <row r="141" spans="2:51" s="8" customFormat="1" ht="12">
      <c r="B141" s="138"/>
      <c r="C141" s="139"/>
      <c r="D141" s="140" t="s">
        <v>136</v>
      </c>
      <c r="E141" s="141" t="s">
        <v>19</v>
      </c>
      <c r="F141" s="142" t="s">
        <v>432</v>
      </c>
      <c r="G141" s="139"/>
      <c r="H141" s="143">
        <v>139.392</v>
      </c>
      <c r="I141" s="144"/>
      <c r="J141" s="139"/>
      <c r="K141" s="139"/>
      <c r="L141" s="145"/>
      <c r="M141" s="146"/>
      <c r="N141" s="147"/>
      <c r="O141" s="147"/>
      <c r="P141" s="147"/>
      <c r="Q141" s="147"/>
      <c r="R141" s="147"/>
      <c r="S141" s="147"/>
      <c r="T141" s="148"/>
      <c r="AT141" s="149" t="s">
        <v>136</v>
      </c>
      <c r="AU141" s="149" t="s">
        <v>81</v>
      </c>
      <c r="AV141" s="8" t="s">
        <v>81</v>
      </c>
      <c r="AW141" s="8" t="s">
        <v>33</v>
      </c>
      <c r="AX141" s="8" t="s">
        <v>71</v>
      </c>
      <c r="AY141" s="149" t="s">
        <v>128</v>
      </c>
    </row>
    <row r="142" spans="2:51" s="8" customFormat="1" ht="20.4">
      <c r="B142" s="138"/>
      <c r="C142" s="139"/>
      <c r="D142" s="140" t="s">
        <v>136</v>
      </c>
      <c r="E142" s="141" t="s">
        <v>19</v>
      </c>
      <c r="F142" s="142" t="s">
        <v>433</v>
      </c>
      <c r="G142" s="139"/>
      <c r="H142" s="143">
        <v>213.84</v>
      </c>
      <c r="I142" s="144"/>
      <c r="J142" s="139"/>
      <c r="K142" s="139"/>
      <c r="L142" s="145"/>
      <c r="M142" s="146"/>
      <c r="N142" s="147"/>
      <c r="O142" s="147"/>
      <c r="P142" s="147"/>
      <c r="Q142" s="147"/>
      <c r="R142" s="147"/>
      <c r="S142" s="147"/>
      <c r="T142" s="148"/>
      <c r="AT142" s="149" t="s">
        <v>136</v>
      </c>
      <c r="AU142" s="149" t="s">
        <v>81</v>
      </c>
      <c r="AV142" s="8" t="s">
        <v>81</v>
      </c>
      <c r="AW142" s="8" t="s">
        <v>33</v>
      </c>
      <c r="AX142" s="8" t="s">
        <v>71</v>
      </c>
      <c r="AY142" s="149" t="s">
        <v>128</v>
      </c>
    </row>
    <row r="143" spans="2:51" s="9" customFormat="1" ht="12">
      <c r="B143" s="150"/>
      <c r="C143" s="151"/>
      <c r="D143" s="140" t="s">
        <v>136</v>
      </c>
      <c r="E143" s="152" t="s">
        <v>19</v>
      </c>
      <c r="F143" s="153" t="s">
        <v>151</v>
      </c>
      <c r="G143" s="151"/>
      <c r="H143" s="154">
        <v>1726.6000000000001</v>
      </c>
      <c r="I143" s="155"/>
      <c r="J143" s="151"/>
      <c r="K143" s="151"/>
      <c r="L143" s="156"/>
      <c r="M143" s="157"/>
      <c r="N143" s="158"/>
      <c r="O143" s="158"/>
      <c r="P143" s="158"/>
      <c r="Q143" s="158"/>
      <c r="R143" s="158"/>
      <c r="S143" s="158"/>
      <c r="T143" s="159"/>
      <c r="AT143" s="160" t="s">
        <v>136</v>
      </c>
      <c r="AU143" s="160" t="s">
        <v>81</v>
      </c>
      <c r="AV143" s="9" t="s">
        <v>134</v>
      </c>
      <c r="AW143" s="9" t="s">
        <v>33</v>
      </c>
      <c r="AX143" s="9" t="s">
        <v>79</v>
      </c>
      <c r="AY143" s="160" t="s">
        <v>128</v>
      </c>
    </row>
    <row r="144" spans="1:65" s="2" customFormat="1" ht="21.75" customHeight="1">
      <c r="A144" s="20"/>
      <c r="B144" s="21"/>
      <c r="C144" s="124" t="s">
        <v>156</v>
      </c>
      <c r="D144" s="124" t="s">
        <v>130</v>
      </c>
      <c r="E144" s="125" t="s">
        <v>437</v>
      </c>
      <c r="F144" s="126" t="s">
        <v>438</v>
      </c>
      <c r="G144" s="127" t="s">
        <v>144</v>
      </c>
      <c r="H144" s="128">
        <v>735.12</v>
      </c>
      <c r="I144" s="129"/>
      <c r="J144" s="130">
        <f>ROUND(I144*H144,2)</f>
        <v>0</v>
      </c>
      <c r="K144" s="131"/>
      <c r="L144" s="23"/>
      <c r="M144" s="132" t="s">
        <v>19</v>
      </c>
      <c r="N144" s="133" t="s">
        <v>42</v>
      </c>
      <c r="O144" s="29"/>
      <c r="P144" s="134">
        <f>O144*H144</f>
        <v>0</v>
      </c>
      <c r="Q144" s="134">
        <v>0</v>
      </c>
      <c r="R144" s="134">
        <f>Q144*H144</f>
        <v>0</v>
      </c>
      <c r="S144" s="134">
        <v>0</v>
      </c>
      <c r="T144" s="135">
        <f>S144*H144</f>
        <v>0</v>
      </c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R144" s="136" t="s">
        <v>134</v>
      </c>
      <c r="AT144" s="136" t="s">
        <v>130</v>
      </c>
      <c r="AU144" s="136" t="s">
        <v>81</v>
      </c>
      <c r="AY144" s="13" t="s">
        <v>128</v>
      </c>
      <c r="BE144" s="137">
        <f>IF(N144="základní",J144,0)</f>
        <v>0</v>
      </c>
      <c r="BF144" s="137">
        <f>IF(N144="snížená",J144,0)</f>
        <v>0</v>
      </c>
      <c r="BG144" s="137">
        <f>IF(N144="zákl. přenesená",J144,0)</f>
        <v>0</v>
      </c>
      <c r="BH144" s="137">
        <f>IF(N144="sníž. přenesená",J144,0)</f>
        <v>0</v>
      </c>
      <c r="BI144" s="137">
        <f>IF(N144="nulová",J144,0)</f>
        <v>0</v>
      </c>
      <c r="BJ144" s="13" t="s">
        <v>79</v>
      </c>
      <c r="BK144" s="137">
        <f>ROUND(I144*H144,2)</f>
        <v>0</v>
      </c>
      <c r="BL144" s="13" t="s">
        <v>134</v>
      </c>
      <c r="BM144" s="136" t="s">
        <v>439</v>
      </c>
    </row>
    <row r="145" spans="2:51" s="8" customFormat="1" ht="12">
      <c r="B145" s="138"/>
      <c r="C145" s="139"/>
      <c r="D145" s="140" t="s">
        <v>136</v>
      </c>
      <c r="E145" s="141" t="s">
        <v>19</v>
      </c>
      <c r="F145" s="142" t="s">
        <v>440</v>
      </c>
      <c r="G145" s="139"/>
      <c r="H145" s="143">
        <v>735.12</v>
      </c>
      <c r="I145" s="144"/>
      <c r="J145" s="139"/>
      <c r="K145" s="139"/>
      <c r="L145" s="145"/>
      <c r="M145" s="146"/>
      <c r="N145" s="147"/>
      <c r="O145" s="147"/>
      <c r="P145" s="147"/>
      <c r="Q145" s="147"/>
      <c r="R145" s="147"/>
      <c r="S145" s="147"/>
      <c r="T145" s="148"/>
      <c r="AT145" s="149" t="s">
        <v>136</v>
      </c>
      <c r="AU145" s="149" t="s">
        <v>81</v>
      </c>
      <c r="AV145" s="8" t="s">
        <v>81</v>
      </c>
      <c r="AW145" s="8" t="s">
        <v>33</v>
      </c>
      <c r="AX145" s="8" t="s">
        <v>79</v>
      </c>
      <c r="AY145" s="149" t="s">
        <v>128</v>
      </c>
    </row>
    <row r="146" spans="1:65" s="2" customFormat="1" ht="55.5" customHeight="1">
      <c r="A146" s="20"/>
      <c r="B146" s="21"/>
      <c r="C146" s="124" t="s">
        <v>161</v>
      </c>
      <c r="D146" s="124" t="s">
        <v>130</v>
      </c>
      <c r="E146" s="125" t="s">
        <v>162</v>
      </c>
      <c r="F146" s="126" t="s">
        <v>163</v>
      </c>
      <c r="G146" s="127" t="s">
        <v>144</v>
      </c>
      <c r="H146" s="128">
        <v>90.62</v>
      </c>
      <c r="I146" s="129"/>
      <c r="J146" s="130">
        <f>ROUND(I146*H146,2)</f>
        <v>0</v>
      </c>
      <c r="K146" s="131"/>
      <c r="L146" s="23"/>
      <c r="M146" s="132" t="s">
        <v>19</v>
      </c>
      <c r="N146" s="133" t="s">
        <v>42</v>
      </c>
      <c r="O146" s="29"/>
      <c r="P146" s="134">
        <f>O146*H146</f>
        <v>0</v>
      </c>
      <c r="Q146" s="134">
        <v>0</v>
      </c>
      <c r="R146" s="134">
        <f>Q146*H146</f>
        <v>0</v>
      </c>
      <c r="S146" s="134">
        <v>0</v>
      </c>
      <c r="T146" s="135">
        <f>S146*H146</f>
        <v>0</v>
      </c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R146" s="136" t="s">
        <v>134</v>
      </c>
      <c r="AT146" s="136" t="s">
        <v>130</v>
      </c>
      <c r="AU146" s="136" t="s">
        <v>81</v>
      </c>
      <c r="AY146" s="13" t="s">
        <v>128</v>
      </c>
      <c r="BE146" s="137">
        <f>IF(N146="základní",J146,0)</f>
        <v>0</v>
      </c>
      <c r="BF146" s="137">
        <f>IF(N146="snížená",J146,0)</f>
        <v>0</v>
      </c>
      <c r="BG146" s="137">
        <f>IF(N146="zákl. přenesená",J146,0)</f>
        <v>0</v>
      </c>
      <c r="BH146" s="137">
        <f>IF(N146="sníž. přenesená",J146,0)</f>
        <v>0</v>
      </c>
      <c r="BI146" s="137">
        <f>IF(N146="nulová",J146,0)</f>
        <v>0</v>
      </c>
      <c r="BJ146" s="13" t="s">
        <v>79</v>
      </c>
      <c r="BK146" s="137">
        <f>ROUND(I146*H146,2)</f>
        <v>0</v>
      </c>
      <c r="BL146" s="13" t="s">
        <v>134</v>
      </c>
      <c r="BM146" s="136" t="s">
        <v>441</v>
      </c>
    </row>
    <row r="147" spans="2:51" s="8" customFormat="1" ht="12">
      <c r="B147" s="138"/>
      <c r="C147" s="139"/>
      <c r="D147" s="140" t="s">
        <v>136</v>
      </c>
      <c r="E147" s="141" t="s">
        <v>19</v>
      </c>
      <c r="F147" s="142" t="s">
        <v>442</v>
      </c>
      <c r="G147" s="139"/>
      <c r="H147" s="143">
        <v>90.62</v>
      </c>
      <c r="I147" s="144"/>
      <c r="J147" s="139"/>
      <c r="K147" s="139"/>
      <c r="L147" s="145"/>
      <c r="M147" s="146"/>
      <c r="N147" s="147"/>
      <c r="O147" s="147"/>
      <c r="P147" s="147"/>
      <c r="Q147" s="147"/>
      <c r="R147" s="147"/>
      <c r="S147" s="147"/>
      <c r="T147" s="148"/>
      <c r="AT147" s="149" t="s">
        <v>136</v>
      </c>
      <c r="AU147" s="149" t="s">
        <v>81</v>
      </c>
      <c r="AV147" s="8" t="s">
        <v>81</v>
      </c>
      <c r="AW147" s="8" t="s">
        <v>33</v>
      </c>
      <c r="AX147" s="8" t="s">
        <v>79</v>
      </c>
      <c r="AY147" s="149" t="s">
        <v>128</v>
      </c>
    </row>
    <row r="148" spans="1:65" s="2" customFormat="1" ht="33" customHeight="1">
      <c r="A148" s="20"/>
      <c r="B148" s="21"/>
      <c r="C148" s="124" t="s">
        <v>166</v>
      </c>
      <c r="D148" s="124" t="s">
        <v>130</v>
      </c>
      <c r="E148" s="125" t="s">
        <v>443</v>
      </c>
      <c r="F148" s="126" t="s">
        <v>444</v>
      </c>
      <c r="G148" s="127" t="s">
        <v>173</v>
      </c>
      <c r="H148" s="128">
        <v>163.116</v>
      </c>
      <c r="I148" s="129"/>
      <c r="J148" s="130">
        <f>ROUND(I148*H148,2)</f>
        <v>0</v>
      </c>
      <c r="K148" s="131"/>
      <c r="L148" s="23"/>
      <c r="M148" s="132" t="s">
        <v>19</v>
      </c>
      <c r="N148" s="133" t="s">
        <v>42</v>
      </c>
      <c r="O148" s="29"/>
      <c r="P148" s="134">
        <f>O148*H148</f>
        <v>0</v>
      </c>
      <c r="Q148" s="134">
        <v>0</v>
      </c>
      <c r="R148" s="134">
        <f>Q148*H148</f>
        <v>0</v>
      </c>
      <c r="S148" s="134">
        <v>0</v>
      </c>
      <c r="T148" s="135">
        <f>S148*H148</f>
        <v>0</v>
      </c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R148" s="136" t="s">
        <v>134</v>
      </c>
      <c r="AT148" s="136" t="s">
        <v>130</v>
      </c>
      <c r="AU148" s="136" t="s">
        <v>81</v>
      </c>
      <c r="AY148" s="13" t="s">
        <v>128</v>
      </c>
      <c r="BE148" s="137">
        <f>IF(N148="základní",J148,0)</f>
        <v>0</v>
      </c>
      <c r="BF148" s="137">
        <f>IF(N148="snížená",J148,0)</f>
        <v>0</v>
      </c>
      <c r="BG148" s="137">
        <f>IF(N148="zákl. přenesená",J148,0)</f>
        <v>0</v>
      </c>
      <c r="BH148" s="137">
        <f>IF(N148="sníž. přenesená",J148,0)</f>
        <v>0</v>
      </c>
      <c r="BI148" s="137">
        <f>IF(N148="nulová",J148,0)</f>
        <v>0</v>
      </c>
      <c r="BJ148" s="13" t="s">
        <v>79</v>
      </c>
      <c r="BK148" s="137">
        <f>ROUND(I148*H148,2)</f>
        <v>0</v>
      </c>
      <c r="BL148" s="13" t="s">
        <v>134</v>
      </c>
      <c r="BM148" s="136" t="s">
        <v>445</v>
      </c>
    </row>
    <row r="149" spans="2:51" s="8" customFormat="1" ht="12">
      <c r="B149" s="138"/>
      <c r="C149" s="139"/>
      <c r="D149" s="140" t="s">
        <v>136</v>
      </c>
      <c r="E149" s="141" t="s">
        <v>19</v>
      </c>
      <c r="F149" s="142" t="s">
        <v>446</v>
      </c>
      <c r="G149" s="139"/>
      <c r="H149" s="143">
        <v>163.116</v>
      </c>
      <c r="I149" s="144"/>
      <c r="J149" s="139"/>
      <c r="K149" s="139"/>
      <c r="L149" s="145"/>
      <c r="M149" s="146"/>
      <c r="N149" s="147"/>
      <c r="O149" s="147"/>
      <c r="P149" s="147"/>
      <c r="Q149" s="147"/>
      <c r="R149" s="147"/>
      <c r="S149" s="147"/>
      <c r="T149" s="148"/>
      <c r="AT149" s="149" t="s">
        <v>136</v>
      </c>
      <c r="AU149" s="149" t="s">
        <v>81</v>
      </c>
      <c r="AV149" s="8" t="s">
        <v>81</v>
      </c>
      <c r="AW149" s="8" t="s">
        <v>33</v>
      </c>
      <c r="AX149" s="8" t="s">
        <v>79</v>
      </c>
      <c r="AY149" s="149" t="s">
        <v>128</v>
      </c>
    </row>
    <row r="150" spans="1:65" s="2" customFormat="1" ht="33" customHeight="1">
      <c r="A150" s="20"/>
      <c r="B150" s="21"/>
      <c r="C150" s="124" t="s">
        <v>170</v>
      </c>
      <c r="D150" s="124" t="s">
        <v>130</v>
      </c>
      <c r="E150" s="125" t="s">
        <v>176</v>
      </c>
      <c r="F150" s="126" t="s">
        <v>177</v>
      </c>
      <c r="G150" s="127" t="s">
        <v>144</v>
      </c>
      <c r="H150" s="128">
        <v>90.62</v>
      </c>
      <c r="I150" s="129"/>
      <c r="J150" s="130">
        <f>ROUND(I150*H150,2)</f>
        <v>0</v>
      </c>
      <c r="K150" s="131"/>
      <c r="L150" s="23"/>
      <c r="M150" s="132" t="s">
        <v>19</v>
      </c>
      <c r="N150" s="133" t="s">
        <v>42</v>
      </c>
      <c r="O150" s="29"/>
      <c r="P150" s="134">
        <f>O150*H150</f>
        <v>0</v>
      </c>
      <c r="Q150" s="134">
        <v>0</v>
      </c>
      <c r="R150" s="134">
        <f>Q150*H150</f>
        <v>0</v>
      </c>
      <c r="S150" s="134">
        <v>0</v>
      </c>
      <c r="T150" s="135">
        <f>S150*H150</f>
        <v>0</v>
      </c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R150" s="136" t="s">
        <v>134</v>
      </c>
      <c r="AT150" s="136" t="s">
        <v>130</v>
      </c>
      <c r="AU150" s="136" t="s">
        <v>81</v>
      </c>
      <c r="AY150" s="13" t="s">
        <v>128</v>
      </c>
      <c r="BE150" s="137">
        <f>IF(N150="základní",J150,0)</f>
        <v>0</v>
      </c>
      <c r="BF150" s="137">
        <f>IF(N150="snížená",J150,0)</f>
        <v>0</v>
      </c>
      <c r="BG150" s="137">
        <f>IF(N150="zákl. přenesená",J150,0)</f>
        <v>0</v>
      </c>
      <c r="BH150" s="137">
        <f>IF(N150="sníž. přenesená",J150,0)</f>
        <v>0</v>
      </c>
      <c r="BI150" s="137">
        <f>IF(N150="nulová",J150,0)</f>
        <v>0</v>
      </c>
      <c r="BJ150" s="13" t="s">
        <v>79</v>
      </c>
      <c r="BK150" s="137">
        <f>ROUND(I150*H150,2)</f>
        <v>0</v>
      </c>
      <c r="BL150" s="13" t="s">
        <v>134</v>
      </c>
      <c r="BM150" s="136" t="s">
        <v>447</v>
      </c>
    </row>
    <row r="151" spans="2:51" s="8" customFormat="1" ht="12">
      <c r="B151" s="138"/>
      <c r="C151" s="139"/>
      <c r="D151" s="140" t="s">
        <v>136</v>
      </c>
      <c r="E151" s="141" t="s">
        <v>19</v>
      </c>
      <c r="F151" s="142" t="s">
        <v>448</v>
      </c>
      <c r="G151" s="139"/>
      <c r="H151" s="143">
        <v>90.62</v>
      </c>
      <c r="I151" s="144"/>
      <c r="J151" s="139"/>
      <c r="K151" s="139"/>
      <c r="L151" s="145"/>
      <c r="M151" s="146"/>
      <c r="N151" s="147"/>
      <c r="O151" s="147"/>
      <c r="P151" s="147"/>
      <c r="Q151" s="147"/>
      <c r="R151" s="147"/>
      <c r="S151" s="147"/>
      <c r="T151" s="148"/>
      <c r="AT151" s="149" t="s">
        <v>136</v>
      </c>
      <c r="AU151" s="149" t="s">
        <v>81</v>
      </c>
      <c r="AV151" s="8" t="s">
        <v>81</v>
      </c>
      <c r="AW151" s="8" t="s">
        <v>33</v>
      </c>
      <c r="AX151" s="8" t="s">
        <v>79</v>
      </c>
      <c r="AY151" s="149" t="s">
        <v>128</v>
      </c>
    </row>
    <row r="152" spans="1:65" s="2" customFormat="1" ht="33" customHeight="1">
      <c r="A152" s="20"/>
      <c r="B152" s="21"/>
      <c r="C152" s="124" t="s">
        <v>175</v>
      </c>
      <c r="D152" s="124" t="s">
        <v>130</v>
      </c>
      <c r="E152" s="125" t="s">
        <v>449</v>
      </c>
      <c r="F152" s="126" t="s">
        <v>450</v>
      </c>
      <c r="G152" s="127" t="s">
        <v>144</v>
      </c>
      <c r="H152" s="128">
        <v>644.5</v>
      </c>
      <c r="I152" s="129"/>
      <c r="J152" s="130">
        <f>ROUND(I152*H152,2)</f>
        <v>0</v>
      </c>
      <c r="K152" s="131"/>
      <c r="L152" s="23"/>
      <c r="M152" s="132" t="s">
        <v>19</v>
      </c>
      <c r="N152" s="133" t="s">
        <v>42</v>
      </c>
      <c r="O152" s="29"/>
      <c r="P152" s="134">
        <f>O152*H152</f>
        <v>0</v>
      </c>
      <c r="Q152" s="134">
        <v>0</v>
      </c>
      <c r="R152" s="134">
        <f>Q152*H152</f>
        <v>0</v>
      </c>
      <c r="S152" s="134">
        <v>0</v>
      </c>
      <c r="T152" s="135">
        <f>S152*H152</f>
        <v>0</v>
      </c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R152" s="136" t="s">
        <v>134</v>
      </c>
      <c r="AT152" s="136" t="s">
        <v>130</v>
      </c>
      <c r="AU152" s="136" t="s">
        <v>81</v>
      </c>
      <c r="AY152" s="13" t="s">
        <v>128</v>
      </c>
      <c r="BE152" s="137">
        <f>IF(N152="základní",J152,0)</f>
        <v>0</v>
      </c>
      <c r="BF152" s="137">
        <f>IF(N152="snížená",J152,0)</f>
        <v>0</v>
      </c>
      <c r="BG152" s="137">
        <f>IF(N152="zákl. přenesená",J152,0)</f>
        <v>0</v>
      </c>
      <c r="BH152" s="137">
        <f>IF(N152="sníž. přenesená",J152,0)</f>
        <v>0</v>
      </c>
      <c r="BI152" s="137">
        <f>IF(N152="nulová",J152,0)</f>
        <v>0</v>
      </c>
      <c r="BJ152" s="13" t="s">
        <v>79</v>
      </c>
      <c r="BK152" s="137">
        <f>ROUND(I152*H152,2)</f>
        <v>0</v>
      </c>
      <c r="BL152" s="13" t="s">
        <v>134</v>
      </c>
      <c r="BM152" s="136" t="s">
        <v>451</v>
      </c>
    </row>
    <row r="153" spans="2:51" s="10" customFormat="1" ht="12">
      <c r="B153" s="172"/>
      <c r="C153" s="173"/>
      <c r="D153" s="140" t="s">
        <v>136</v>
      </c>
      <c r="E153" s="174" t="s">
        <v>19</v>
      </c>
      <c r="F153" s="175" t="s">
        <v>402</v>
      </c>
      <c r="G153" s="173"/>
      <c r="H153" s="174" t="s">
        <v>19</v>
      </c>
      <c r="I153" s="176"/>
      <c r="J153" s="173"/>
      <c r="K153" s="173"/>
      <c r="L153" s="177"/>
      <c r="M153" s="178"/>
      <c r="N153" s="179"/>
      <c r="O153" s="179"/>
      <c r="P153" s="179"/>
      <c r="Q153" s="179"/>
      <c r="R153" s="179"/>
      <c r="S153" s="179"/>
      <c r="T153" s="180"/>
      <c r="AT153" s="181" t="s">
        <v>136</v>
      </c>
      <c r="AU153" s="181" t="s">
        <v>81</v>
      </c>
      <c r="AV153" s="10" t="s">
        <v>79</v>
      </c>
      <c r="AW153" s="10" t="s">
        <v>33</v>
      </c>
      <c r="AX153" s="10" t="s">
        <v>71</v>
      </c>
      <c r="AY153" s="181" t="s">
        <v>128</v>
      </c>
    </row>
    <row r="154" spans="2:51" s="8" customFormat="1" ht="20.4">
      <c r="B154" s="138"/>
      <c r="C154" s="139"/>
      <c r="D154" s="140" t="s">
        <v>136</v>
      </c>
      <c r="E154" s="141" t="s">
        <v>19</v>
      </c>
      <c r="F154" s="142" t="s">
        <v>452</v>
      </c>
      <c r="G154" s="139"/>
      <c r="H154" s="143">
        <v>8.478</v>
      </c>
      <c r="I154" s="144"/>
      <c r="J154" s="139"/>
      <c r="K154" s="139"/>
      <c r="L154" s="145"/>
      <c r="M154" s="146"/>
      <c r="N154" s="147"/>
      <c r="O154" s="147"/>
      <c r="P154" s="147"/>
      <c r="Q154" s="147"/>
      <c r="R154" s="147"/>
      <c r="S154" s="147"/>
      <c r="T154" s="148"/>
      <c r="AT154" s="149" t="s">
        <v>136</v>
      </c>
      <c r="AU154" s="149" t="s">
        <v>81</v>
      </c>
      <c r="AV154" s="8" t="s">
        <v>81</v>
      </c>
      <c r="AW154" s="8" t="s">
        <v>33</v>
      </c>
      <c r="AX154" s="8" t="s">
        <v>71</v>
      </c>
      <c r="AY154" s="149" t="s">
        <v>128</v>
      </c>
    </row>
    <row r="155" spans="2:51" s="8" customFormat="1" ht="20.4">
      <c r="B155" s="138"/>
      <c r="C155" s="139"/>
      <c r="D155" s="140" t="s">
        <v>136</v>
      </c>
      <c r="E155" s="141" t="s">
        <v>19</v>
      </c>
      <c r="F155" s="142" t="s">
        <v>453</v>
      </c>
      <c r="G155" s="139"/>
      <c r="H155" s="143">
        <v>8.667</v>
      </c>
      <c r="I155" s="144"/>
      <c r="J155" s="139"/>
      <c r="K155" s="139"/>
      <c r="L155" s="145"/>
      <c r="M155" s="146"/>
      <c r="N155" s="147"/>
      <c r="O155" s="147"/>
      <c r="P155" s="147"/>
      <c r="Q155" s="147"/>
      <c r="R155" s="147"/>
      <c r="S155" s="147"/>
      <c r="T155" s="148"/>
      <c r="AT155" s="149" t="s">
        <v>136</v>
      </c>
      <c r="AU155" s="149" t="s">
        <v>81</v>
      </c>
      <c r="AV155" s="8" t="s">
        <v>81</v>
      </c>
      <c r="AW155" s="8" t="s">
        <v>33</v>
      </c>
      <c r="AX155" s="8" t="s">
        <v>71</v>
      </c>
      <c r="AY155" s="149" t="s">
        <v>128</v>
      </c>
    </row>
    <row r="156" spans="2:51" s="8" customFormat="1" ht="20.4">
      <c r="B156" s="138"/>
      <c r="C156" s="139"/>
      <c r="D156" s="140" t="s">
        <v>136</v>
      </c>
      <c r="E156" s="141" t="s">
        <v>19</v>
      </c>
      <c r="F156" s="142" t="s">
        <v>454</v>
      </c>
      <c r="G156" s="139"/>
      <c r="H156" s="143">
        <v>10.939</v>
      </c>
      <c r="I156" s="144"/>
      <c r="J156" s="139"/>
      <c r="K156" s="139"/>
      <c r="L156" s="145"/>
      <c r="M156" s="146"/>
      <c r="N156" s="147"/>
      <c r="O156" s="147"/>
      <c r="P156" s="147"/>
      <c r="Q156" s="147"/>
      <c r="R156" s="147"/>
      <c r="S156" s="147"/>
      <c r="T156" s="148"/>
      <c r="AT156" s="149" t="s">
        <v>136</v>
      </c>
      <c r="AU156" s="149" t="s">
        <v>81</v>
      </c>
      <c r="AV156" s="8" t="s">
        <v>81</v>
      </c>
      <c r="AW156" s="8" t="s">
        <v>33</v>
      </c>
      <c r="AX156" s="8" t="s">
        <v>71</v>
      </c>
      <c r="AY156" s="149" t="s">
        <v>128</v>
      </c>
    </row>
    <row r="157" spans="2:51" s="8" customFormat="1" ht="20.4">
      <c r="B157" s="138"/>
      <c r="C157" s="139"/>
      <c r="D157" s="140" t="s">
        <v>136</v>
      </c>
      <c r="E157" s="141" t="s">
        <v>19</v>
      </c>
      <c r="F157" s="142" t="s">
        <v>455</v>
      </c>
      <c r="G157" s="139"/>
      <c r="H157" s="143">
        <v>8.348</v>
      </c>
      <c r="I157" s="144"/>
      <c r="J157" s="139"/>
      <c r="K157" s="139"/>
      <c r="L157" s="145"/>
      <c r="M157" s="146"/>
      <c r="N157" s="147"/>
      <c r="O157" s="147"/>
      <c r="P157" s="147"/>
      <c r="Q157" s="147"/>
      <c r="R157" s="147"/>
      <c r="S157" s="147"/>
      <c r="T157" s="148"/>
      <c r="AT157" s="149" t="s">
        <v>136</v>
      </c>
      <c r="AU157" s="149" t="s">
        <v>81</v>
      </c>
      <c r="AV157" s="8" t="s">
        <v>81</v>
      </c>
      <c r="AW157" s="8" t="s">
        <v>33</v>
      </c>
      <c r="AX157" s="8" t="s">
        <v>71</v>
      </c>
      <c r="AY157" s="149" t="s">
        <v>128</v>
      </c>
    </row>
    <row r="158" spans="2:51" s="8" customFormat="1" ht="20.4">
      <c r="B158" s="138"/>
      <c r="C158" s="139"/>
      <c r="D158" s="140" t="s">
        <v>136</v>
      </c>
      <c r="E158" s="141" t="s">
        <v>19</v>
      </c>
      <c r="F158" s="142" t="s">
        <v>456</v>
      </c>
      <c r="G158" s="139"/>
      <c r="H158" s="143">
        <v>7.85</v>
      </c>
      <c r="I158" s="144"/>
      <c r="J158" s="139"/>
      <c r="K158" s="139"/>
      <c r="L158" s="145"/>
      <c r="M158" s="146"/>
      <c r="N158" s="147"/>
      <c r="O158" s="147"/>
      <c r="P158" s="147"/>
      <c r="Q158" s="147"/>
      <c r="R158" s="147"/>
      <c r="S158" s="147"/>
      <c r="T158" s="148"/>
      <c r="AT158" s="149" t="s">
        <v>136</v>
      </c>
      <c r="AU158" s="149" t="s">
        <v>81</v>
      </c>
      <c r="AV158" s="8" t="s">
        <v>81</v>
      </c>
      <c r="AW158" s="8" t="s">
        <v>33</v>
      </c>
      <c r="AX158" s="8" t="s">
        <v>71</v>
      </c>
      <c r="AY158" s="149" t="s">
        <v>128</v>
      </c>
    </row>
    <row r="159" spans="2:51" s="8" customFormat="1" ht="20.4">
      <c r="B159" s="138"/>
      <c r="C159" s="139"/>
      <c r="D159" s="140" t="s">
        <v>136</v>
      </c>
      <c r="E159" s="141" t="s">
        <v>19</v>
      </c>
      <c r="F159" s="142" t="s">
        <v>457</v>
      </c>
      <c r="G159" s="139"/>
      <c r="H159" s="143">
        <v>7.042</v>
      </c>
      <c r="I159" s="144"/>
      <c r="J159" s="139"/>
      <c r="K159" s="139"/>
      <c r="L159" s="145"/>
      <c r="M159" s="146"/>
      <c r="N159" s="147"/>
      <c r="O159" s="147"/>
      <c r="P159" s="147"/>
      <c r="Q159" s="147"/>
      <c r="R159" s="147"/>
      <c r="S159" s="147"/>
      <c r="T159" s="148"/>
      <c r="AT159" s="149" t="s">
        <v>136</v>
      </c>
      <c r="AU159" s="149" t="s">
        <v>81</v>
      </c>
      <c r="AV159" s="8" t="s">
        <v>81</v>
      </c>
      <c r="AW159" s="8" t="s">
        <v>33</v>
      </c>
      <c r="AX159" s="8" t="s">
        <v>71</v>
      </c>
      <c r="AY159" s="149" t="s">
        <v>128</v>
      </c>
    </row>
    <row r="160" spans="2:51" s="8" customFormat="1" ht="20.4">
      <c r="B160" s="138"/>
      <c r="C160" s="139"/>
      <c r="D160" s="140" t="s">
        <v>136</v>
      </c>
      <c r="E160" s="141" t="s">
        <v>19</v>
      </c>
      <c r="F160" s="142" t="s">
        <v>458</v>
      </c>
      <c r="G160" s="139"/>
      <c r="H160" s="143">
        <v>6.268</v>
      </c>
      <c r="I160" s="144"/>
      <c r="J160" s="139"/>
      <c r="K160" s="139"/>
      <c r="L160" s="145"/>
      <c r="M160" s="146"/>
      <c r="N160" s="147"/>
      <c r="O160" s="147"/>
      <c r="P160" s="147"/>
      <c r="Q160" s="147"/>
      <c r="R160" s="147"/>
      <c r="S160" s="147"/>
      <c r="T160" s="148"/>
      <c r="AT160" s="149" t="s">
        <v>136</v>
      </c>
      <c r="AU160" s="149" t="s">
        <v>81</v>
      </c>
      <c r="AV160" s="8" t="s">
        <v>81</v>
      </c>
      <c r="AW160" s="8" t="s">
        <v>33</v>
      </c>
      <c r="AX160" s="8" t="s">
        <v>71</v>
      </c>
      <c r="AY160" s="149" t="s">
        <v>128</v>
      </c>
    </row>
    <row r="161" spans="2:51" s="8" customFormat="1" ht="20.4">
      <c r="B161" s="138"/>
      <c r="C161" s="139"/>
      <c r="D161" s="140" t="s">
        <v>136</v>
      </c>
      <c r="E161" s="141" t="s">
        <v>19</v>
      </c>
      <c r="F161" s="142" t="s">
        <v>459</v>
      </c>
      <c r="G161" s="139"/>
      <c r="H161" s="143">
        <v>11.255</v>
      </c>
      <c r="I161" s="144"/>
      <c r="J161" s="139"/>
      <c r="K161" s="139"/>
      <c r="L161" s="145"/>
      <c r="M161" s="146"/>
      <c r="N161" s="147"/>
      <c r="O161" s="147"/>
      <c r="P161" s="147"/>
      <c r="Q161" s="147"/>
      <c r="R161" s="147"/>
      <c r="S161" s="147"/>
      <c r="T161" s="148"/>
      <c r="AT161" s="149" t="s">
        <v>136</v>
      </c>
      <c r="AU161" s="149" t="s">
        <v>81</v>
      </c>
      <c r="AV161" s="8" t="s">
        <v>81</v>
      </c>
      <c r="AW161" s="8" t="s">
        <v>33</v>
      </c>
      <c r="AX161" s="8" t="s">
        <v>71</v>
      </c>
      <c r="AY161" s="149" t="s">
        <v>128</v>
      </c>
    </row>
    <row r="162" spans="2:51" s="8" customFormat="1" ht="20.4">
      <c r="B162" s="138"/>
      <c r="C162" s="139"/>
      <c r="D162" s="140" t="s">
        <v>136</v>
      </c>
      <c r="E162" s="141" t="s">
        <v>19</v>
      </c>
      <c r="F162" s="142" t="s">
        <v>460</v>
      </c>
      <c r="G162" s="139"/>
      <c r="H162" s="143">
        <v>12.049</v>
      </c>
      <c r="I162" s="144"/>
      <c r="J162" s="139"/>
      <c r="K162" s="139"/>
      <c r="L162" s="145"/>
      <c r="M162" s="146"/>
      <c r="N162" s="147"/>
      <c r="O162" s="147"/>
      <c r="P162" s="147"/>
      <c r="Q162" s="147"/>
      <c r="R162" s="147"/>
      <c r="S162" s="147"/>
      <c r="T162" s="148"/>
      <c r="AT162" s="149" t="s">
        <v>136</v>
      </c>
      <c r="AU162" s="149" t="s">
        <v>81</v>
      </c>
      <c r="AV162" s="8" t="s">
        <v>81</v>
      </c>
      <c r="AW162" s="8" t="s">
        <v>33</v>
      </c>
      <c r="AX162" s="8" t="s">
        <v>71</v>
      </c>
      <c r="AY162" s="149" t="s">
        <v>128</v>
      </c>
    </row>
    <row r="163" spans="2:51" s="8" customFormat="1" ht="12">
      <c r="B163" s="138"/>
      <c r="C163" s="139"/>
      <c r="D163" s="140" t="s">
        <v>136</v>
      </c>
      <c r="E163" s="141" t="s">
        <v>19</v>
      </c>
      <c r="F163" s="142" t="s">
        <v>461</v>
      </c>
      <c r="G163" s="139"/>
      <c r="H163" s="143">
        <v>88.887</v>
      </c>
      <c r="I163" s="144"/>
      <c r="J163" s="139"/>
      <c r="K163" s="139"/>
      <c r="L163" s="145"/>
      <c r="M163" s="146"/>
      <c r="N163" s="147"/>
      <c r="O163" s="147"/>
      <c r="P163" s="147"/>
      <c r="Q163" s="147"/>
      <c r="R163" s="147"/>
      <c r="S163" s="147"/>
      <c r="T163" s="148"/>
      <c r="AT163" s="149" t="s">
        <v>136</v>
      </c>
      <c r="AU163" s="149" t="s">
        <v>81</v>
      </c>
      <c r="AV163" s="8" t="s">
        <v>81</v>
      </c>
      <c r="AW163" s="8" t="s">
        <v>33</v>
      </c>
      <c r="AX163" s="8" t="s">
        <v>71</v>
      </c>
      <c r="AY163" s="149" t="s">
        <v>128</v>
      </c>
    </row>
    <row r="164" spans="2:51" s="10" customFormat="1" ht="12">
      <c r="B164" s="172"/>
      <c r="C164" s="173"/>
      <c r="D164" s="140" t="s">
        <v>136</v>
      </c>
      <c r="E164" s="174" t="s">
        <v>19</v>
      </c>
      <c r="F164" s="175" t="s">
        <v>462</v>
      </c>
      <c r="G164" s="173"/>
      <c r="H164" s="174" t="s">
        <v>19</v>
      </c>
      <c r="I164" s="176"/>
      <c r="J164" s="173"/>
      <c r="K164" s="173"/>
      <c r="L164" s="177"/>
      <c r="M164" s="178"/>
      <c r="N164" s="179"/>
      <c r="O164" s="179"/>
      <c r="P164" s="179"/>
      <c r="Q164" s="179"/>
      <c r="R164" s="179"/>
      <c r="S164" s="179"/>
      <c r="T164" s="180"/>
      <c r="AT164" s="181" t="s">
        <v>136</v>
      </c>
      <c r="AU164" s="181" t="s">
        <v>81</v>
      </c>
      <c r="AV164" s="10" t="s">
        <v>79</v>
      </c>
      <c r="AW164" s="10" t="s">
        <v>33</v>
      </c>
      <c r="AX164" s="10" t="s">
        <v>71</v>
      </c>
      <c r="AY164" s="181" t="s">
        <v>128</v>
      </c>
    </row>
    <row r="165" spans="2:51" s="8" customFormat="1" ht="20.4">
      <c r="B165" s="138"/>
      <c r="C165" s="139"/>
      <c r="D165" s="140" t="s">
        <v>136</v>
      </c>
      <c r="E165" s="141" t="s">
        <v>19</v>
      </c>
      <c r="F165" s="142" t="s">
        <v>463</v>
      </c>
      <c r="G165" s="139"/>
      <c r="H165" s="143">
        <v>49.033</v>
      </c>
      <c r="I165" s="144"/>
      <c r="J165" s="139"/>
      <c r="K165" s="139"/>
      <c r="L165" s="145"/>
      <c r="M165" s="146"/>
      <c r="N165" s="147"/>
      <c r="O165" s="147"/>
      <c r="P165" s="147"/>
      <c r="Q165" s="147"/>
      <c r="R165" s="147"/>
      <c r="S165" s="147"/>
      <c r="T165" s="148"/>
      <c r="AT165" s="149" t="s">
        <v>136</v>
      </c>
      <c r="AU165" s="149" t="s">
        <v>81</v>
      </c>
      <c r="AV165" s="8" t="s">
        <v>81</v>
      </c>
      <c r="AW165" s="8" t="s">
        <v>33</v>
      </c>
      <c r="AX165" s="8" t="s">
        <v>71</v>
      </c>
      <c r="AY165" s="149" t="s">
        <v>128</v>
      </c>
    </row>
    <row r="166" spans="2:51" s="8" customFormat="1" ht="12">
      <c r="B166" s="138"/>
      <c r="C166" s="139"/>
      <c r="D166" s="140" t="s">
        <v>136</v>
      </c>
      <c r="E166" s="141" t="s">
        <v>19</v>
      </c>
      <c r="F166" s="142" t="s">
        <v>464</v>
      </c>
      <c r="G166" s="139"/>
      <c r="H166" s="143">
        <v>0.109</v>
      </c>
      <c r="I166" s="144"/>
      <c r="J166" s="139"/>
      <c r="K166" s="139"/>
      <c r="L166" s="145"/>
      <c r="M166" s="146"/>
      <c r="N166" s="147"/>
      <c r="O166" s="147"/>
      <c r="P166" s="147"/>
      <c r="Q166" s="147"/>
      <c r="R166" s="147"/>
      <c r="S166" s="147"/>
      <c r="T166" s="148"/>
      <c r="AT166" s="149" t="s">
        <v>136</v>
      </c>
      <c r="AU166" s="149" t="s">
        <v>81</v>
      </c>
      <c r="AV166" s="8" t="s">
        <v>81</v>
      </c>
      <c r="AW166" s="8" t="s">
        <v>33</v>
      </c>
      <c r="AX166" s="8" t="s">
        <v>71</v>
      </c>
      <c r="AY166" s="149" t="s">
        <v>128</v>
      </c>
    </row>
    <row r="167" spans="2:51" s="8" customFormat="1" ht="30.6">
      <c r="B167" s="138"/>
      <c r="C167" s="139"/>
      <c r="D167" s="140" t="s">
        <v>136</v>
      </c>
      <c r="E167" s="141" t="s">
        <v>19</v>
      </c>
      <c r="F167" s="142" t="s">
        <v>465</v>
      </c>
      <c r="G167" s="139"/>
      <c r="H167" s="143">
        <v>128.935</v>
      </c>
      <c r="I167" s="144"/>
      <c r="J167" s="139"/>
      <c r="K167" s="139"/>
      <c r="L167" s="145"/>
      <c r="M167" s="146"/>
      <c r="N167" s="147"/>
      <c r="O167" s="147"/>
      <c r="P167" s="147"/>
      <c r="Q167" s="147"/>
      <c r="R167" s="147"/>
      <c r="S167" s="147"/>
      <c r="T167" s="148"/>
      <c r="AT167" s="149" t="s">
        <v>136</v>
      </c>
      <c r="AU167" s="149" t="s">
        <v>81</v>
      </c>
      <c r="AV167" s="8" t="s">
        <v>81</v>
      </c>
      <c r="AW167" s="8" t="s">
        <v>33</v>
      </c>
      <c r="AX167" s="8" t="s">
        <v>71</v>
      </c>
      <c r="AY167" s="149" t="s">
        <v>128</v>
      </c>
    </row>
    <row r="168" spans="2:51" s="8" customFormat="1" ht="30.6">
      <c r="B168" s="138"/>
      <c r="C168" s="139"/>
      <c r="D168" s="140" t="s">
        <v>136</v>
      </c>
      <c r="E168" s="141" t="s">
        <v>19</v>
      </c>
      <c r="F168" s="142" t="s">
        <v>466</v>
      </c>
      <c r="G168" s="139"/>
      <c r="H168" s="143">
        <v>97.129</v>
      </c>
      <c r="I168" s="144"/>
      <c r="J168" s="139"/>
      <c r="K168" s="139"/>
      <c r="L168" s="145"/>
      <c r="M168" s="146"/>
      <c r="N168" s="147"/>
      <c r="O168" s="147"/>
      <c r="P168" s="147"/>
      <c r="Q168" s="147"/>
      <c r="R168" s="147"/>
      <c r="S168" s="147"/>
      <c r="T168" s="148"/>
      <c r="AT168" s="149" t="s">
        <v>136</v>
      </c>
      <c r="AU168" s="149" t="s">
        <v>81</v>
      </c>
      <c r="AV168" s="8" t="s">
        <v>81</v>
      </c>
      <c r="AW168" s="8" t="s">
        <v>33</v>
      </c>
      <c r="AX168" s="8" t="s">
        <v>71</v>
      </c>
      <c r="AY168" s="149" t="s">
        <v>128</v>
      </c>
    </row>
    <row r="169" spans="2:51" s="8" customFormat="1" ht="20.4">
      <c r="B169" s="138"/>
      <c r="C169" s="139"/>
      <c r="D169" s="140" t="s">
        <v>136</v>
      </c>
      <c r="E169" s="141" t="s">
        <v>19</v>
      </c>
      <c r="F169" s="142" t="s">
        <v>467</v>
      </c>
      <c r="G169" s="139"/>
      <c r="H169" s="143">
        <v>129.834</v>
      </c>
      <c r="I169" s="144"/>
      <c r="J169" s="139"/>
      <c r="K169" s="139"/>
      <c r="L169" s="145"/>
      <c r="M169" s="146"/>
      <c r="N169" s="147"/>
      <c r="O169" s="147"/>
      <c r="P169" s="147"/>
      <c r="Q169" s="147"/>
      <c r="R169" s="147"/>
      <c r="S169" s="147"/>
      <c r="T169" s="148"/>
      <c r="AT169" s="149" t="s">
        <v>136</v>
      </c>
      <c r="AU169" s="149" t="s">
        <v>81</v>
      </c>
      <c r="AV169" s="8" t="s">
        <v>81</v>
      </c>
      <c r="AW169" s="8" t="s">
        <v>33</v>
      </c>
      <c r="AX169" s="8" t="s">
        <v>71</v>
      </c>
      <c r="AY169" s="149" t="s">
        <v>128</v>
      </c>
    </row>
    <row r="170" spans="2:51" s="8" customFormat="1" ht="12">
      <c r="B170" s="138"/>
      <c r="C170" s="139"/>
      <c r="D170" s="140" t="s">
        <v>136</v>
      </c>
      <c r="E170" s="141" t="s">
        <v>19</v>
      </c>
      <c r="F170" s="142" t="s">
        <v>468</v>
      </c>
      <c r="G170" s="139"/>
      <c r="H170" s="143">
        <v>3.158</v>
      </c>
      <c r="I170" s="144"/>
      <c r="J170" s="139"/>
      <c r="K170" s="139"/>
      <c r="L170" s="145"/>
      <c r="M170" s="146"/>
      <c r="N170" s="147"/>
      <c r="O170" s="147"/>
      <c r="P170" s="147"/>
      <c r="Q170" s="147"/>
      <c r="R170" s="147"/>
      <c r="S170" s="147"/>
      <c r="T170" s="148"/>
      <c r="AT170" s="149" t="s">
        <v>136</v>
      </c>
      <c r="AU170" s="149" t="s">
        <v>81</v>
      </c>
      <c r="AV170" s="8" t="s">
        <v>81</v>
      </c>
      <c r="AW170" s="8" t="s">
        <v>33</v>
      </c>
      <c r="AX170" s="8" t="s">
        <v>71</v>
      </c>
      <c r="AY170" s="149" t="s">
        <v>128</v>
      </c>
    </row>
    <row r="171" spans="2:51" s="8" customFormat="1" ht="20.4">
      <c r="B171" s="138"/>
      <c r="C171" s="139"/>
      <c r="D171" s="140" t="s">
        <v>136</v>
      </c>
      <c r="E171" s="141" t="s">
        <v>19</v>
      </c>
      <c r="F171" s="142" t="s">
        <v>469</v>
      </c>
      <c r="G171" s="139"/>
      <c r="H171" s="143">
        <v>38.004</v>
      </c>
      <c r="I171" s="144"/>
      <c r="J171" s="139"/>
      <c r="K171" s="139"/>
      <c r="L171" s="145"/>
      <c r="M171" s="146"/>
      <c r="N171" s="147"/>
      <c r="O171" s="147"/>
      <c r="P171" s="147"/>
      <c r="Q171" s="147"/>
      <c r="R171" s="147"/>
      <c r="S171" s="147"/>
      <c r="T171" s="148"/>
      <c r="AT171" s="149" t="s">
        <v>136</v>
      </c>
      <c r="AU171" s="149" t="s">
        <v>81</v>
      </c>
      <c r="AV171" s="8" t="s">
        <v>81</v>
      </c>
      <c r="AW171" s="8" t="s">
        <v>33</v>
      </c>
      <c r="AX171" s="8" t="s">
        <v>71</v>
      </c>
      <c r="AY171" s="149" t="s">
        <v>128</v>
      </c>
    </row>
    <row r="172" spans="2:51" s="8" customFormat="1" ht="20.4">
      <c r="B172" s="138"/>
      <c r="C172" s="139"/>
      <c r="D172" s="140" t="s">
        <v>136</v>
      </c>
      <c r="E172" s="141" t="s">
        <v>19</v>
      </c>
      <c r="F172" s="142" t="s">
        <v>470</v>
      </c>
      <c r="G172" s="139"/>
      <c r="H172" s="143">
        <v>28.515</v>
      </c>
      <c r="I172" s="144"/>
      <c r="J172" s="139"/>
      <c r="K172" s="139"/>
      <c r="L172" s="145"/>
      <c r="M172" s="146"/>
      <c r="N172" s="147"/>
      <c r="O172" s="147"/>
      <c r="P172" s="147"/>
      <c r="Q172" s="147"/>
      <c r="R172" s="147"/>
      <c r="S172" s="147"/>
      <c r="T172" s="148"/>
      <c r="AT172" s="149" t="s">
        <v>136</v>
      </c>
      <c r="AU172" s="149" t="s">
        <v>81</v>
      </c>
      <c r="AV172" s="8" t="s">
        <v>81</v>
      </c>
      <c r="AW172" s="8" t="s">
        <v>33</v>
      </c>
      <c r="AX172" s="8" t="s">
        <v>71</v>
      </c>
      <c r="AY172" s="149" t="s">
        <v>128</v>
      </c>
    </row>
    <row r="173" spans="2:51" s="10" customFormat="1" ht="20.4">
      <c r="B173" s="172"/>
      <c r="C173" s="173"/>
      <c r="D173" s="140" t="s">
        <v>136</v>
      </c>
      <c r="E173" s="174" t="s">
        <v>19</v>
      </c>
      <c r="F173" s="175" t="s">
        <v>471</v>
      </c>
      <c r="G173" s="173"/>
      <c r="H173" s="174" t="s">
        <v>19</v>
      </c>
      <c r="I173" s="176"/>
      <c r="J173" s="173"/>
      <c r="K173" s="173"/>
      <c r="L173" s="177"/>
      <c r="M173" s="178"/>
      <c r="N173" s="179"/>
      <c r="O173" s="179"/>
      <c r="P173" s="179"/>
      <c r="Q173" s="179"/>
      <c r="R173" s="179"/>
      <c r="S173" s="179"/>
      <c r="T173" s="180"/>
      <c r="AT173" s="181" t="s">
        <v>136</v>
      </c>
      <c r="AU173" s="181" t="s">
        <v>81</v>
      </c>
      <c r="AV173" s="10" t="s">
        <v>79</v>
      </c>
      <c r="AW173" s="10" t="s">
        <v>33</v>
      </c>
      <c r="AX173" s="10" t="s">
        <v>71</v>
      </c>
      <c r="AY173" s="181" t="s">
        <v>128</v>
      </c>
    </row>
    <row r="174" spans="2:51" s="9" customFormat="1" ht="12">
      <c r="B174" s="150"/>
      <c r="C174" s="151"/>
      <c r="D174" s="140" t="s">
        <v>136</v>
      </c>
      <c r="E174" s="152" t="s">
        <v>19</v>
      </c>
      <c r="F174" s="153" t="s">
        <v>151</v>
      </c>
      <c r="G174" s="151"/>
      <c r="H174" s="154">
        <v>644.5000000000001</v>
      </c>
      <c r="I174" s="155"/>
      <c r="J174" s="151"/>
      <c r="K174" s="151"/>
      <c r="L174" s="156"/>
      <c r="M174" s="157"/>
      <c r="N174" s="158"/>
      <c r="O174" s="158"/>
      <c r="P174" s="158"/>
      <c r="Q174" s="158"/>
      <c r="R174" s="158"/>
      <c r="S174" s="158"/>
      <c r="T174" s="159"/>
      <c r="AT174" s="160" t="s">
        <v>136</v>
      </c>
      <c r="AU174" s="160" t="s">
        <v>81</v>
      </c>
      <c r="AV174" s="9" t="s">
        <v>134</v>
      </c>
      <c r="AW174" s="9" t="s">
        <v>33</v>
      </c>
      <c r="AX174" s="9" t="s">
        <v>79</v>
      </c>
      <c r="AY174" s="160" t="s">
        <v>128</v>
      </c>
    </row>
    <row r="175" spans="2:63" s="7" customFormat="1" ht="20.85" customHeight="1">
      <c r="B175" s="108"/>
      <c r="C175" s="109"/>
      <c r="D175" s="110" t="s">
        <v>70</v>
      </c>
      <c r="E175" s="122" t="s">
        <v>217</v>
      </c>
      <c r="F175" s="122" t="s">
        <v>472</v>
      </c>
      <c r="G175" s="109"/>
      <c r="H175" s="109"/>
      <c r="I175" s="112"/>
      <c r="J175" s="123">
        <f>BK175</f>
        <v>0</v>
      </c>
      <c r="K175" s="109"/>
      <c r="L175" s="114"/>
      <c r="M175" s="115"/>
      <c r="N175" s="116"/>
      <c r="O175" s="116"/>
      <c r="P175" s="117">
        <f>SUM(P176:P189)</f>
        <v>0</v>
      </c>
      <c r="Q175" s="116"/>
      <c r="R175" s="117">
        <f>SUM(R176:R189)</f>
        <v>272.954</v>
      </c>
      <c r="S175" s="116"/>
      <c r="T175" s="118">
        <f>SUM(T176:T189)</f>
        <v>0</v>
      </c>
      <c r="AR175" s="119" t="s">
        <v>79</v>
      </c>
      <c r="AT175" s="120" t="s">
        <v>70</v>
      </c>
      <c r="AU175" s="120" t="s">
        <v>81</v>
      </c>
      <c r="AY175" s="119" t="s">
        <v>128</v>
      </c>
      <c r="BK175" s="121">
        <f>SUM(BK176:BK189)</f>
        <v>0</v>
      </c>
    </row>
    <row r="176" spans="1:65" s="2" customFormat="1" ht="55.5" customHeight="1">
      <c r="A176" s="20"/>
      <c r="B176" s="21"/>
      <c r="C176" s="124" t="s">
        <v>179</v>
      </c>
      <c r="D176" s="124" t="s">
        <v>130</v>
      </c>
      <c r="E176" s="125" t="s">
        <v>473</v>
      </c>
      <c r="F176" s="126" t="s">
        <v>474</v>
      </c>
      <c r="G176" s="127" t="s">
        <v>144</v>
      </c>
      <c r="H176" s="128">
        <v>172.556</v>
      </c>
      <c r="I176" s="129"/>
      <c r="J176" s="130">
        <f>ROUND(I176*H176,2)</f>
        <v>0</v>
      </c>
      <c r="K176" s="131"/>
      <c r="L176" s="23"/>
      <c r="M176" s="132" t="s">
        <v>19</v>
      </c>
      <c r="N176" s="133" t="s">
        <v>42</v>
      </c>
      <c r="O176" s="29"/>
      <c r="P176" s="134">
        <f>O176*H176</f>
        <v>0</v>
      </c>
      <c r="Q176" s="134">
        <v>0</v>
      </c>
      <c r="R176" s="134">
        <f>Q176*H176</f>
        <v>0</v>
      </c>
      <c r="S176" s="134">
        <v>0</v>
      </c>
      <c r="T176" s="135">
        <f>S176*H176</f>
        <v>0</v>
      </c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R176" s="136" t="s">
        <v>134</v>
      </c>
      <c r="AT176" s="136" t="s">
        <v>130</v>
      </c>
      <c r="AU176" s="136" t="s">
        <v>141</v>
      </c>
      <c r="AY176" s="13" t="s">
        <v>128</v>
      </c>
      <c r="BE176" s="137">
        <f>IF(N176="základní",J176,0)</f>
        <v>0</v>
      </c>
      <c r="BF176" s="137">
        <f>IF(N176="snížená",J176,0)</f>
        <v>0</v>
      </c>
      <c r="BG176" s="137">
        <f>IF(N176="zákl. přenesená",J176,0)</f>
        <v>0</v>
      </c>
      <c r="BH176" s="137">
        <f>IF(N176="sníž. přenesená",J176,0)</f>
        <v>0</v>
      </c>
      <c r="BI176" s="137">
        <f>IF(N176="nulová",J176,0)</f>
        <v>0</v>
      </c>
      <c r="BJ176" s="13" t="s">
        <v>79</v>
      </c>
      <c r="BK176" s="137">
        <f>ROUND(I176*H176,2)</f>
        <v>0</v>
      </c>
      <c r="BL176" s="13" t="s">
        <v>134</v>
      </c>
      <c r="BM176" s="136" t="s">
        <v>475</v>
      </c>
    </row>
    <row r="177" spans="2:51" s="8" customFormat="1" ht="30.6">
      <c r="B177" s="138"/>
      <c r="C177" s="139"/>
      <c r="D177" s="140" t="s">
        <v>136</v>
      </c>
      <c r="E177" s="141" t="s">
        <v>19</v>
      </c>
      <c r="F177" s="142" t="s">
        <v>476</v>
      </c>
      <c r="G177" s="139"/>
      <c r="H177" s="143">
        <v>16.89</v>
      </c>
      <c r="I177" s="144"/>
      <c r="J177" s="139"/>
      <c r="K177" s="139"/>
      <c r="L177" s="145"/>
      <c r="M177" s="146"/>
      <c r="N177" s="147"/>
      <c r="O177" s="147"/>
      <c r="P177" s="147"/>
      <c r="Q177" s="147"/>
      <c r="R177" s="147"/>
      <c r="S177" s="147"/>
      <c r="T177" s="148"/>
      <c r="AT177" s="149" t="s">
        <v>136</v>
      </c>
      <c r="AU177" s="149" t="s">
        <v>141</v>
      </c>
      <c r="AV177" s="8" t="s">
        <v>81</v>
      </c>
      <c r="AW177" s="8" t="s">
        <v>33</v>
      </c>
      <c r="AX177" s="8" t="s">
        <v>71</v>
      </c>
      <c r="AY177" s="149" t="s">
        <v>128</v>
      </c>
    </row>
    <row r="178" spans="2:51" s="8" customFormat="1" ht="12">
      <c r="B178" s="138"/>
      <c r="C178" s="139"/>
      <c r="D178" s="140" t="s">
        <v>136</v>
      </c>
      <c r="E178" s="141" t="s">
        <v>19</v>
      </c>
      <c r="F178" s="142" t="s">
        <v>477</v>
      </c>
      <c r="G178" s="139"/>
      <c r="H178" s="143">
        <v>0.397</v>
      </c>
      <c r="I178" s="144"/>
      <c r="J178" s="139"/>
      <c r="K178" s="139"/>
      <c r="L178" s="145"/>
      <c r="M178" s="146"/>
      <c r="N178" s="147"/>
      <c r="O178" s="147"/>
      <c r="P178" s="147"/>
      <c r="Q178" s="147"/>
      <c r="R178" s="147"/>
      <c r="S178" s="147"/>
      <c r="T178" s="148"/>
      <c r="AT178" s="149" t="s">
        <v>136</v>
      </c>
      <c r="AU178" s="149" t="s">
        <v>141</v>
      </c>
      <c r="AV178" s="8" t="s">
        <v>81</v>
      </c>
      <c r="AW178" s="8" t="s">
        <v>33</v>
      </c>
      <c r="AX178" s="8" t="s">
        <v>71</v>
      </c>
      <c r="AY178" s="149" t="s">
        <v>128</v>
      </c>
    </row>
    <row r="179" spans="2:51" s="8" customFormat="1" ht="20.4">
      <c r="B179" s="138"/>
      <c r="C179" s="139"/>
      <c r="D179" s="140" t="s">
        <v>136</v>
      </c>
      <c r="E179" s="141" t="s">
        <v>19</v>
      </c>
      <c r="F179" s="142" t="s">
        <v>478</v>
      </c>
      <c r="G179" s="139"/>
      <c r="H179" s="143">
        <v>61.295</v>
      </c>
      <c r="I179" s="144"/>
      <c r="J179" s="139"/>
      <c r="K179" s="139"/>
      <c r="L179" s="145"/>
      <c r="M179" s="146"/>
      <c r="N179" s="147"/>
      <c r="O179" s="147"/>
      <c r="P179" s="147"/>
      <c r="Q179" s="147"/>
      <c r="R179" s="147"/>
      <c r="S179" s="147"/>
      <c r="T179" s="148"/>
      <c r="AT179" s="149" t="s">
        <v>136</v>
      </c>
      <c r="AU179" s="149" t="s">
        <v>141</v>
      </c>
      <c r="AV179" s="8" t="s">
        <v>81</v>
      </c>
      <c r="AW179" s="8" t="s">
        <v>33</v>
      </c>
      <c r="AX179" s="8" t="s">
        <v>71</v>
      </c>
      <c r="AY179" s="149" t="s">
        <v>128</v>
      </c>
    </row>
    <row r="180" spans="2:51" s="8" customFormat="1" ht="20.4">
      <c r="B180" s="138"/>
      <c r="C180" s="139"/>
      <c r="D180" s="140" t="s">
        <v>136</v>
      </c>
      <c r="E180" s="141" t="s">
        <v>19</v>
      </c>
      <c r="F180" s="142" t="s">
        <v>479</v>
      </c>
      <c r="G180" s="139"/>
      <c r="H180" s="143">
        <v>72.915</v>
      </c>
      <c r="I180" s="144"/>
      <c r="J180" s="139"/>
      <c r="K180" s="139"/>
      <c r="L180" s="145"/>
      <c r="M180" s="146"/>
      <c r="N180" s="147"/>
      <c r="O180" s="147"/>
      <c r="P180" s="147"/>
      <c r="Q180" s="147"/>
      <c r="R180" s="147"/>
      <c r="S180" s="147"/>
      <c r="T180" s="148"/>
      <c r="AT180" s="149" t="s">
        <v>136</v>
      </c>
      <c r="AU180" s="149" t="s">
        <v>141</v>
      </c>
      <c r="AV180" s="8" t="s">
        <v>81</v>
      </c>
      <c r="AW180" s="8" t="s">
        <v>33</v>
      </c>
      <c r="AX180" s="8" t="s">
        <v>71</v>
      </c>
      <c r="AY180" s="149" t="s">
        <v>128</v>
      </c>
    </row>
    <row r="181" spans="2:51" s="8" customFormat="1" ht="12">
      <c r="B181" s="138"/>
      <c r="C181" s="139"/>
      <c r="D181" s="140" t="s">
        <v>136</v>
      </c>
      <c r="E181" s="141" t="s">
        <v>19</v>
      </c>
      <c r="F181" s="142" t="s">
        <v>480</v>
      </c>
      <c r="G181" s="139"/>
      <c r="H181" s="143">
        <v>1.3</v>
      </c>
      <c r="I181" s="144"/>
      <c r="J181" s="139"/>
      <c r="K181" s="139"/>
      <c r="L181" s="145"/>
      <c r="M181" s="146"/>
      <c r="N181" s="147"/>
      <c r="O181" s="147"/>
      <c r="P181" s="147"/>
      <c r="Q181" s="147"/>
      <c r="R181" s="147"/>
      <c r="S181" s="147"/>
      <c r="T181" s="148"/>
      <c r="AT181" s="149" t="s">
        <v>136</v>
      </c>
      <c r="AU181" s="149" t="s">
        <v>141</v>
      </c>
      <c r="AV181" s="8" t="s">
        <v>81</v>
      </c>
      <c r="AW181" s="8" t="s">
        <v>33</v>
      </c>
      <c r="AX181" s="8" t="s">
        <v>71</v>
      </c>
      <c r="AY181" s="149" t="s">
        <v>128</v>
      </c>
    </row>
    <row r="182" spans="2:51" s="8" customFormat="1" ht="12">
      <c r="B182" s="138"/>
      <c r="C182" s="139"/>
      <c r="D182" s="140" t="s">
        <v>136</v>
      </c>
      <c r="E182" s="141" t="s">
        <v>19</v>
      </c>
      <c r="F182" s="142" t="s">
        <v>481</v>
      </c>
      <c r="G182" s="139"/>
      <c r="H182" s="143">
        <v>2.505</v>
      </c>
      <c r="I182" s="144"/>
      <c r="J182" s="139"/>
      <c r="K182" s="139"/>
      <c r="L182" s="145"/>
      <c r="M182" s="146"/>
      <c r="N182" s="147"/>
      <c r="O182" s="147"/>
      <c r="P182" s="147"/>
      <c r="Q182" s="147"/>
      <c r="R182" s="147"/>
      <c r="S182" s="147"/>
      <c r="T182" s="148"/>
      <c r="AT182" s="149" t="s">
        <v>136</v>
      </c>
      <c r="AU182" s="149" t="s">
        <v>141</v>
      </c>
      <c r="AV182" s="8" t="s">
        <v>81</v>
      </c>
      <c r="AW182" s="8" t="s">
        <v>33</v>
      </c>
      <c r="AX182" s="8" t="s">
        <v>71</v>
      </c>
      <c r="AY182" s="149" t="s">
        <v>128</v>
      </c>
    </row>
    <row r="183" spans="2:51" s="8" customFormat="1" ht="12">
      <c r="B183" s="138"/>
      <c r="C183" s="139"/>
      <c r="D183" s="140" t="s">
        <v>136</v>
      </c>
      <c r="E183" s="141" t="s">
        <v>19</v>
      </c>
      <c r="F183" s="142" t="s">
        <v>482</v>
      </c>
      <c r="G183" s="139"/>
      <c r="H183" s="143">
        <v>1.88</v>
      </c>
      <c r="I183" s="144"/>
      <c r="J183" s="139"/>
      <c r="K183" s="139"/>
      <c r="L183" s="145"/>
      <c r="M183" s="146"/>
      <c r="N183" s="147"/>
      <c r="O183" s="147"/>
      <c r="P183" s="147"/>
      <c r="Q183" s="147"/>
      <c r="R183" s="147"/>
      <c r="S183" s="147"/>
      <c r="T183" s="148"/>
      <c r="AT183" s="149" t="s">
        <v>136</v>
      </c>
      <c r="AU183" s="149" t="s">
        <v>141</v>
      </c>
      <c r="AV183" s="8" t="s">
        <v>81</v>
      </c>
      <c r="AW183" s="8" t="s">
        <v>33</v>
      </c>
      <c r="AX183" s="8" t="s">
        <v>71</v>
      </c>
      <c r="AY183" s="149" t="s">
        <v>128</v>
      </c>
    </row>
    <row r="184" spans="2:51" s="8" customFormat="1" ht="12">
      <c r="B184" s="138"/>
      <c r="C184" s="139"/>
      <c r="D184" s="140" t="s">
        <v>136</v>
      </c>
      <c r="E184" s="141" t="s">
        <v>19</v>
      </c>
      <c r="F184" s="142" t="s">
        <v>483</v>
      </c>
      <c r="G184" s="139"/>
      <c r="H184" s="143">
        <v>0.499</v>
      </c>
      <c r="I184" s="144"/>
      <c r="J184" s="139"/>
      <c r="K184" s="139"/>
      <c r="L184" s="145"/>
      <c r="M184" s="146"/>
      <c r="N184" s="147"/>
      <c r="O184" s="147"/>
      <c r="P184" s="147"/>
      <c r="Q184" s="147"/>
      <c r="R184" s="147"/>
      <c r="S184" s="147"/>
      <c r="T184" s="148"/>
      <c r="AT184" s="149" t="s">
        <v>136</v>
      </c>
      <c r="AU184" s="149" t="s">
        <v>141</v>
      </c>
      <c r="AV184" s="8" t="s">
        <v>81</v>
      </c>
      <c r="AW184" s="8" t="s">
        <v>33</v>
      </c>
      <c r="AX184" s="8" t="s">
        <v>71</v>
      </c>
      <c r="AY184" s="149" t="s">
        <v>128</v>
      </c>
    </row>
    <row r="185" spans="2:51" s="10" customFormat="1" ht="12">
      <c r="B185" s="172"/>
      <c r="C185" s="173"/>
      <c r="D185" s="140" t="s">
        <v>136</v>
      </c>
      <c r="E185" s="174" t="s">
        <v>19</v>
      </c>
      <c r="F185" s="175" t="s">
        <v>420</v>
      </c>
      <c r="G185" s="173"/>
      <c r="H185" s="174" t="s">
        <v>19</v>
      </c>
      <c r="I185" s="176"/>
      <c r="J185" s="173"/>
      <c r="K185" s="173"/>
      <c r="L185" s="177"/>
      <c r="M185" s="178"/>
      <c r="N185" s="179"/>
      <c r="O185" s="179"/>
      <c r="P185" s="179"/>
      <c r="Q185" s="179"/>
      <c r="R185" s="179"/>
      <c r="S185" s="179"/>
      <c r="T185" s="180"/>
      <c r="AT185" s="181" t="s">
        <v>136</v>
      </c>
      <c r="AU185" s="181" t="s">
        <v>141</v>
      </c>
      <c r="AV185" s="10" t="s">
        <v>79</v>
      </c>
      <c r="AW185" s="10" t="s">
        <v>33</v>
      </c>
      <c r="AX185" s="10" t="s">
        <v>71</v>
      </c>
      <c r="AY185" s="181" t="s">
        <v>128</v>
      </c>
    </row>
    <row r="186" spans="2:51" s="8" customFormat="1" ht="30.6">
      <c r="B186" s="138"/>
      <c r="C186" s="139"/>
      <c r="D186" s="140" t="s">
        <v>136</v>
      </c>
      <c r="E186" s="141" t="s">
        <v>19</v>
      </c>
      <c r="F186" s="142" t="s">
        <v>484</v>
      </c>
      <c r="G186" s="139"/>
      <c r="H186" s="143">
        <v>15.754</v>
      </c>
      <c r="I186" s="144"/>
      <c r="J186" s="139"/>
      <c r="K186" s="139"/>
      <c r="L186" s="145"/>
      <c r="M186" s="146"/>
      <c r="N186" s="147"/>
      <c r="O186" s="147"/>
      <c r="P186" s="147"/>
      <c r="Q186" s="147"/>
      <c r="R186" s="147"/>
      <c r="S186" s="147"/>
      <c r="T186" s="148"/>
      <c r="AT186" s="149" t="s">
        <v>136</v>
      </c>
      <c r="AU186" s="149" t="s">
        <v>141</v>
      </c>
      <c r="AV186" s="8" t="s">
        <v>81</v>
      </c>
      <c r="AW186" s="8" t="s">
        <v>33</v>
      </c>
      <c r="AX186" s="8" t="s">
        <v>71</v>
      </c>
      <c r="AY186" s="149" t="s">
        <v>128</v>
      </c>
    </row>
    <row r="187" spans="2:51" s="8" customFormat="1" ht="12">
      <c r="B187" s="138"/>
      <c r="C187" s="139"/>
      <c r="D187" s="140" t="s">
        <v>136</v>
      </c>
      <c r="E187" s="141" t="s">
        <v>19</v>
      </c>
      <c r="F187" s="142" t="s">
        <v>485</v>
      </c>
      <c r="G187" s="139"/>
      <c r="H187" s="143">
        <v>-0.879</v>
      </c>
      <c r="I187" s="144"/>
      <c r="J187" s="139"/>
      <c r="K187" s="139"/>
      <c r="L187" s="145"/>
      <c r="M187" s="146"/>
      <c r="N187" s="147"/>
      <c r="O187" s="147"/>
      <c r="P187" s="147"/>
      <c r="Q187" s="147"/>
      <c r="R187" s="147"/>
      <c r="S187" s="147"/>
      <c r="T187" s="148"/>
      <c r="AT187" s="149" t="s">
        <v>136</v>
      </c>
      <c r="AU187" s="149" t="s">
        <v>141</v>
      </c>
      <c r="AV187" s="8" t="s">
        <v>81</v>
      </c>
      <c r="AW187" s="8" t="s">
        <v>33</v>
      </c>
      <c r="AX187" s="8" t="s">
        <v>71</v>
      </c>
      <c r="AY187" s="149" t="s">
        <v>128</v>
      </c>
    </row>
    <row r="188" spans="2:51" s="9" customFormat="1" ht="12">
      <c r="B188" s="150"/>
      <c r="C188" s="151"/>
      <c r="D188" s="140" t="s">
        <v>136</v>
      </c>
      <c r="E188" s="152" t="s">
        <v>19</v>
      </c>
      <c r="F188" s="153" t="s">
        <v>151</v>
      </c>
      <c r="G188" s="151"/>
      <c r="H188" s="154">
        <v>172.556</v>
      </c>
      <c r="I188" s="155"/>
      <c r="J188" s="151"/>
      <c r="K188" s="151"/>
      <c r="L188" s="156"/>
      <c r="M188" s="157"/>
      <c r="N188" s="158"/>
      <c r="O188" s="158"/>
      <c r="P188" s="158"/>
      <c r="Q188" s="158"/>
      <c r="R188" s="158"/>
      <c r="S188" s="158"/>
      <c r="T188" s="159"/>
      <c r="AT188" s="160" t="s">
        <v>136</v>
      </c>
      <c r="AU188" s="160" t="s">
        <v>141</v>
      </c>
      <c r="AV188" s="9" t="s">
        <v>134</v>
      </c>
      <c r="AW188" s="9" t="s">
        <v>33</v>
      </c>
      <c r="AX188" s="9" t="s">
        <v>79</v>
      </c>
      <c r="AY188" s="160" t="s">
        <v>128</v>
      </c>
    </row>
    <row r="189" spans="1:65" s="2" customFormat="1" ht="16.5" customHeight="1">
      <c r="A189" s="20"/>
      <c r="B189" s="21"/>
      <c r="C189" s="161" t="s">
        <v>181</v>
      </c>
      <c r="D189" s="161" t="s">
        <v>192</v>
      </c>
      <c r="E189" s="162" t="s">
        <v>486</v>
      </c>
      <c r="F189" s="163" t="s">
        <v>487</v>
      </c>
      <c r="G189" s="164" t="s">
        <v>173</v>
      </c>
      <c r="H189" s="165">
        <v>272.954</v>
      </c>
      <c r="I189" s="166"/>
      <c r="J189" s="167">
        <f>ROUND(I189*H189,2)</f>
        <v>0</v>
      </c>
      <c r="K189" s="168"/>
      <c r="L189" s="169"/>
      <c r="M189" s="170" t="s">
        <v>19</v>
      </c>
      <c r="N189" s="171" t="s">
        <v>42</v>
      </c>
      <c r="O189" s="29"/>
      <c r="P189" s="134">
        <f>O189*H189</f>
        <v>0</v>
      </c>
      <c r="Q189" s="134">
        <v>1</v>
      </c>
      <c r="R189" s="134">
        <f>Q189*H189</f>
        <v>272.954</v>
      </c>
      <c r="S189" s="134">
        <v>0</v>
      </c>
      <c r="T189" s="135">
        <f>S189*H189</f>
        <v>0</v>
      </c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R189" s="136" t="s">
        <v>170</v>
      </c>
      <c r="AT189" s="136" t="s">
        <v>192</v>
      </c>
      <c r="AU189" s="136" t="s">
        <v>141</v>
      </c>
      <c r="AY189" s="13" t="s">
        <v>128</v>
      </c>
      <c r="BE189" s="137">
        <f>IF(N189="základní",J189,0)</f>
        <v>0</v>
      </c>
      <c r="BF189" s="137">
        <f>IF(N189="snížená",J189,0)</f>
        <v>0</v>
      </c>
      <c r="BG189" s="137">
        <f>IF(N189="zákl. přenesená",J189,0)</f>
        <v>0</v>
      </c>
      <c r="BH189" s="137">
        <f>IF(N189="sníž. přenesená",J189,0)</f>
        <v>0</v>
      </c>
      <c r="BI189" s="137">
        <f>IF(N189="nulová",J189,0)</f>
        <v>0</v>
      </c>
      <c r="BJ189" s="13" t="s">
        <v>79</v>
      </c>
      <c r="BK189" s="137">
        <f>ROUND(I189*H189,2)</f>
        <v>0</v>
      </c>
      <c r="BL189" s="13" t="s">
        <v>134</v>
      </c>
      <c r="BM189" s="136" t="s">
        <v>488</v>
      </c>
    </row>
    <row r="190" spans="2:63" s="7" customFormat="1" ht="22.8" customHeight="1">
      <c r="B190" s="108"/>
      <c r="C190" s="109"/>
      <c r="D190" s="110" t="s">
        <v>70</v>
      </c>
      <c r="E190" s="122" t="s">
        <v>81</v>
      </c>
      <c r="F190" s="122" t="s">
        <v>198</v>
      </c>
      <c r="G190" s="109"/>
      <c r="H190" s="109"/>
      <c r="I190" s="112"/>
      <c r="J190" s="123">
        <f>BK190</f>
        <v>0</v>
      </c>
      <c r="K190" s="109"/>
      <c r="L190" s="114"/>
      <c r="M190" s="115"/>
      <c r="N190" s="116"/>
      <c r="O190" s="116"/>
      <c r="P190" s="117">
        <f>SUM(P191:P197)</f>
        <v>0</v>
      </c>
      <c r="Q190" s="116"/>
      <c r="R190" s="117">
        <f>SUM(R191:R197)</f>
        <v>15.18145953</v>
      </c>
      <c r="S190" s="116"/>
      <c r="T190" s="118">
        <f>SUM(T191:T197)</f>
        <v>0</v>
      </c>
      <c r="AR190" s="119" t="s">
        <v>79</v>
      </c>
      <c r="AT190" s="120" t="s">
        <v>70</v>
      </c>
      <c r="AU190" s="120" t="s">
        <v>79</v>
      </c>
      <c r="AY190" s="119" t="s">
        <v>128</v>
      </c>
      <c r="BK190" s="121">
        <f>SUM(BK191:BK197)</f>
        <v>0</v>
      </c>
    </row>
    <row r="191" spans="1:65" s="2" customFormat="1" ht="21.75" customHeight="1">
      <c r="A191" s="20"/>
      <c r="B191" s="21"/>
      <c r="C191" s="124" t="s">
        <v>187</v>
      </c>
      <c r="D191" s="124" t="s">
        <v>130</v>
      </c>
      <c r="E191" s="125" t="s">
        <v>489</v>
      </c>
      <c r="F191" s="126" t="s">
        <v>490</v>
      </c>
      <c r="G191" s="127" t="s">
        <v>144</v>
      </c>
      <c r="H191" s="128">
        <v>4.798</v>
      </c>
      <c r="I191" s="129"/>
      <c r="J191" s="130">
        <f>ROUND(I191*H191,2)</f>
        <v>0</v>
      </c>
      <c r="K191" s="131"/>
      <c r="L191" s="23"/>
      <c r="M191" s="132" t="s">
        <v>19</v>
      </c>
      <c r="N191" s="133" t="s">
        <v>42</v>
      </c>
      <c r="O191" s="29"/>
      <c r="P191" s="134">
        <f>O191*H191</f>
        <v>0</v>
      </c>
      <c r="Q191" s="134">
        <v>2.45329</v>
      </c>
      <c r="R191" s="134">
        <f>Q191*H191</f>
        <v>11.77088542</v>
      </c>
      <c r="S191" s="134">
        <v>0</v>
      </c>
      <c r="T191" s="135">
        <f>S191*H191</f>
        <v>0</v>
      </c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R191" s="136" t="s">
        <v>134</v>
      </c>
      <c r="AT191" s="136" t="s">
        <v>130</v>
      </c>
      <c r="AU191" s="136" t="s">
        <v>81</v>
      </c>
      <c r="AY191" s="13" t="s">
        <v>128</v>
      </c>
      <c r="BE191" s="137">
        <f>IF(N191="základní",J191,0)</f>
        <v>0</v>
      </c>
      <c r="BF191" s="137">
        <f>IF(N191="snížená",J191,0)</f>
        <v>0</v>
      </c>
      <c r="BG191" s="137">
        <f>IF(N191="zákl. přenesená",J191,0)</f>
        <v>0</v>
      </c>
      <c r="BH191" s="137">
        <f>IF(N191="sníž. přenesená",J191,0)</f>
        <v>0</v>
      </c>
      <c r="BI191" s="137">
        <f>IF(N191="nulová",J191,0)</f>
        <v>0</v>
      </c>
      <c r="BJ191" s="13" t="s">
        <v>79</v>
      </c>
      <c r="BK191" s="137">
        <f>ROUND(I191*H191,2)</f>
        <v>0</v>
      </c>
      <c r="BL191" s="13" t="s">
        <v>134</v>
      </c>
      <c r="BM191" s="136" t="s">
        <v>491</v>
      </c>
    </row>
    <row r="192" spans="2:51" s="8" customFormat="1" ht="12">
      <c r="B192" s="138"/>
      <c r="C192" s="139"/>
      <c r="D192" s="140" t="s">
        <v>136</v>
      </c>
      <c r="E192" s="141" t="s">
        <v>19</v>
      </c>
      <c r="F192" s="142" t="s">
        <v>492</v>
      </c>
      <c r="G192" s="139"/>
      <c r="H192" s="143">
        <v>4.798</v>
      </c>
      <c r="I192" s="144"/>
      <c r="J192" s="139"/>
      <c r="K192" s="139"/>
      <c r="L192" s="145"/>
      <c r="M192" s="146"/>
      <c r="N192" s="147"/>
      <c r="O192" s="147"/>
      <c r="P192" s="147"/>
      <c r="Q192" s="147"/>
      <c r="R192" s="147"/>
      <c r="S192" s="147"/>
      <c r="T192" s="148"/>
      <c r="AT192" s="149" t="s">
        <v>136</v>
      </c>
      <c r="AU192" s="149" t="s">
        <v>81</v>
      </c>
      <c r="AV192" s="8" t="s">
        <v>81</v>
      </c>
      <c r="AW192" s="8" t="s">
        <v>33</v>
      </c>
      <c r="AX192" s="8" t="s">
        <v>79</v>
      </c>
      <c r="AY192" s="149" t="s">
        <v>128</v>
      </c>
    </row>
    <row r="193" spans="1:65" s="2" customFormat="1" ht="21.75" customHeight="1">
      <c r="A193" s="20"/>
      <c r="B193" s="21"/>
      <c r="C193" s="124" t="s">
        <v>191</v>
      </c>
      <c r="D193" s="124" t="s">
        <v>130</v>
      </c>
      <c r="E193" s="125" t="s">
        <v>493</v>
      </c>
      <c r="F193" s="126" t="s">
        <v>494</v>
      </c>
      <c r="G193" s="127" t="s">
        <v>173</v>
      </c>
      <c r="H193" s="128">
        <v>0.455</v>
      </c>
      <c r="I193" s="129"/>
      <c r="J193" s="130">
        <f>ROUND(I193*H193,2)</f>
        <v>0</v>
      </c>
      <c r="K193" s="131"/>
      <c r="L193" s="23"/>
      <c r="M193" s="132" t="s">
        <v>19</v>
      </c>
      <c r="N193" s="133" t="s">
        <v>42</v>
      </c>
      <c r="O193" s="29"/>
      <c r="P193" s="134">
        <f>O193*H193</f>
        <v>0</v>
      </c>
      <c r="Q193" s="134">
        <v>1.06277</v>
      </c>
      <c r="R193" s="134">
        <f>Q193*H193</f>
        <v>0.48356035</v>
      </c>
      <c r="S193" s="134">
        <v>0</v>
      </c>
      <c r="T193" s="135">
        <f>S193*H193</f>
        <v>0</v>
      </c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R193" s="136" t="s">
        <v>134</v>
      </c>
      <c r="AT193" s="136" t="s">
        <v>130</v>
      </c>
      <c r="AU193" s="136" t="s">
        <v>81</v>
      </c>
      <c r="AY193" s="13" t="s">
        <v>128</v>
      </c>
      <c r="BE193" s="137">
        <f>IF(N193="základní",J193,0)</f>
        <v>0</v>
      </c>
      <c r="BF193" s="137">
        <f>IF(N193="snížená",J193,0)</f>
        <v>0</v>
      </c>
      <c r="BG193" s="137">
        <f>IF(N193="zákl. přenesená",J193,0)</f>
        <v>0</v>
      </c>
      <c r="BH193" s="137">
        <f>IF(N193="sníž. přenesená",J193,0)</f>
        <v>0</v>
      </c>
      <c r="BI193" s="137">
        <f>IF(N193="nulová",J193,0)</f>
        <v>0</v>
      </c>
      <c r="BJ193" s="13" t="s">
        <v>79</v>
      </c>
      <c r="BK193" s="137">
        <f>ROUND(I193*H193,2)</f>
        <v>0</v>
      </c>
      <c r="BL193" s="13" t="s">
        <v>134</v>
      </c>
      <c r="BM193" s="136" t="s">
        <v>495</v>
      </c>
    </row>
    <row r="194" spans="2:51" s="8" customFormat="1" ht="12">
      <c r="B194" s="138"/>
      <c r="C194" s="139"/>
      <c r="D194" s="140" t="s">
        <v>136</v>
      </c>
      <c r="E194" s="141" t="s">
        <v>19</v>
      </c>
      <c r="F194" s="142" t="s">
        <v>496</v>
      </c>
      <c r="G194" s="139"/>
      <c r="H194" s="143">
        <v>0.455</v>
      </c>
      <c r="I194" s="144"/>
      <c r="J194" s="139"/>
      <c r="K194" s="139"/>
      <c r="L194" s="145"/>
      <c r="M194" s="146"/>
      <c r="N194" s="147"/>
      <c r="O194" s="147"/>
      <c r="P194" s="147"/>
      <c r="Q194" s="147"/>
      <c r="R194" s="147"/>
      <c r="S194" s="147"/>
      <c r="T194" s="148"/>
      <c r="AT194" s="149" t="s">
        <v>136</v>
      </c>
      <c r="AU194" s="149" t="s">
        <v>81</v>
      </c>
      <c r="AV194" s="8" t="s">
        <v>81</v>
      </c>
      <c r="AW194" s="8" t="s">
        <v>33</v>
      </c>
      <c r="AX194" s="8" t="s">
        <v>79</v>
      </c>
      <c r="AY194" s="149" t="s">
        <v>128</v>
      </c>
    </row>
    <row r="195" spans="1:65" s="2" customFormat="1" ht="21.75" customHeight="1">
      <c r="A195" s="20"/>
      <c r="B195" s="21"/>
      <c r="C195" s="124" t="s">
        <v>199</v>
      </c>
      <c r="D195" s="124" t="s">
        <v>130</v>
      </c>
      <c r="E195" s="125" t="s">
        <v>211</v>
      </c>
      <c r="F195" s="126" t="s">
        <v>212</v>
      </c>
      <c r="G195" s="127" t="s">
        <v>144</v>
      </c>
      <c r="H195" s="128">
        <v>1.184</v>
      </c>
      <c r="I195" s="129"/>
      <c r="J195" s="130">
        <f>ROUND(I195*H195,2)</f>
        <v>0</v>
      </c>
      <c r="K195" s="131"/>
      <c r="L195" s="23"/>
      <c r="M195" s="132" t="s">
        <v>19</v>
      </c>
      <c r="N195" s="133" t="s">
        <v>42</v>
      </c>
      <c r="O195" s="29"/>
      <c r="P195" s="134">
        <f>O195*H195</f>
        <v>0</v>
      </c>
      <c r="Q195" s="134">
        <v>2.47214</v>
      </c>
      <c r="R195" s="134">
        <f>Q195*H195</f>
        <v>2.92701376</v>
      </c>
      <c r="S195" s="134">
        <v>0</v>
      </c>
      <c r="T195" s="135">
        <f>S195*H195</f>
        <v>0</v>
      </c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R195" s="136" t="s">
        <v>134</v>
      </c>
      <c r="AT195" s="136" t="s">
        <v>130</v>
      </c>
      <c r="AU195" s="136" t="s">
        <v>81</v>
      </c>
      <c r="AY195" s="13" t="s">
        <v>128</v>
      </c>
      <c r="BE195" s="137">
        <f>IF(N195="základní",J195,0)</f>
        <v>0</v>
      </c>
      <c r="BF195" s="137">
        <f>IF(N195="snížená",J195,0)</f>
        <v>0</v>
      </c>
      <c r="BG195" s="137">
        <f>IF(N195="zákl. přenesená",J195,0)</f>
        <v>0</v>
      </c>
      <c r="BH195" s="137">
        <f>IF(N195="sníž. přenesená",J195,0)</f>
        <v>0</v>
      </c>
      <c r="BI195" s="137">
        <f>IF(N195="nulová",J195,0)</f>
        <v>0</v>
      </c>
      <c r="BJ195" s="13" t="s">
        <v>79</v>
      </c>
      <c r="BK195" s="137">
        <f>ROUND(I195*H195,2)</f>
        <v>0</v>
      </c>
      <c r="BL195" s="13" t="s">
        <v>134</v>
      </c>
      <c r="BM195" s="136" t="s">
        <v>497</v>
      </c>
    </row>
    <row r="196" spans="2:51" s="8" customFormat="1" ht="12">
      <c r="B196" s="138"/>
      <c r="C196" s="139"/>
      <c r="D196" s="140" t="s">
        <v>136</v>
      </c>
      <c r="E196" s="141" t="s">
        <v>19</v>
      </c>
      <c r="F196" s="142" t="s">
        <v>498</v>
      </c>
      <c r="G196" s="139"/>
      <c r="H196" s="143">
        <v>1.184</v>
      </c>
      <c r="I196" s="144"/>
      <c r="J196" s="139"/>
      <c r="K196" s="139"/>
      <c r="L196" s="145"/>
      <c r="M196" s="146"/>
      <c r="N196" s="147"/>
      <c r="O196" s="147"/>
      <c r="P196" s="147"/>
      <c r="Q196" s="147"/>
      <c r="R196" s="147"/>
      <c r="S196" s="147"/>
      <c r="T196" s="148"/>
      <c r="AT196" s="149" t="s">
        <v>136</v>
      </c>
      <c r="AU196" s="149" t="s">
        <v>81</v>
      </c>
      <c r="AV196" s="8" t="s">
        <v>81</v>
      </c>
      <c r="AW196" s="8" t="s">
        <v>33</v>
      </c>
      <c r="AX196" s="8" t="s">
        <v>79</v>
      </c>
      <c r="AY196" s="149" t="s">
        <v>128</v>
      </c>
    </row>
    <row r="197" spans="1:65" s="2" customFormat="1" ht="16.5" customHeight="1">
      <c r="A197" s="20"/>
      <c r="B197" s="21"/>
      <c r="C197" s="161" t="s">
        <v>8</v>
      </c>
      <c r="D197" s="161" t="s">
        <v>192</v>
      </c>
      <c r="E197" s="162" t="s">
        <v>499</v>
      </c>
      <c r="F197" s="163" t="s">
        <v>500</v>
      </c>
      <c r="G197" s="164" t="s">
        <v>286</v>
      </c>
      <c r="H197" s="165">
        <v>1</v>
      </c>
      <c r="I197" s="166"/>
      <c r="J197" s="167">
        <f>ROUND(I197*H197,2)</f>
        <v>0</v>
      </c>
      <c r="K197" s="168"/>
      <c r="L197" s="169"/>
      <c r="M197" s="170" t="s">
        <v>19</v>
      </c>
      <c r="N197" s="171" t="s">
        <v>42</v>
      </c>
      <c r="O197" s="29"/>
      <c r="P197" s="134">
        <f>O197*H197</f>
        <v>0</v>
      </c>
      <c r="Q197" s="134">
        <v>0</v>
      </c>
      <c r="R197" s="134">
        <f>Q197*H197</f>
        <v>0</v>
      </c>
      <c r="S197" s="134">
        <v>0</v>
      </c>
      <c r="T197" s="135">
        <f>S197*H197</f>
        <v>0</v>
      </c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R197" s="136" t="s">
        <v>170</v>
      </c>
      <c r="AT197" s="136" t="s">
        <v>192</v>
      </c>
      <c r="AU197" s="136" t="s">
        <v>81</v>
      </c>
      <c r="AY197" s="13" t="s">
        <v>128</v>
      </c>
      <c r="BE197" s="137">
        <f>IF(N197="základní",J197,0)</f>
        <v>0</v>
      </c>
      <c r="BF197" s="137">
        <f>IF(N197="snížená",J197,0)</f>
        <v>0</v>
      </c>
      <c r="BG197" s="137">
        <f>IF(N197="zákl. přenesená",J197,0)</f>
        <v>0</v>
      </c>
      <c r="BH197" s="137">
        <f>IF(N197="sníž. přenesená",J197,0)</f>
        <v>0</v>
      </c>
      <c r="BI197" s="137">
        <f>IF(N197="nulová",J197,0)</f>
        <v>0</v>
      </c>
      <c r="BJ197" s="13" t="s">
        <v>79</v>
      </c>
      <c r="BK197" s="137">
        <f>ROUND(I197*H197,2)</f>
        <v>0</v>
      </c>
      <c r="BL197" s="13" t="s">
        <v>134</v>
      </c>
      <c r="BM197" s="136" t="s">
        <v>501</v>
      </c>
    </row>
    <row r="198" spans="2:63" s="7" customFormat="1" ht="22.8" customHeight="1">
      <c r="B198" s="108"/>
      <c r="C198" s="109"/>
      <c r="D198" s="110" t="s">
        <v>70</v>
      </c>
      <c r="E198" s="122" t="s">
        <v>141</v>
      </c>
      <c r="F198" s="122" t="s">
        <v>216</v>
      </c>
      <c r="G198" s="109"/>
      <c r="H198" s="109"/>
      <c r="I198" s="112"/>
      <c r="J198" s="123">
        <f>BK198</f>
        <v>0</v>
      </c>
      <c r="K198" s="109"/>
      <c r="L198" s="114"/>
      <c r="M198" s="115"/>
      <c r="N198" s="116"/>
      <c r="O198" s="116"/>
      <c r="P198" s="117">
        <f>SUM(P199:P200)</f>
        <v>0</v>
      </c>
      <c r="Q198" s="116"/>
      <c r="R198" s="117">
        <f>SUM(R199:R200)</f>
        <v>3.386272</v>
      </c>
      <c r="S198" s="116"/>
      <c r="T198" s="118">
        <f>SUM(T199:T200)</f>
        <v>0</v>
      </c>
      <c r="AR198" s="119" t="s">
        <v>79</v>
      </c>
      <c r="AT198" s="120" t="s">
        <v>70</v>
      </c>
      <c r="AU198" s="120" t="s">
        <v>79</v>
      </c>
      <c r="AY198" s="119" t="s">
        <v>128</v>
      </c>
      <c r="BK198" s="121">
        <f>SUM(BK199:BK200)</f>
        <v>0</v>
      </c>
    </row>
    <row r="199" spans="1:65" s="2" customFormat="1" ht="33" customHeight="1">
      <c r="A199" s="20"/>
      <c r="B199" s="21"/>
      <c r="C199" s="124" t="s">
        <v>210</v>
      </c>
      <c r="D199" s="124" t="s">
        <v>130</v>
      </c>
      <c r="E199" s="125" t="s">
        <v>218</v>
      </c>
      <c r="F199" s="126" t="s">
        <v>219</v>
      </c>
      <c r="G199" s="127" t="s">
        <v>133</v>
      </c>
      <c r="H199" s="128">
        <v>6.56</v>
      </c>
      <c r="I199" s="129"/>
      <c r="J199" s="130">
        <f>ROUND(I199*H199,2)</f>
        <v>0</v>
      </c>
      <c r="K199" s="131"/>
      <c r="L199" s="23"/>
      <c r="M199" s="132" t="s">
        <v>19</v>
      </c>
      <c r="N199" s="133" t="s">
        <v>42</v>
      </c>
      <c r="O199" s="29"/>
      <c r="P199" s="134">
        <f>O199*H199</f>
        <v>0</v>
      </c>
      <c r="Q199" s="134">
        <v>0.5162</v>
      </c>
      <c r="R199" s="134">
        <f>Q199*H199</f>
        <v>3.386272</v>
      </c>
      <c r="S199" s="134">
        <v>0</v>
      </c>
      <c r="T199" s="135">
        <f>S199*H199</f>
        <v>0</v>
      </c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R199" s="136" t="s">
        <v>134</v>
      </c>
      <c r="AT199" s="136" t="s">
        <v>130</v>
      </c>
      <c r="AU199" s="136" t="s">
        <v>81</v>
      </c>
      <c r="AY199" s="13" t="s">
        <v>128</v>
      </c>
      <c r="BE199" s="137">
        <f>IF(N199="základní",J199,0)</f>
        <v>0</v>
      </c>
      <c r="BF199" s="137">
        <f>IF(N199="snížená",J199,0)</f>
        <v>0</v>
      </c>
      <c r="BG199" s="137">
        <f>IF(N199="zákl. přenesená",J199,0)</f>
        <v>0</v>
      </c>
      <c r="BH199" s="137">
        <f>IF(N199="sníž. přenesená",J199,0)</f>
        <v>0</v>
      </c>
      <c r="BI199" s="137">
        <f>IF(N199="nulová",J199,0)</f>
        <v>0</v>
      </c>
      <c r="BJ199" s="13" t="s">
        <v>79</v>
      </c>
      <c r="BK199" s="137">
        <f>ROUND(I199*H199,2)</f>
        <v>0</v>
      </c>
      <c r="BL199" s="13" t="s">
        <v>134</v>
      </c>
      <c r="BM199" s="136" t="s">
        <v>502</v>
      </c>
    </row>
    <row r="200" spans="2:51" s="8" customFormat="1" ht="12">
      <c r="B200" s="138"/>
      <c r="C200" s="139"/>
      <c r="D200" s="140" t="s">
        <v>136</v>
      </c>
      <c r="E200" s="141" t="s">
        <v>19</v>
      </c>
      <c r="F200" s="142" t="s">
        <v>503</v>
      </c>
      <c r="G200" s="139"/>
      <c r="H200" s="143">
        <v>6.56</v>
      </c>
      <c r="I200" s="144"/>
      <c r="J200" s="139"/>
      <c r="K200" s="139"/>
      <c r="L200" s="145"/>
      <c r="M200" s="146"/>
      <c r="N200" s="147"/>
      <c r="O200" s="147"/>
      <c r="P200" s="147"/>
      <c r="Q200" s="147"/>
      <c r="R200" s="147"/>
      <c r="S200" s="147"/>
      <c r="T200" s="148"/>
      <c r="AT200" s="149" t="s">
        <v>136</v>
      </c>
      <c r="AU200" s="149" t="s">
        <v>81</v>
      </c>
      <c r="AV200" s="8" t="s">
        <v>81</v>
      </c>
      <c r="AW200" s="8" t="s">
        <v>33</v>
      </c>
      <c r="AX200" s="8" t="s">
        <v>79</v>
      </c>
      <c r="AY200" s="149" t="s">
        <v>128</v>
      </c>
    </row>
    <row r="201" spans="2:63" s="7" customFormat="1" ht="22.8" customHeight="1">
      <c r="B201" s="108"/>
      <c r="C201" s="109"/>
      <c r="D201" s="110" t="s">
        <v>70</v>
      </c>
      <c r="E201" s="122" t="s">
        <v>134</v>
      </c>
      <c r="F201" s="122" t="s">
        <v>222</v>
      </c>
      <c r="G201" s="109"/>
      <c r="H201" s="109"/>
      <c r="I201" s="112"/>
      <c r="J201" s="123">
        <f>BK201</f>
        <v>0</v>
      </c>
      <c r="K201" s="109"/>
      <c r="L201" s="114"/>
      <c r="M201" s="115"/>
      <c r="N201" s="116"/>
      <c r="O201" s="116"/>
      <c r="P201" s="117">
        <f>P202+P203+P204</f>
        <v>0</v>
      </c>
      <c r="Q201" s="116"/>
      <c r="R201" s="117">
        <f>R202+R203+R204</f>
        <v>0.36310764</v>
      </c>
      <c r="S201" s="116"/>
      <c r="T201" s="118">
        <f>T202+T203+T204</f>
        <v>0</v>
      </c>
      <c r="AR201" s="119" t="s">
        <v>79</v>
      </c>
      <c r="AT201" s="120" t="s">
        <v>70</v>
      </c>
      <c r="AU201" s="120" t="s">
        <v>79</v>
      </c>
      <c r="AY201" s="119" t="s">
        <v>128</v>
      </c>
      <c r="BK201" s="121">
        <f>BK202+BK203+BK204</f>
        <v>0</v>
      </c>
    </row>
    <row r="202" spans="1:65" s="2" customFormat="1" ht="44.25" customHeight="1">
      <c r="A202" s="20"/>
      <c r="B202" s="21"/>
      <c r="C202" s="124" t="s">
        <v>217</v>
      </c>
      <c r="D202" s="124" t="s">
        <v>130</v>
      </c>
      <c r="E202" s="125" t="s">
        <v>224</v>
      </c>
      <c r="F202" s="126" t="s">
        <v>225</v>
      </c>
      <c r="G202" s="127" t="s">
        <v>144</v>
      </c>
      <c r="H202" s="128">
        <v>0.148</v>
      </c>
      <c r="I202" s="129"/>
      <c r="J202" s="130">
        <f>ROUND(I202*H202,2)</f>
        <v>0</v>
      </c>
      <c r="K202" s="131"/>
      <c r="L202" s="23"/>
      <c r="M202" s="132" t="s">
        <v>19</v>
      </c>
      <c r="N202" s="133" t="s">
        <v>42</v>
      </c>
      <c r="O202" s="29"/>
      <c r="P202" s="134">
        <f>O202*H202</f>
        <v>0</v>
      </c>
      <c r="Q202" s="134">
        <v>2.45343</v>
      </c>
      <c r="R202" s="134">
        <f>Q202*H202</f>
        <v>0.36310764</v>
      </c>
      <c r="S202" s="134">
        <v>0</v>
      </c>
      <c r="T202" s="135">
        <f>S202*H202</f>
        <v>0</v>
      </c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R202" s="136" t="s">
        <v>134</v>
      </c>
      <c r="AT202" s="136" t="s">
        <v>130</v>
      </c>
      <c r="AU202" s="136" t="s">
        <v>81</v>
      </c>
      <c r="AY202" s="13" t="s">
        <v>128</v>
      </c>
      <c r="BE202" s="137">
        <f>IF(N202="základní",J202,0)</f>
        <v>0</v>
      </c>
      <c r="BF202" s="137">
        <f>IF(N202="snížená",J202,0)</f>
        <v>0</v>
      </c>
      <c r="BG202" s="137">
        <f>IF(N202="zákl. přenesená",J202,0)</f>
        <v>0</v>
      </c>
      <c r="BH202" s="137">
        <f>IF(N202="sníž. přenesená",J202,0)</f>
        <v>0</v>
      </c>
      <c r="BI202" s="137">
        <f>IF(N202="nulová",J202,0)</f>
        <v>0</v>
      </c>
      <c r="BJ202" s="13" t="s">
        <v>79</v>
      </c>
      <c r="BK202" s="137">
        <f>ROUND(I202*H202,2)</f>
        <v>0</v>
      </c>
      <c r="BL202" s="13" t="s">
        <v>134</v>
      </c>
      <c r="BM202" s="136" t="s">
        <v>504</v>
      </c>
    </row>
    <row r="203" spans="2:51" s="8" customFormat="1" ht="12">
      <c r="B203" s="138"/>
      <c r="C203" s="139"/>
      <c r="D203" s="140" t="s">
        <v>136</v>
      </c>
      <c r="E203" s="141" t="s">
        <v>19</v>
      </c>
      <c r="F203" s="142" t="s">
        <v>505</v>
      </c>
      <c r="G203" s="139"/>
      <c r="H203" s="143">
        <v>0.148</v>
      </c>
      <c r="I203" s="144"/>
      <c r="J203" s="139"/>
      <c r="K203" s="139"/>
      <c r="L203" s="145"/>
      <c r="M203" s="146"/>
      <c r="N203" s="147"/>
      <c r="O203" s="147"/>
      <c r="P203" s="147"/>
      <c r="Q203" s="147"/>
      <c r="R203" s="147"/>
      <c r="S203" s="147"/>
      <c r="T203" s="148"/>
      <c r="AT203" s="149" t="s">
        <v>136</v>
      </c>
      <c r="AU203" s="149" t="s">
        <v>81</v>
      </c>
      <c r="AV203" s="8" t="s">
        <v>81</v>
      </c>
      <c r="AW203" s="8" t="s">
        <v>33</v>
      </c>
      <c r="AX203" s="8" t="s">
        <v>79</v>
      </c>
      <c r="AY203" s="149" t="s">
        <v>128</v>
      </c>
    </row>
    <row r="204" spans="2:63" s="7" customFormat="1" ht="20.85" customHeight="1">
      <c r="B204" s="108"/>
      <c r="C204" s="109"/>
      <c r="D204" s="110" t="s">
        <v>70</v>
      </c>
      <c r="E204" s="122" t="s">
        <v>341</v>
      </c>
      <c r="F204" s="122" t="s">
        <v>506</v>
      </c>
      <c r="G204" s="109"/>
      <c r="H204" s="109"/>
      <c r="I204" s="112"/>
      <c r="J204" s="123">
        <f>BK204</f>
        <v>0</v>
      </c>
      <c r="K204" s="109"/>
      <c r="L204" s="114"/>
      <c r="M204" s="115"/>
      <c r="N204" s="116"/>
      <c r="O204" s="116"/>
      <c r="P204" s="117">
        <f>SUM(P205:P216)</f>
        <v>0</v>
      </c>
      <c r="Q204" s="116"/>
      <c r="R204" s="117">
        <f>SUM(R205:R216)</f>
        <v>0</v>
      </c>
      <c r="S204" s="116"/>
      <c r="T204" s="118">
        <f>SUM(T205:T216)</f>
        <v>0</v>
      </c>
      <c r="AR204" s="119" t="s">
        <v>79</v>
      </c>
      <c r="AT204" s="120" t="s">
        <v>70</v>
      </c>
      <c r="AU204" s="120" t="s">
        <v>81</v>
      </c>
      <c r="AY204" s="119" t="s">
        <v>128</v>
      </c>
      <c r="BK204" s="121">
        <f>SUM(BK205:BK216)</f>
        <v>0</v>
      </c>
    </row>
    <row r="205" spans="1:65" s="2" customFormat="1" ht="21.75" customHeight="1">
      <c r="A205" s="20"/>
      <c r="B205" s="21"/>
      <c r="C205" s="124" t="s">
        <v>223</v>
      </c>
      <c r="D205" s="124" t="s">
        <v>130</v>
      </c>
      <c r="E205" s="125" t="s">
        <v>507</v>
      </c>
      <c r="F205" s="126" t="s">
        <v>508</v>
      </c>
      <c r="G205" s="127" t="s">
        <v>144</v>
      </c>
      <c r="H205" s="128">
        <v>32.841</v>
      </c>
      <c r="I205" s="129"/>
      <c r="J205" s="130">
        <f>ROUND(I205*H205,2)</f>
        <v>0</v>
      </c>
      <c r="K205" s="131"/>
      <c r="L205" s="23"/>
      <c r="M205" s="132" t="s">
        <v>19</v>
      </c>
      <c r="N205" s="133" t="s">
        <v>42</v>
      </c>
      <c r="O205" s="29"/>
      <c r="P205" s="134">
        <f>O205*H205</f>
        <v>0</v>
      </c>
      <c r="Q205" s="134">
        <v>0</v>
      </c>
      <c r="R205" s="134">
        <f>Q205*H205</f>
        <v>0</v>
      </c>
      <c r="S205" s="134">
        <v>0</v>
      </c>
      <c r="T205" s="135">
        <f>S205*H205</f>
        <v>0</v>
      </c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R205" s="136" t="s">
        <v>134</v>
      </c>
      <c r="AT205" s="136" t="s">
        <v>130</v>
      </c>
      <c r="AU205" s="136" t="s">
        <v>141</v>
      </c>
      <c r="AY205" s="13" t="s">
        <v>128</v>
      </c>
      <c r="BE205" s="137">
        <f>IF(N205="základní",J205,0)</f>
        <v>0</v>
      </c>
      <c r="BF205" s="137">
        <f>IF(N205="snížená",J205,0)</f>
        <v>0</v>
      </c>
      <c r="BG205" s="137">
        <f>IF(N205="zákl. přenesená",J205,0)</f>
        <v>0</v>
      </c>
      <c r="BH205" s="137">
        <f>IF(N205="sníž. přenesená",J205,0)</f>
        <v>0</v>
      </c>
      <c r="BI205" s="137">
        <f>IF(N205="nulová",J205,0)</f>
        <v>0</v>
      </c>
      <c r="BJ205" s="13" t="s">
        <v>79</v>
      </c>
      <c r="BK205" s="137">
        <f>ROUND(I205*H205,2)</f>
        <v>0</v>
      </c>
      <c r="BL205" s="13" t="s">
        <v>134</v>
      </c>
      <c r="BM205" s="136" t="s">
        <v>509</v>
      </c>
    </row>
    <row r="206" spans="2:51" s="8" customFormat="1" ht="12">
      <c r="B206" s="138"/>
      <c r="C206" s="139"/>
      <c r="D206" s="140" t="s">
        <v>136</v>
      </c>
      <c r="E206" s="141" t="s">
        <v>19</v>
      </c>
      <c r="F206" s="142" t="s">
        <v>510</v>
      </c>
      <c r="G206" s="139"/>
      <c r="H206" s="143">
        <v>3.982</v>
      </c>
      <c r="I206" s="144"/>
      <c r="J206" s="139"/>
      <c r="K206" s="139"/>
      <c r="L206" s="145"/>
      <c r="M206" s="146"/>
      <c r="N206" s="147"/>
      <c r="O206" s="147"/>
      <c r="P206" s="147"/>
      <c r="Q206" s="147"/>
      <c r="R206" s="147"/>
      <c r="S206" s="147"/>
      <c r="T206" s="148"/>
      <c r="AT206" s="149" t="s">
        <v>136</v>
      </c>
      <c r="AU206" s="149" t="s">
        <v>141</v>
      </c>
      <c r="AV206" s="8" t="s">
        <v>81</v>
      </c>
      <c r="AW206" s="8" t="s">
        <v>33</v>
      </c>
      <c r="AX206" s="8" t="s">
        <v>71</v>
      </c>
      <c r="AY206" s="149" t="s">
        <v>128</v>
      </c>
    </row>
    <row r="207" spans="2:51" s="8" customFormat="1" ht="12">
      <c r="B207" s="138"/>
      <c r="C207" s="139"/>
      <c r="D207" s="140" t="s">
        <v>136</v>
      </c>
      <c r="E207" s="141" t="s">
        <v>19</v>
      </c>
      <c r="F207" s="142" t="s">
        <v>511</v>
      </c>
      <c r="G207" s="139"/>
      <c r="H207" s="143">
        <v>0.205</v>
      </c>
      <c r="I207" s="144"/>
      <c r="J207" s="139"/>
      <c r="K207" s="139"/>
      <c r="L207" s="145"/>
      <c r="M207" s="146"/>
      <c r="N207" s="147"/>
      <c r="O207" s="147"/>
      <c r="P207" s="147"/>
      <c r="Q207" s="147"/>
      <c r="R207" s="147"/>
      <c r="S207" s="147"/>
      <c r="T207" s="148"/>
      <c r="AT207" s="149" t="s">
        <v>136</v>
      </c>
      <c r="AU207" s="149" t="s">
        <v>141</v>
      </c>
      <c r="AV207" s="8" t="s">
        <v>81</v>
      </c>
      <c r="AW207" s="8" t="s">
        <v>33</v>
      </c>
      <c r="AX207" s="8" t="s">
        <v>71</v>
      </c>
      <c r="AY207" s="149" t="s">
        <v>128</v>
      </c>
    </row>
    <row r="208" spans="2:51" s="8" customFormat="1" ht="12">
      <c r="B208" s="138"/>
      <c r="C208" s="139"/>
      <c r="D208" s="140" t="s">
        <v>136</v>
      </c>
      <c r="E208" s="141" t="s">
        <v>19</v>
      </c>
      <c r="F208" s="142" t="s">
        <v>512</v>
      </c>
      <c r="G208" s="139"/>
      <c r="H208" s="143">
        <v>12.795</v>
      </c>
      <c r="I208" s="144"/>
      <c r="J208" s="139"/>
      <c r="K208" s="139"/>
      <c r="L208" s="145"/>
      <c r="M208" s="146"/>
      <c r="N208" s="147"/>
      <c r="O208" s="147"/>
      <c r="P208" s="147"/>
      <c r="Q208" s="147"/>
      <c r="R208" s="147"/>
      <c r="S208" s="147"/>
      <c r="T208" s="148"/>
      <c r="AT208" s="149" t="s">
        <v>136</v>
      </c>
      <c r="AU208" s="149" t="s">
        <v>141</v>
      </c>
      <c r="AV208" s="8" t="s">
        <v>81</v>
      </c>
      <c r="AW208" s="8" t="s">
        <v>33</v>
      </c>
      <c r="AX208" s="8" t="s">
        <v>71</v>
      </c>
      <c r="AY208" s="149" t="s">
        <v>128</v>
      </c>
    </row>
    <row r="209" spans="2:51" s="8" customFormat="1" ht="12">
      <c r="B209" s="138"/>
      <c r="C209" s="139"/>
      <c r="D209" s="140" t="s">
        <v>136</v>
      </c>
      <c r="E209" s="141" t="s">
        <v>19</v>
      </c>
      <c r="F209" s="142" t="s">
        <v>513</v>
      </c>
      <c r="G209" s="139"/>
      <c r="H209" s="143">
        <v>14.059</v>
      </c>
      <c r="I209" s="144"/>
      <c r="J209" s="139"/>
      <c r="K209" s="139"/>
      <c r="L209" s="145"/>
      <c r="M209" s="146"/>
      <c r="N209" s="147"/>
      <c r="O209" s="147"/>
      <c r="P209" s="147"/>
      <c r="Q209" s="147"/>
      <c r="R209" s="147"/>
      <c r="S209" s="147"/>
      <c r="T209" s="148"/>
      <c r="AT209" s="149" t="s">
        <v>136</v>
      </c>
      <c r="AU209" s="149" t="s">
        <v>141</v>
      </c>
      <c r="AV209" s="8" t="s">
        <v>81</v>
      </c>
      <c r="AW209" s="8" t="s">
        <v>33</v>
      </c>
      <c r="AX209" s="8" t="s">
        <v>71</v>
      </c>
      <c r="AY209" s="149" t="s">
        <v>128</v>
      </c>
    </row>
    <row r="210" spans="2:51" s="10" customFormat="1" ht="12">
      <c r="B210" s="172"/>
      <c r="C210" s="173"/>
      <c r="D210" s="140" t="s">
        <v>136</v>
      </c>
      <c r="E210" s="174" t="s">
        <v>19</v>
      </c>
      <c r="F210" s="175" t="s">
        <v>420</v>
      </c>
      <c r="G210" s="173"/>
      <c r="H210" s="174" t="s">
        <v>19</v>
      </c>
      <c r="I210" s="176"/>
      <c r="J210" s="173"/>
      <c r="K210" s="173"/>
      <c r="L210" s="177"/>
      <c r="M210" s="178"/>
      <c r="N210" s="179"/>
      <c r="O210" s="179"/>
      <c r="P210" s="179"/>
      <c r="Q210" s="179"/>
      <c r="R210" s="179"/>
      <c r="S210" s="179"/>
      <c r="T210" s="180"/>
      <c r="AT210" s="181" t="s">
        <v>136</v>
      </c>
      <c r="AU210" s="181" t="s">
        <v>141</v>
      </c>
      <c r="AV210" s="10" t="s">
        <v>79</v>
      </c>
      <c r="AW210" s="10" t="s">
        <v>33</v>
      </c>
      <c r="AX210" s="10" t="s">
        <v>71</v>
      </c>
      <c r="AY210" s="181" t="s">
        <v>128</v>
      </c>
    </row>
    <row r="211" spans="2:51" s="11" customFormat="1" ht="12">
      <c r="B211" s="187"/>
      <c r="C211" s="188"/>
      <c r="D211" s="140" t="s">
        <v>136</v>
      </c>
      <c r="E211" s="189" t="s">
        <v>19</v>
      </c>
      <c r="F211" s="190" t="s">
        <v>514</v>
      </c>
      <c r="G211" s="188"/>
      <c r="H211" s="191">
        <v>31.040999999999997</v>
      </c>
      <c r="I211" s="192"/>
      <c r="J211" s="188"/>
      <c r="K211" s="188"/>
      <c r="L211" s="193"/>
      <c r="M211" s="194"/>
      <c r="N211" s="195"/>
      <c r="O211" s="195"/>
      <c r="P211" s="195"/>
      <c r="Q211" s="195"/>
      <c r="R211" s="195"/>
      <c r="S211" s="195"/>
      <c r="T211" s="196"/>
      <c r="AT211" s="197" t="s">
        <v>136</v>
      </c>
      <c r="AU211" s="197" t="s">
        <v>141</v>
      </c>
      <c r="AV211" s="11" t="s">
        <v>141</v>
      </c>
      <c r="AW211" s="11" t="s">
        <v>33</v>
      </c>
      <c r="AX211" s="11" t="s">
        <v>71</v>
      </c>
      <c r="AY211" s="197" t="s">
        <v>128</v>
      </c>
    </row>
    <row r="212" spans="2:51" s="11" customFormat="1" ht="12">
      <c r="B212" s="187"/>
      <c r="C212" s="188"/>
      <c r="D212" s="140" t="s">
        <v>136</v>
      </c>
      <c r="E212" s="189" t="s">
        <v>19</v>
      </c>
      <c r="F212" s="190" t="s">
        <v>514</v>
      </c>
      <c r="G212" s="188"/>
      <c r="H212" s="191">
        <v>0</v>
      </c>
      <c r="I212" s="192"/>
      <c r="J212" s="188"/>
      <c r="K212" s="188"/>
      <c r="L212" s="193"/>
      <c r="M212" s="194"/>
      <c r="N212" s="195"/>
      <c r="O212" s="195"/>
      <c r="P212" s="195"/>
      <c r="Q212" s="195"/>
      <c r="R212" s="195"/>
      <c r="S212" s="195"/>
      <c r="T212" s="196"/>
      <c r="AT212" s="197" t="s">
        <v>136</v>
      </c>
      <c r="AU212" s="197" t="s">
        <v>141</v>
      </c>
      <c r="AV212" s="11" t="s">
        <v>141</v>
      </c>
      <c r="AW212" s="11" t="s">
        <v>33</v>
      </c>
      <c r="AX212" s="11" t="s">
        <v>71</v>
      </c>
      <c r="AY212" s="197" t="s">
        <v>128</v>
      </c>
    </row>
    <row r="213" spans="2:51" s="8" customFormat="1" ht="12">
      <c r="B213" s="138"/>
      <c r="C213" s="139"/>
      <c r="D213" s="140" t="s">
        <v>136</v>
      </c>
      <c r="E213" s="141" t="s">
        <v>19</v>
      </c>
      <c r="F213" s="142" t="s">
        <v>515</v>
      </c>
      <c r="G213" s="139"/>
      <c r="H213" s="143">
        <v>0.9</v>
      </c>
      <c r="I213" s="144"/>
      <c r="J213" s="139"/>
      <c r="K213" s="139"/>
      <c r="L213" s="145"/>
      <c r="M213" s="146"/>
      <c r="N213" s="147"/>
      <c r="O213" s="147"/>
      <c r="P213" s="147"/>
      <c r="Q213" s="147"/>
      <c r="R213" s="147"/>
      <c r="S213" s="147"/>
      <c r="T213" s="148"/>
      <c r="AT213" s="149" t="s">
        <v>136</v>
      </c>
      <c r="AU213" s="149" t="s">
        <v>141</v>
      </c>
      <c r="AV213" s="8" t="s">
        <v>81</v>
      </c>
      <c r="AW213" s="8" t="s">
        <v>33</v>
      </c>
      <c r="AX213" s="8" t="s">
        <v>71</v>
      </c>
      <c r="AY213" s="149" t="s">
        <v>128</v>
      </c>
    </row>
    <row r="214" spans="2:51" s="8" customFormat="1" ht="12">
      <c r="B214" s="138"/>
      <c r="C214" s="139"/>
      <c r="D214" s="140" t="s">
        <v>136</v>
      </c>
      <c r="E214" s="141" t="s">
        <v>19</v>
      </c>
      <c r="F214" s="142" t="s">
        <v>516</v>
      </c>
      <c r="G214" s="139"/>
      <c r="H214" s="143">
        <v>0.9</v>
      </c>
      <c r="I214" s="144"/>
      <c r="J214" s="139"/>
      <c r="K214" s="139"/>
      <c r="L214" s="145"/>
      <c r="M214" s="146"/>
      <c r="N214" s="147"/>
      <c r="O214" s="147"/>
      <c r="P214" s="147"/>
      <c r="Q214" s="147"/>
      <c r="R214" s="147"/>
      <c r="S214" s="147"/>
      <c r="T214" s="148"/>
      <c r="AT214" s="149" t="s">
        <v>136</v>
      </c>
      <c r="AU214" s="149" t="s">
        <v>141</v>
      </c>
      <c r="AV214" s="8" t="s">
        <v>81</v>
      </c>
      <c r="AW214" s="8" t="s">
        <v>33</v>
      </c>
      <c r="AX214" s="8" t="s">
        <v>71</v>
      </c>
      <c r="AY214" s="149" t="s">
        <v>128</v>
      </c>
    </row>
    <row r="215" spans="2:51" s="11" customFormat="1" ht="12">
      <c r="B215" s="187"/>
      <c r="C215" s="188"/>
      <c r="D215" s="140" t="s">
        <v>136</v>
      </c>
      <c r="E215" s="189" t="s">
        <v>19</v>
      </c>
      <c r="F215" s="190" t="s">
        <v>514</v>
      </c>
      <c r="G215" s="188"/>
      <c r="H215" s="191">
        <v>1.8</v>
      </c>
      <c r="I215" s="192"/>
      <c r="J215" s="188"/>
      <c r="K215" s="188"/>
      <c r="L215" s="193"/>
      <c r="M215" s="194"/>
      <c r="N215" s="195"/>
      <c r="O215" s="195"/>
      <c r="P215" s="195"/>
      <c r="Q215" s="195"/>
      <c r="R215" s="195"/>
      <c r="S215" s="195"/>
      <c r="T215" s="196"/>
      <c r="AT215" s="197" t="s">
        <v>136</v>
      </c>
      <c r="AU215" s="197" t="s">
        <v>141</v>
      </c>
      <c r="AV215" s="11" t="s">
        <v>141</v>
      </c>
      <c r="AW215" s="11" t="s">
        <v>33</v>
      </c>
      <c r="AX215" s="11" t="s">
        <v>71</v>
      </c>
      <c r="AY215" s="197" t="s">
        <v>128</v>
      </c>
    </row>
    <row r="216" spans="2:51" s="9" customFormat="1" ht="12">
      <c r="B216" s="150"/>
      <c r="C216" s="151"/>
      <c r="D216" s="140" t="s">
        <v>136</v>
      </c>
      <c r="E216" s="152" t="s">
        <v>19</v>
      </c>
      <c r="F216" s="153" t="s">
        <v>151</v>
      </c>
      <c r="G216" s="151"/>
      <c r="H216" s="154">
        <v>32.840999999999994</v>
      </c>
      <c r="I216" s="155"/>
      <c r="J216" s="151"/>
      <c r="K216" s="151"/>
      <c r="L216" s="156"/>
      <c r="M216" s="157"/>
      <c r="N216" s="158"/>
      <c r="O216" s="158"/>
      <c r="P216" s="158"/>
      <c r="Q216" s="158"/>
      <c r="R216" s="158"/>
      <c r="S216" s="158"/>
      <c r="T216" s="159"/>
      <c r="AT216" s="160" t="s">
        <v>136</v>
      </c>
      <c r="AU216" s="160" t="s">
        <v>141</v>
      </c>
      <c r="AV216" s="9" t="s">
        <v>134</v>
      </c>
      <c r="AW216" s="9" t="s">
        <v>33</v>
      </c>
      <c r="AX216" s="9" t="s">
        <v>79</v>
      </c>
      <c r="AY216" s="160" t="s">
        <v>128</v>
      </c>
    </row>
    <row r="217" spans="2:63" s="7" customFormat="1" ht="22.8" customHeight="1">
      <c r="B217" s="108"/>
      <c r="C217" s="109"/>
      <c r="D217" s="110" t="s">
        <v>70</v>
      </c>
      <c r="E217" s="122" t="s">
        <v>170</v>
      </c>
      <c r="F217" s="122" t="s">
        <v>269</v>
      </c>
      <c r="G217" s="109"/>
      <c r="H217" s="109"/>
      <c r="I217" s="112"/>
      <c r="J217" s="123">
        <f>BK217</f>
        <v>0</v>
      </c>
      <c r="K217" s="109"/>
      <c r="L217" s="114"/>
      <c r="M217" s="115"/>
      <c r="N217" s="116"/>
      <c r="O217" s="116"/>
      <c r="P217" s="117">
        <f>P218+SUM(P219:P258)</f>
        <v>0</v>
      </c>
      <c r="Q217" s="116"/>
      <c r="R217" s="117">
        <f>R218+SUM(R219:R258)</f>
        <v>23.097219480000003</v>
      </c>
      <c r="S217" s="116"/>
      <c r="T217" s="118">
        <f>T218+SUM(T219:T258)</f>
        <v>0</v>
      </c>
      <c r="AR217" s="119" t="s">
        <v>79</v>
      </c>
      <c r="AT217" s="120" t="s">
        <v>70</v>
      </c>
      <c r="AU217" s="120" t="s">
        <v>79</v>
      </c>
      <c r="AY217" s="119" t="s">
        <v>128</v>
      </c>
      <c r="BK217" s="121">
        <f>BK218+SUM(BK219:BK258)</f>
        <v>0</v>
      </c>
    </row>
    <row r="218" spans="1:65" s="2" customFormat="1" ht="33" customHeight="1">
      <c r="A218" s="20"/>
      <c r="B218" s="21"/>
      <c r="C218" s="124" t="s">
        <v>228</v>
      </c>
      <c r="D218" s="124" t="s">
        <v>130</v>
      </c>
      <c r="E218" s="125" t="s">
        <v>517</v>
      </c>
      <c r="F218" s="126" t="s">
        <v>518</v>
      </c>
      <c r="G218" s="127" t="s">
        <v>202</v>
      </c>
      <c r="H218" s="128">
        <v>191.62</v>
      </c>
      <c r="I218" s="129"/>
      <c r="J218" s="130">
        <f>ROUND(I218*H218,2)</f>
        <v>0</v>
      </c>
      <c r="K218" s="131"/>
      <c r="L218" s="23"/>
      <c r="M218" s="132" t="s">
        <v>19</v>
      </c>
      <c r="N218" s="133" t="s">
        <v>42</v>
      </c>
      <c r="O218" s="29"/>
      <c r="P218" s="134">
        <f>O218*H218</f>
        <v>0</v>
      </c>
      <c r="Q218" s="134">
        <v>0</v>
      </c>
      <c r="R218" s="134">
        <f>Q218*H218</f>
        <v>0</v>
      </c>
      <c r="S218" s="134">
        <v>0</v>
      </c>
      <c r="T218" s="135">
        <f>S218*H218</f>
        <v>0</v>
      </c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R218" s="136" t="s">
        <v>134</v>
      </c>
      <c r="AT218" s="136" t="s">
        <v>130</v>
      </c>
      <c r="AU218" s="136" t="s">
        <v>81</v>
      </c>
      <c r="AY218" s="13" t="s">
        <v>128</v>
      </c>
      <c r="BE218" s="137">
        <f>IF(N218="základní",J218,0)</f>
        <v>0</v>
      </c>
      <c r="BF218" s="137">
        <f>IF(N218="snížená",J218,0)</f>
        <v>0</v>
      </c>
      <c r="BG218" s="137">
        <f>IF(N218="zákl. přenesená",J218,0)</f>
        <v>0</v>
      </c>
      <c r="BH218" s="137">
        <f>IF(N218="sníž. přenesená",J218,0)</f>
        <v>0</v>
      </c>
      <c r="BI218" s="137">
        <f>IF(N218="nulová",J218,0)</f>
        <v>0</v>
      </c>
      <c r="BJ218" s="13" t="s">
        <v>79</v>
      </c>
      <c r="BK218" s="137">
        <f>ROUND(I218*H218,2)</f>
        <v>0</v>
      </c>
      <c r="BL218" s="13" t="s">
        <v>134</v>
      </c>
      <c r="BM218" s="136" t="s">
        <v>519</v>
      </c>
    </row>
    <row r="219" spans="1:65" s="2" customFormat="1" ht="21.75" customHeight="1">
      <c r="A219" s="20"/>
      <c r="B219" s="21"/>
      <c r="C219" s="161" t="s">
        <v>233</v>
      </c>
      <c r="D219" s="161" t="s">
        <v>192</v>
      </c>
      <c r="E219" s="162" t="s">
        <v>520</v>
      </c>
      <c r="F219" s="163" t="s">
        <v>521</v>
      </c>
      <c r="G219" s="164" t="s">
        <v>202</v>
      </c>
      <c r="H219" s="165">
        <v>194.494</v>
      </c>
      <c r="I219" s="166"/>
      <c r="J219" s="167">
        <f>ROUND(I219*H219,2)</f>
        <v>0</v>
      </c>
      <c r="K219" s="168"/>
      <c r="L219" s="169"/>
      <c r="M219" s="170" t="s">
        <v>19</v>
      </c>
      <c r="N219" s="171" t="s">
        <v>42</v>
      </c>
      <c r="O219" s="29"/>
      <c r="P219" s="134">
        <f>O219*H219</f>
        <v>0</v>
      </c>
      <c r="Q219" s="134">
        <v>0.00212</v>
      </c>
      <c r="R219" s="134">
        <f>Q219*H219</f>
        <v>0.41232727999999996</v>
      </c>
      <c r="S219" s="134">
        <v>0</v>
      </c>
      <c r="T219" s="135">
        <f>S219*H219</f>
        <v>0</v>
      </c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R219" s="136" t="s">
        <v>170</v>
      </c>
      <c r="AT219" s="136" t="s">
        <v>192</v>
      </c>
      <c r="AU219" s="136" t="s">
        <v>81</v>
      </c>
      <c r="AY219" s="13" t="s">
        <v>128</v>
      </c>
      <c r="BE219" s="137">
        <f>IF(N219="základní",J219,0)</f>
        <v>0</v>
      </c>
      <c r="BF219" s="137">
        <f>IF(N219="snížená",J219,0)</f>
        <v>0</v>
      </c>
      <c r="BG219" s="137">
        <f>IF(N219="zákl. přenesená",J219,0)</f>
        <v>0</v>
      </c>
      <c r="BH219" s="137">
        <f>IF(N219="sníž. přenesená",J219,0)</f>
        <v>0</v>
      </c>
      <c r="BI219" s="137">
        <f>IF(N219="nulová",J219,0)</f>
        <v>0</v>
      </c>
      <c r="BJ219" s="13" t="s">
        <v>79</v>
      </c>
      <c r="BK219" s="137">
        <f>ROUND(I219*H219,2)</f>
        <v>0</v>
      </c>
      <c r="BL219" s="13" t="s">
        <v>134</v>
      </c>
      <c r="BM219" s="136" t="s">
        <v>522</v>
      </c>
    </row>
    <row r="220" spans="2:51" s="8" customFormat="1" ht="12">
      <c r="B220" s="138"/>
      <c r="C220" s="139"/>
      <c r="D220" s="140" t="s">
        <v>136</v>
      </c>
      <c r="E220" s="139"/>
      <c r="F220" s="142" t="s">
        <v>523</v>
      </c>
      <c r="G220" s="139"/>
      <c r="H220" s="143">
        <v>194.494</v>
      </c>
      <c r="I220" s="144"/>
      <c r="J220" s="139"/>
      <c r="K220" s="139"/>
      <c r="L220" s="145"/>
      <c r="M220" s="146"/>
      <c r="N220" s="147"/>
      <c r="O220" s="147"/>
      <c r="P220" s="147"/>
      <c r="Q220" s="147"/>
      <c r="R220" s="147"/>
      <c r="S220" s="147"/>
      <c r="T220" s="148"/>
      <c r="AT220" s="149" t="s">
        <v>136</v>
      </c>
      <c r="AU220" s="149" t="s">
        <v>81</v>
      </c>
      <c r="AV220" s="8" t="s">
        <v>81</v>
      </c>
      <c r="AW220" s="8" t="s">
        <v>4</v>
      </c>
      <c r="AX220" s="8" t="s">
        <v>79</v>
      </c>
      <c r="AY220" s="149" t="s">
        <v>128</v>
      </c>
    </row>
    <row r="221" spans="1:65" s="2" customFormat="1" ht="33" customHeight="1">
      <c r="A221" s="20"/>
      <c r="B221" s="21"/>
      <c r="C221" s="124" t="s">
        <v>7</v>
      </c>
      <c r="D221" s="124" t="s">
        <v>130</v>
      </c>
      <c r="E221" s="125" t="s">
        <v>524</v>
      </c>
      <c r="F221" s="126" t="s">
        <v>525</v>
      </c>
      <c r="G221" s="127" t="s">
        <v>202</v>
      </c>
      <c r="H221" s="128">
        <v>47.29</v>
      </c>
      <c r="I221" s="129"/>
      <c r="J221" s="130">
        <f>ROUND(I221*H221,2)</f>
        <v>0</v>
      </c>
      <c r="K221" s="131"/>
      <c r="L221" s="23"/>
      <c r="M221" s="132" t="s">
        <v>19</v>
      </c>
      <c r="N221" s="133" t="s">
        <v>42</v>
      </c>
      <c r="O221" s="29"/>
      <c r="P221" s="134">
        <f>O221*H221</f>
        <v>0</v>
      </c>
      <c r="Q221" s="134">
        <v>0.00422</v>
      </c>
      <c r="R221" s="134">
        <f>Q221*H221</f>
        <v>0.19956379999999999</v>
      </c>
      <c r="S221" s="134">
        <v>0</v>
      </c>
      <c r="T221" s="135">
        <f>S221*H221</f>
        <v>0</v>
      </c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R221" s="136" t="s">
        <v>134</v>
      </c>
      <c r="AT221" s="136" t="s">
        <v>130</v>
      </c>
      <c r="AU221" s="136" t="s">
        <v>81</v>
      </c>
      <c r="AY221" s="13" t="s">
        <v>128</v>
      </c>
      <c r="BE221" s="137">
        <f>IF(N221="základní",J221,0)</f>
        <v>0</v>
      </c>
      <c r="BF221" s="137">
        <f>IF(N221="snížená",J221,0)</f>
        <v>0</v>
      </c>
      <c r="BG221" s="137">
        <f>IF(N221="zákl. přenesená",J221,0)</f>
        <v>0</v>
      </c>
      <c r="BH221" s="137">
        <f>IF(N221="sníž. přenesená",J221,0)</f>
        <v>0</v>
      </c>
      <c r="BI221" s="137">
        <f>IF(N221="nulová",J221,0)</f>
        <v>0</v>
      </c>
      <c r="BJ221" s="13" t="s">
        <v>79</v>
      </c>
      <c r="BK221" s="137">
        <f>ROUND(I221*H221,2)</f>
        <v>0</v>
      </c>
      <c r="BL221" s="13" t="s">
        <v>134</v>
      </c>
      <c r="BM221" s="136" t="s">
        <v>526</v>
      </c>
    </row>
    <row r="222" spans="2:51" s="10" customFormat="1" ht="12">
      <c r="B222" s="172"/>
      <c r="C222" s="173"/>
      <c r="D222" s="140" t="s">
        <v>136</v>
      </c>
      <c r="E222" s="174" t="s">
        <v>19</v>
      </c>
      <c r="F222" s="175" t="s">
        <v>420</v>
      </c>
      <c r="G222" s="173"/>
      <c r="H222" s="174" t="s">
        <v>19</v>
      </c>
      <c r="I222" s="176"/>
      <c r="J222" s="173"/>
      <c r="K222" s="173"/>
      <c r="L222" s="177"/>
      <c r="M222" s="178"/>
      <c r="N222" s="179"/>
      <c r="O222" s="179"/>
      <c r="P222" s="179"/>
      <c r="Q222" s="179"/>
      <c r="R222" s="179"/>
      <c r="S222" s="179"/>
      <c r="T222" s="180"/>
      <c r="AT222" s="181" t="s">
        <v>136</v>
      </c>
      <c r="AU222" s="181" t="s">
        <v>81</v>
      </c>
      <c r="AV222" s="10" t="s">
        <v>79</v>
      </c>
      <c r="AW222" s="10" t="s">
        <v>33</v>
      </c>
      <c r="AX222" s="10" t="s">
        <v>71</v>
      </c>
      <c r="AY222" s="181" t="s">
        <v>128</v>
      </c>
    </row>
    <row r="223" spans="2:51" s="8" customFormat="1" ht="20.4">
      <c r="B223" s="138"/>
      <c r="C223" s="139"/>
      <c r="D223" s="140" t="s">
        <v>136</v>
      </c>
      <c r="E223" s="141" t="s">
        <v>19</v>
      </c>
      <c r="F223" s="142" t="s">
        <v>527</v>
      </c>
      <c r="G223" s="139"/>
      <c r="H223" s="143">
        <v>47.29</v>
      </c>
      <c r="I223" s="144"/>
      <c r="J223" s="139"/>
      <c r="K223" s="139"/>
      <c r="L223" s="145"/>
      <c r="M223" s="146"/>
      <c r="N223" s="147"/>
      <c r="O223" s="147"/>
      <c r="P223" s="147"/>
      <c r="Q223" s="147"/>
      <c r="R223" s="147"/>
      <c r="S223" s="147"/>
      <c r="T223" s="148"/>
      <c r="AT223" s="149" t="s">
        <v>136</v>
      </c>
      <c r="AU223" s="149" t="s">
        <v>81</v>
      </c>
      <c r="AV223" s="8" t="s">
        <v>81</v>
      </c>
      <c r="AW223" s="8" t="s">
        <v>33</v>
      </c>
      <c r="AX223" s="8" t="s">
        <v>79</v>
      </c>
      <c r="AY223" s="149" t="s">
        <v>128</v>
      </c>
    </row>
    <row r="224" spans="1:65" s="2" customFormat="1" ht="33" customHeight="1">
      <c r="A224" s="20"/>
      <c r="B224" s="21"/>
      <c r="C224" s="124" t="s">
        <v>243</v>
      </c>
      <c r="D224" s="124" t="s">
        <v>130</v>
      </c>
      <c r="E224" s="125" t="s">
        <v>528</v>
      </c>
      <c r="F224" s="126" t="s">
        <v>529</v>
      </c>
      <c r="G224" s="127" t="s">
        <v>202</v>
      </c>
      <c r="H224" s="128">
        <v>131.66</v>
      </c>
      <c r="I224" s="129"/>
      <c r="J224" s="130">
        <f>ROUND(I224*H224,2)</f>
        <v>0</v>
      </c>
      <c r="K224" s="131"/>
      <c r="L224" s="23"/>
      <c r="M224" s="132" t="s">
        <v>19</v>
      </c>
      <c r="N224" s="133" t="s">
        <v>42</v>
      </c>
      <c r="O224" s="29"/>
      <c r="P224" s="134">
        <f>O224*H224</f>
        <v>0</v>
      </c>
      <c r="Q224" s="134">
        <v>0.01323</v>
      </c>
      <c r="R224" s="134">
        <f>Q224*H224</f>
        <v>1.7418618</v>
      </c>
      <c r="S224" s="134">
        <v>0</v>
      </c>
      <c r="T224" s="135">
        <f>S224*H224</f>
        <v>0</v>
      </c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R224" s="136" t="s">
        <v>134</v>
      </c>
      <c r="AT224" s="136" t="s">
        <v>130</v>
      </c>
      <c r="AU224" s="136" t="s">
        <v>81</v>
      </c>
      <c r="AY224" s="13" t="s">
        <v>128</v>
      </c>
      <c r="BE224" s="137">
        <f>IF(N224="základní",J224,0)</f>
        <v>0</v>
      </c>
      <c r="BF224" s="137">
        <f>IF(N224="snížená",J224,0)</f>
        <v>0</v>
      </c>
      <c r="BG224" s="137">
        <f>IF(N224="zákl. přenesená",J224,0)</f>
        <v>0</v>
      </c>
      <c r="BH224" s="137">
        <f>IF(N224="sníž. přenesená",J224,0)</f>
        <v>0</v>
      </c>
      <c r="BI224" s="137">
        <f>IF(N224="nulová",J224,0)</f>
        <v>0</v>
      </c>
      <c r="BJ224" s="13" t="s">
        <v>79</v>
      </c>
      <c r="BK224" s="137">
        <f>ROUND(I224*H224,2)</f>
        <v>0</v>
      </c>
      <c r="BL224" s="13" t="s">
        <v>134</v>
      </c>
      <c r="BM224" s="136" t="s">
        <v>530</v>
      </c>
    </row>
    <row r="225" spans="2:51" s="8" customFormat="1" ht="12">
      <c r="B225" s="138"/>
      <c r="C225" s="139"/>
      <c r="D225" s="140" t="s">
        <v>136</v>
      </c>
      <c r="E225" s="141" t="s">
        <v>19</v>
      </c>
      <c r="F225" s="142" t="s">
        <v>531</v>
      </c>
      <c r="G225" s="139"/>
      <c r="H225" s="143">
        <v>131.66</v>
      </c>
      <c r="I225" s="144"/>
      <c r="J225" s="139"/>
      <c r="K225" s="139"/>
      <c r="L225" s="145"/>
      <c r="M225" s="146"/>
      <c r="N225" s="147"/>
      <c r="O225" s="147"/>
      <c r="P225" s="147"/>
      <c r="Q225" s="147"/>
      <c r="R225" s="147"/>
      <c r="S225" s="147"/>
      <c r="T225" s="148"/>
      <c r="AT225" s="149" t="s">
        <v>136</v>
      </c>
      <c r="AU225" s="149" t="s">
        <v>81</v>
      </c>
      <c r="AV225" s="8" t="s">
        <v>81</v>
      </c>
      <c r="AW225" s="8" t="s">
        <v>33</v>
      </c>
      <c r="AX225" s="8" t="s">
        <v>79</v>
      </c>
      <c r="AY225" s="149" t="s">
        <v>128</v>
      </c>
    </row>
    <row r="226" spans="1:65" s="2" customFormat="1" ht="33" customHeight="1">
      <c r="A226" s="20"/>
      <c r="B226" s="21"/>
      <c r="C226" s="124" t="s">
        <v>247</v>
      </c>
      <c r="D226" s="124" t="s">
        <v>130</v>
      </c>
      <c r="E226" s="125" t="s">
        <v>532</v>
      </c>
      <c r="F226" s="126" t="s">
        <v>533</v>
      </c>
      <c r="G226" s="127" t="s">
        <v>202</v>
      </c>
      <c r="H226" s="128">
        <v>38.35</v>
      </c>
      <c r="I226" s="129"/>
      <c r="J226" s="130">
        <f>ROUND(I226*H226,2)</f>
        <v>0</v>
      </c>
      <c r="K226" s="131"/>
      <c r="L226" s="23"/>
      <c r="M226" s="132" t="s">
        <v>19</v>
      </c>
      <c r="N226" s="133" t="s">
        <v>42</v>
      </c>
      <c r="O226" s="29"/>
      <c r="P226" s="134">
        <f>O226*H226</f>
        <v>0</v>
      </c>
      <c r="Q226" s="134">
        <v>0.01642</v>
      </c>
      <c r="R226" s="134">
        <f>Q226*H226</f>
        <v>0.629707</v>
      </c>
      <c r="S226" s="134">
        <v>0</v>
      </c>
      <c r="T226" s="135">
        <f>S226*H226</f>
        <v>0</v>
      </c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R226" s="136" t="s">
        <v>134</v>
      </c>
      <c r="AT226" s="136" t="s">
        <v>130</v>
      </c>
      <c r="AU226" s="136" t="s">
        <v>81</v>
      </c>
      <c r="AY226" s="13" t="s">
        <v>128</v>
      </c>
      <c r="BE226" s="137">
        <f>IF(N226="základní",J226,0)</f>
        <v>0</v>
      </c>
      <c r="BF226" s="137">
        <f>IF(N226="snížená",J226,0)</f>
        <v>0</v>
      </c>
      <c r="BG226" s="137">
        <f>IF(N226="zákl. přenesená",J226,0)</f>
        <v>0</v>
      </c>
      <c r="BH226" s="137">
        <f>IF(N226="sníž. přenesená",J226,0)</f>
        <v>0</v>
      </c>
      <c r="BI226" s="137">
        <f>IF(N226="nulová",J226,0)</f>
        <v>0</v>
      </c>
      <c r="BJ226" s="13" t="s">
        <v>79</v>
      </c>
      <c r="BK226" s="137">
        <f>ROUND(I226*H226,2)</f>
        <v>0</v>
      </c>
      <c r="BL226" s="13" t="s">
        <v>134</v>
      </c>
      <c r="BM226" s="136" t="s">
        <v>534</v>
      </c>
    </row>
    <row r="227" spans="2:51" s="8" customFormat="1" ht="12">
      <c r="B227" s="138"/>
      <c r="C227" s="139"/>
      <c r="D227" s="140" t="s">
        <v>136</v>
      </c>
      <c r="E227" s="141" t="s">
        <v>19</v>
      </c>
      <c r="F227" s="142" t="s">
        <v>535</v>
      </c>
      <c r="G227" s="139"/>
      <c r="H227" s="143">
        <v>38.35</v>
      </c>
      <c r="I227" s="144"/>
      <c r="J227" s="139"/>
      <c r="K227" s="139"/>
      <c r="L227" s="145"/>
      <c r="M227" s="146"/>
      <c r="N227" s="147"/>
      <c r="O227" s="147"/>
      <c r="P227" s="147"/>
      <c r="Q227" s="147"/>
      <c r="R227" s="147"/>
      <c r="S227" s="147"/>
      <c r="T227" s="148"/>
      <c r="AT227" s="149" t="s">
        <v>136</v>
      </c>
      <c r="AU227" s="149" t="s">
        <v>81</v>
      </c>
      <c r="AV227" s="8" t="s">
        <v>81</v>
      </c>
      <c r="AW227" s="8" t="s">
        <v>33</v>
      </c>
      <c r="AX227" s="8" t="s">
        <v>79</v>
      </c>
      <c r="AY227" s="149" t="s">
        <v>128</v>
      </c>
    </row>
    <row r="228" spans="1:65" s="2" customFormat="1" ht="33" customHeight="1">
      <c r="A228" s="20"/>
      <c r="B228" s="21"/>
      <c r="C228" s="124" t="s">
        <v>251</v>
      </c>
      <c r="D228" s="124" t="s">
        <v>130</v>
      </c>
      <c r="E228" s="125" t="s">
        <v>536</v>
      </c>
      <c r="F228" s="126" t="s">
        <v>537</v>
      </c>
      <c r="G228" s="127" t="s">
        <v>286</v>
      </c>
      <c r="H228" s="128">
        <v>9</v>
      </c>
      <c r="I228" s="129"/>
      <c r="J228" s="130">
        <f>ROUND(I228*H228,2)</f>
        <v>0</v>
      </c>
      <c r="K228" s="131"/>
      <c r="L228" s="23"/>
      <c r="M228" s="132" t="s">
        <v>19</v>
      </c>
      <c r="N228" s="133" t="s">
        <v>42</v>
      </c>
      <c r="O228" s="29"/>
      <c r="P228" s="134">
        <f>O228*H228</f>
        <v>0</v>
      </c>
      <c r="Q228" s="134">
        <v>0</v>
      </c>
      <c r="R228" s="134">
        <f>Q228*H228</f>
        <v>0</v>
      </c>
      <c r="S228" s="134">
        <v>0</v>
      </c>
      <c r="T228" s="135">
        <f>S228*H228</f>
        <v>0</v>
      </c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R228" s="136" t="s">
        <v>134</v>
      </c>
      <c r="AT228" s="136" t="s">
        <v>130</v>
      </c>
      <c r="AU228" s="136" t="s">
        <v>81</v>
      </c>
      <c r="AY228" s="13" t="s">
        <v>128</v>
      </c>
      <c r="BE228" s="137">
        <f>IF(N228="základní",J228,0)</f>
        <v>0</v>
      </c>
      <c r="BF228" s="137">
        <f>IF(N228="snížená",J228,0)</f>
        <v>0</v>
      </c>
      <c r="BG228" s="137">
        <f>IF(N228="zákl. přenesená",J228,0)</f>
        <v>0</v>
      </c>
      <c r="BH228" s="137">
        <f>IF(N228="sníž. přenesená",J228,0)</f>
        <v>0</v>
      </c>
      <c r="BI228" s="137">
        <f>IF(N228="nulová",J228,0)</f>
        <v>0</v>
      </c>
      <c r="BJ228" s="13" t="s">
        <v>79</v>
      </c>
      <c r="BK228" s="137">
        <f>ROUND(I228*H228,2)</f>
        <v>0</v>
      </c>
      <c r="BL228" s="13" t="s">
        <v>134</v>
      </c>
      <c r="BM228" s="136" t="s">
        <v>538</v>
      </c>
    </row>
    <row r="229" spans="2:51" s="8" customFormat="1" ht="12">
      <c r="B229" s="138"/>
      <c r="C229" s="139"/>
      <c r="D229" s="140" t="s">
        <v>136</v>
      </c>
      <c r="E229" s="141" t="s">
        <v>19</v>
      </c>
      <c r="F229" s="142" t="s">
        <v>539</v>
      </c>
      <c r="G229" s="139"/>
      <c r="H229" s="143">
        <v>9</v>
      </c>
      <c r="I229" s="144"/>
      <c r="J229" s="139"/>
      <c r="K229" s="139"/>
      <c r="L229" s="145"/>
      <c r="M229" s="146"/>
      <c r="N229" s="147"/>
      <c r="O229" s="147"/>
      <c r="P229" s="147"/>
      <c r="Q229" s="147"/>
      <c r="R229" s="147"/>
      <c r="S229" s="147"/>
      <c r="T229" s="148"/>
      <c r="AT229" s="149" t="s">
        <v>136</v>
      </c>
      <c r="AU229" s="149" t="s">
        <v>81</v>
      </c>
      <c r="AV229" s="8" t="s">
        <v>81</v>
      </c>
      <c r="AW229" s="8" t="s">
        <v>33</v>
      </c>
      <c r="AX229" s="8" t="s">
        <v>79</v>
      </c>
      <c r="AY229" s="149" t="s">
        <v>128</v>
      </c>
    </row>
    <row r="230" spans="1:65" s="2" customFormat="1" ht="21.75" customHeight="1">
      <c r="A230" s="20"/>
      <c r="B230" s="21"/>
      <c r="C230" s="161" t="s">
        <v>255</v>
      </c>
      <c r="D230" s="161" t="s">
        <v>192</v>
      </c>
      <c r="E230" s="162" t="s">
        <v>540</v>
      </c>
      <c r="F230" s="163" t="s">
        <v>541</v>
      </c>
      <c r="G230" s="164" t="s">
        <v>286</v>
      </c>
      <c r="H230" s="165">
        <v>2</v>
      </c>
      <c r="I230" s="166"/>
      <c r="J230" s="167">
        <f aca="true" t="shared" si="0" ref="J230:J256">ROUND(I230*H230,2)</f>
        <v>0</v>
      </c>
      <c r="K230" s="168"/>
      <c r="L230" s="169"/>
      <c r="M230" s="170" t="s">
        <v>19</v>
      </c>
      <c r="N230" s="171" t="s">
        <v>42</v>
      </c>
      <c r="O230" s="29"/>
      <c r="P230" s="134">
        <f aca="true" t="shared" si="1" ref="P230:P256">O230*H230</f>
        <v>0</v>
      </c>
      <c r="Q230" s="134">
        <v>0.0014</v>
      </c>
      <c r="R230" s="134">
        <f aca="true" t="shared" si="2" ref="R230:R256">Q230*H230</f>
        <v>0.0028</v>
      </c>
      <c r="S230" s="134">
        <v>0</v>
      </c>
      <c r="T230" s="135">
        <f aca="true" t="shared" si="3" ref="T230:T256">S230*H230</f>
        <v>0</v>
      </c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R230" s="136" t="s">
        <v>170</v>
      </c>
      <c r="AT230" s="136" t="s">
        <v>192</v>
      </c>
      <c r="AU230" s="136" t="s">
        <v>81</v>
      </c>
      <c r="AY230" s="13" t="s">
        <v>128</v>
      </c>
      <c r="BE230" s="137">
        <f aca="true" t="shared" si="4" ref="BE230:BE256">IF(N230="základní",J230,0)</f>
        <v>0</v>
      </c>
      <c r="BF230" s="137">
        <f aca="true" t="shared" si="5" ref="BF230:BF256">IF(N230="snížená",J230,0)</f>
        <v>0</v>
      </c>
      <c r="BG230" s="137">
        <f aca="true" t="shared" si="6" ref="BG230:BG256">IF(N230="zákl. přenesená",J230,0)</f>
        <v>0</v>
      </c>
      <c r="BH230" s="137">
        <f aca="true" t="shared" si="7" ref="BH230:BH256">IF(N230="sníž. přenesená",J230,0)</f>
        <v>0</v>
      </c>
      <c r="BI230" s="137">
        <f aca="true" t="shared" si="8" ref="BI230:BI256">IF(N230="nulová",J230,0)</f>
        <v>0</v>
      </c>
      <c r="BJ230" s="13" t="s">
        <v>79</v>
      </c>
      <c r="BK230" s="137">
        <f aca="true" t="shared" si="9" ref="BK230:BK256">ROUND(I230*H230,2)</f>
        <v>0</v>
      </c>
      <c r="BL230" s="13" t="s">
        <v>134</v>
      </c>
      <c r="BM230" s="136" t="s">
        <v>542</v>
      </c>
    </row>
    <row r="231" spans="1:65" s="2" customFormat="1" ht="33" customHeight="1">
      <c r="A231" s="20"/>
      <c r="B231" s="21"/>
      <c r="C231" s="124" t="s">
        <v>259</v>
      </c>
      <c r="D231" s="124" t="s">
        <v>130</v>
      </c>
      <c r="E231" s="125" t="s">
        <v>543</v>
      </c>
      <c r="F231" s="126" t="s">
        <v>544</v>
      </c>
      <c r="G231" s="127" t="s">
        <v>286</v>
      </c>
      <c r="H231" s="128">
        <v>7</v>
      </c>
      <c r="I231" s="129"/>
      <c r="J231" s="130">
        <f t="shared" si="0"/>
        <v>0</v>
      </c>
      <c r="K231" s="131"/>
      <c r="L231" s="23"/>
      <c r="M231" s="132" t="s">
        <v>19</v>
      </c>
      <c r="N231" s="133" t="s">
        <v>42</v>
      </c>
      <c r="O231" s="29"/>
      <c r="P231" s="134">
        <f t="shared" si="1"/>
        <v>0</v>
      </c>
      <c r="Q231" s="134">
        <v>0</v>
      </c>
      <c r="R231" s="134">
        <f t="shared" si="2"/>
        <v>0</v>
      </c>
      <c r="S231" s="134">
        <v>0</v>
      </c>
      <c r="T231" s="135">
        <f t="shared" si="3"/>
        <v>0</v>
      </c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R231" s="136" t="s">
        <v>134</v>
      </c>
      <c r="AT231" s="136" t="s">
        <v>130</v>
      </c>
      <c r="AU231" s="136" t="s">
        <v>81</v>
      </c>
      <c r="AY231" s="13" t="s">
        <v>128</v>
      </c>
      <c r="BE231" s="137">
        <f t="shared" si="4"/>
        <v>0</v>
      </c>
      <c r="BF231" s="137">
        <f t="shared" si="5"/>
        <v>0</v>
      </c>
      <c r="BG231" s="137">
        <f t="shared" si="6"/>
        <v>0</v>
      </c>
      <c r="BH231" s="137">
        <f t="shared" si="7"/>
        <v>0</v>
      </c>
      <c r="BI231" s="137">
        <f t="shared" si="8"/>
        <v>0</v>
      </c>
      <c r="BJ231" s="13" t="s">
        <v>79</v>
      </c>
      <c r="BK231" s="137">
        <f t="shared" si="9"/>
        <v>0</v>
      </c>
      <c r="BL231" s="13" t="s">
        <v>134</v>
      </c>
      <c r="BM231" s="136" t="s">
        <v>545</v>
      </c>
    </row>
    <row r="232" spans="1:65" s="2" customFormat="1" ht="16.5" customHeight="1">
      <c r="A232" s="20"/>
      <c r="B232" s="21"/>
      <c r="C232" s="161" t="s">
        <v>264</v>
      </c>
      <c r="D232" s="161" t="s">
        <v>192</v>
      </c>
      <c r="E232" s="162" t="s">
        <v>546</v>
      </c>
      <c r="F232" s="163" t="s">
        <v>547</v>
      </c>
      <c r="G232" s="164" t="s">
        <v>286</v>
      </c>
      <c r="H232" s="165">
        <v>7</v>
      </c>
      <c r="I232" s="166"/>
      <c r="J232" s="167">
        <f t="shared" si="0"/>
        <v>0</v>
      </c>
      <c r="K232" s="168"/>
      <c r="L232" s="169"/>
      <c r="M232" s="170" t="s">
        <v>19</v>
      </c>
      <c r="N232" s="171" t="s">
        <v>42</v>
      </c>
      <c r="O232" s="29"/>
      <c r="P232" s="134">
        <f t="shared" si="1"/>
        <v>0</v>
      </c>
      <c r="Q232" s="134">
        <v>0.00029</v>
      </c>
      <c r="R232" s="134">
        <f t="shared" si="2"/>
        <v>0.00203</v>
      </c>
      <c r="S232" s="134">
        <v>0</v>
      </c>
      <c r="T232" s="135">
        <f t="shared" si="3"/>
        <v>0</v>
      </c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R232" s="136" t="s">
        <v>170</v>
      </c>
      <c r="AT232" s="136" t="s">
        <v>192</v>
      </c>
      <c r="AU232" s="136" t="s">
        <v>81</v>
      </c>
      <c r="AY232" s="13" t="s">
        <v>128</v>
      </c>
      <c r="BE232" s="137">
        <f t="shared" si="4"/>
        <v>0</v>
      </c>
      <c r="BF232" s="137">
        <f t="shared" si="5"/>
        <v>0</v>
      </c>
      <c r="BG232" s="137">
        <f t="shared" si="6"/>
        <v>0</v>
      </c>
      <c r="BH232" s="137">
        <f t="shared" si="7"/>
        <v>0</v>
      </c>
      <c r="BI232" s="137">
        <f t="shared" si="8"/>
        <v>0</v>
      </c>
      <c r="BJ232" s="13" t="s">
        <v>79</v>
      </c>
      <c r="BK232" s="137">
        <f t="shared" si="9"/>
        <v>0</v>
      </c>
      <c r="BL232" s="13" t="s">
        <v>134</v>
      </c>
      <c r="BM232" s="136" t="s">
        <v>548</v>
      </c>
    </row>
    <row r="233" spans="1:65" s="2" customFormat="1" ht="33" customHeight="1">
      <c r="A233" s="20"/>
      <c r="B233" s="21"/>
      <c r="C233" s="124" t="s">
        <v>270</v>
      </c>
      <c r="D233" s="124" t="s">
        <v>130</v>
      </c>
      <c r="E233" s="125" t="s">
        <v>549</v>
      </c>
      <c r="F233" s="126" t="s">
        <v>550</v>
      </c>
      <c r="G233" s="127" t="s">
        <v>286</v>
      </c>
      <c r="H233" s="128">
        <v>2</v>
      </c>
      <c r="I233" s="129"/>
      <c r="J233" s="130">
        <f t="shared" si="0"/>
        <v>0</v>
      </c>
      <c r="K233" s="131"/>
      <c r="L233" s="23"/>
      <c r="M233" s="132" t="s">
        <v>19</v>
      </c>
      <c r="N233" s="133" t="s">
        <v>42</v>
      </c>
      <c r="O233" s="29"/>
      <c r="P233" s="134">
        <f t="shared" si="1"/>
        <v>0</v>
      </c>
      <c r="Q233" s="134">
        <v>1E-05</v>
      </c>
      <c r="R233" s="134">
        <f t="shared" si="2"/>
        <v>2E-05</v>
      </c>
      <c r="S233" s="134">
        <v>0</v>
      </c>
      <c r="T233" s="135">
        <f t="shared" si="3"/>
        <v>0</v>
      </c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R233" s="136" t="s">
        <v>134</v>
      </c>
      <c r="AT233" s="136" t="s">
        <v>130</v>
      </c>
      <c r="AU233" s="136" t="s">
        <v>81</v>
      </c>
      <c r="AY233" s="13" t="s">
        <v>128</v>
      </c>
      <c r="BE233" s="137">
        <f t="shared" si="4"/>
        <v>0</v>
      </c>
      <c r="BF233" s="137">
        <f t="shared" si="5"/>
        <v>0</v>
      </c>
      <c r="BG233" s="137">
        <f t="shared" si="6"/>
        <v>0</v>
      </c>
      <c r="BH233" s="137">
        <f t="shared" si="7"/>
        <v>0</v>
      </c>
      <c r="BI233" s="137">
        <f t="shared" si="8"/>
        <v>0</v>
      </c>
      <c r="BJ233" s="13" t="s">
        <v>79</v>
      </c>
      <c r="BK233" s="137">
        <f t="shared" si="9"/>
        <v>0</v>
      </c>
      <c r="BL233" s="13" t="s">
        <v>134</v>
      </c>
      <c r="BM233" s="136" t="s">
        <v>551</v>
      </c>
    </row>
    <row r="234" spans="1:65" s="2" customFormat="1" ht="21.75" customHeight="1">
      <c r="A234" s="20"/>
      <c r="B234" s="21"/>
      <c r="C234" s="161" t="s">
        <v>274</v>
      </c>
      <c r="D234" s="161" t="s">
        <v>192</v>
      </c>
      <c r="E234" s="162" t="s">
        <v>552</v>
      </c>
      <c r="F234" s="163" t="s">
        <v>553</v>
      </c>
      <c r="G234" s="164" t="s">
        <v>286</v>
      </c>
      <c r="H234" s="165">
        <v>2</v>
      </c>
      <c r="I234" s="166"/>
      <c r="J234" s="167">
        <f t="shared" si="0"/>
        <v>0</v>
      </c>
      <c r="K234" s="168"/>
      <c r="L234" s="169"/>
      <c r="M234" s="170" t="s">
        <v>19</v>
      </c>
      <c r="N234" s="171" t="s">
        <v>42</v>
      </c>
      <c r="O234" s="29"/>
      <c r="P234" s="134">
        <f t="shared" si="1"/>
        <v>0</v>
      </c>
      <c r="Q234" s="134">
        <v>0.003</v>
      </c>
      <c r="R234" s="134">
        <f t="shared" si="2"/>
        <v>0.006</v>
      </c>
      <c r="S234" s="134">
        <v>0</v>
      </c>
      <c r="T234" s="135">
        <f t="shared" si="3"/>
        <v>0</v>
      </c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R234" s="136" t="s">
        <v>170</v>
      </c>
      <c r="AT234" s="136" t="s">
        <v>192</v>
      </c>
      <c r="AU234" s="136" t="s">
        <v>81</v>
      </c>
      <c r="AY234" s="13" t="s">
        <v>128</v>
      </c>
      <c r="BE234" s="137">
        <f t="shared" si="4"/>
        <v>0</v>
      </c>
      <c r="BF234" s="137">
        <f t="shared" si="5"/>
        <v>0</v>
      </c>
      <c r="BG234" s="137">
        <f t="shared" si="6"/>
        <v>0</v>
      </c>
      <c r="BH234" s="137">
        <f t="shared" si="7"/>
        <v>0</v>
      </c>
      <c r="BI234" s="137">
        <f t="shared" si="8"/>
        <v>0</v>
      </c>
      <c r="BJ234" s="13" t="s">
        <v>79</v>
      </c>
      <c r="BK234" s="137">
        <f t="shared" si="9"/>
        <v>0</v>
      </c>
      <c r="BL234" s="13" t="s">
        <v>134</v>
      </c>
      <c r="BM234" s="136" t="s">
        <v>554</v>
      </c>
    </row>
    <row r="235" spans="1:65" s="2" customFormat="1" ht="33" customHeight="1">
      <c r="A235" s="20"/>
      <c r="B235" s="21"/>
      <c r="C235" s="124" t="s">
        <v>278</v>
      </c>
      <c r="D235" s="124" t="s">
        <v>130</v>
      </c>
      <c r="E235" s="125" t="s">
        <v>555</v>
      </c>
      <c r="F235" s="126" t="s">
        <v>556</v>
      </c>
      <c r="G235" s="127" t="s">
        <v>286</v>
      </c>
      <c r="H235" s="128">
        <v>2</v>
      </c>
      <c r="I235" s="129"/>
      <c r="J235" s="130">
        <f t="shared" si="0"/>
        <v>0</v>
      </c>
      <c r="K235" s="131"/>
      <c r="L235" s="23"/>
      <c r="M235" s="132" t="s">
        <v>19</v>
      </c>
      <c r="N235" s="133" t="s">
        <v>42</v>
      </c>
      <c r="O235" s="29"/>
      <c r="P235" s="134">
        <f t="shared" si="1"/>
        <v>0</v>
      </c>
      <c r="Q235" s="134">
        <v>2E-05</v>
      </c>
      <c r="R235" s="134">
        <f t="shared" si="2"/>
        <v>4E-05</v>
      </c>
      <c r="S235" s="134">
        <v>0</v>
      </c>
      <c r="T235" s="135">
        <f t="shared" si="3"/>
        <v>0</v>
      </c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R235" s="136" t="s">
        <v>134</v>
      </c>
      <c r="AT235" s="136" t="s">
        <v>130</v>
      </c>
      <c r="AU235" s="136" t="s">
        <v>81</v>
      </c>
      <c r="AY235" s="13" t="s">
        <v>128</v>
      </c>
      <c r="BE235" s="137">
        <f t="shared" si="4"/>
        <v>0</v>
      </c>
      <c r="BF235" s="137">
        <f t="shared" si="5"/>
        <v>0</v>
      </c>
      <c r="BG235" s="137">
        <f t="shared" si="6"/>
        <v>0</v>
      </c>
      <c r="BH235" s="137">
        <f t="shared" si="7"/>
        <v>0</v>
      </c>
      <c r="BI235" s="137">
        <f t="shared" si="8"/>
        <v>0</v>
      </c>
      <c r="BJ235" s="13" t="s">
        <v>79</v>
      </c>
      <c r="BK235" s="137">
        <f t="shared" si="9"/>
        <v>0</v>
      </c>
      <c r="BL235" s="13" t="s">
        <v>134</v>
      </c>
      <c r="BM235" s="136" t="s">
        <v>557</v>
      </c>
    </row>
    <row r="236" spans="1:65" s="2" customFormat="1" ht="21.75" customHeight="1">
      <c r="A236" s="20"/>
      <c r="B236" s="21"/>
      <c r="C236" s="161" t="s">
        <v>283</v>
      </c>
      <c r="D236" s="161" t="s">
        <v>192</v>
      </c>
      <c r="E236" s="162" t="s">
        <v>558</v>
      </c>
      <c r="F236" s="163" t="s">
        <v>559</v>
      </c>
      <c r="G236" s="164" t="s">
        <v>286</v>
      </c>
      <c r="H236" s="165">
        <v>2</v>
      </c>
      <c r="I236" s="166"/>
      <c r="J236" s="167">
        <f t="shared" si="0"/>
        <v>0</v>
      </c>
      <c r="K236" s="168"/>
      <c r="L236" s="169"/>
      <c r="M236" s="170" t="s">
        <v>19</v>
      </c>
      <c r="N236" s="171" t="s">
        <v>42</v>
      </c>
      <c r="O236" s="29"/>
      <c r="P236" s="134">
        <f t="shared" si="1"/>
        <v>0</v>
      </c>
      <c r="Q236" s="134">
        <v>0.0042</v>
      </c>
      <c r="R236" s="134">
        <f t="shared" si="2"/>
        <v>0.0084</v>
      </c>
      <c r="S236" s="134">
        <v>0</v>
      </c>
      <c r="T236" s="135">
        <f t="shared" si="3"/>
        <v>0</v>
      </c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R236" s="136" t="s">
        <v>170</v>
      </c>
      <c r="AT236" s="136" t="s">
        <v>192</v>
      </c>
      <c r="AU236" s="136" t="s">
        <v>81</v>
      </c>
      <c r="AY236" s="13" t="s">
        <v>128</v>
      </c>
      <c r="BE236" s="137">
        <f t="shared" si="4"/>
        <v>0</v>
      </c>
      <c r="BF236" s="137">
        <f t="shared" si="5"/>
        <v>0</v>
      </c>
      <c r="BG236" s="137">
        <f t="shared" si="6"/>
        <v>0</v>
      </c>
      <c r="BH236" s="137">
        <f t="shared" si="7"/>
        <v>0</v>
      </c>
      <c r="BI236" s="137">
        <f t="shared" si="8"/>
        <v>0</v>
      </c>
      <c r="BJ236" s="13" t="s">
        <v>79</v>
      </c>
      <c r="BK236" s="137">
        <f t="shared" si="9"/>
        <v>0</v>
      </c>
      <c r="BL236" s="13" t="s">
        <v>134</v>
      </c>
      <c r="BM236" s="136" t="s">
        <v>560</v>
      </c>
    </row>
    <row r="237" spans="1:65" s="2" customFormat="1" ht="33" customHeight="1">
      <c r="A237" s="20"/>
      <c r="B237" s="21"/>
      <c r="C237" s="124" t="s">
        <v>288</v>
      </c>
      <c r="D237" s="124" t="s">
        <v>130</v>
      </c>
      <c r="E237" s="125" t="s">
        <v>561</v>
      </c>
      <c r="F237" s="126" t="s">
        <v>562</v>
      </c>
      <c r="G237" s="127" t="s">
        <v>286</v>
      </c>
      <c r="H237" s="128">
        <v>2</v>
      </c>
      <c r="I237" s="129"/>
      <c r="J237" s="130">
        <f t="shared" si="0"/>
        <v>0</v>
      </c>
      <c r="K237" s="131"/>
      <c r="L237" s="23"/>
      <c r="M237" s="132" t="s">
        <v>19</v>
      </c>
      <c r="N237" s="133" t="s">
        <v>42</v>
      </c>
      <c r="O237" s="29"/>
      <c r="P237" s="134">
        <f t="shared" si="1"/>
        <v>0</v>
      </c>
      <c r="Q237" s="134">
        <v>1E-05</v>
      </c>
      <c r="R237" s="134">
        <f t="shared" si="2"/>
        <v>2E-05</v>
      </c>
      <c r="S237" s="134">
        <v>0</v>
      </c>
      <c r="T237" s="135">
        <f t="shared" si="3"/>
        <v>0</v>
      </c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R237" s="136" t="s">
        <v>134</v>
      </c>
      <c r="AT237" s="136" t="s">
        <v>130</v>
      </c>
      <c r="AU237" s="136" t="s">
        <v>81</v>
      </c>
      <c r="AY237" s="13" t="s">
        <v>128</v>
      </c>
      <c r="BE237" s="137">
        <f t="shared" si="4"/>
        <v>0</v>
      </c>
      <c r="BF237" s="137">
        <f t="shared" si="5"/>
        <v>0</v>
      </c>
      <c r="BG237" s="137">
        <f t="shared" si="6"/>
        <v>0</v>
      </c>
      <c r="BH237" s="137">
        <f t="shared" si="7"/>
        <v>0</v>
      </c>
      <c r="BI237" s="137">
        <f t="shared" si="8"/>
        <v>0</v>
      </c>
      <c r="BJ237" s="13" t="s">
        <v>79</v>
      </c>
      <c r="BK237" s="137">
        <f t="shared" si="9"/>
        <v>0</v>
      </c>
      <c r="BL237" s="13" t="s">
        <v>134</v>
      </c>
      <c r="BM237" s="136" t="s">
        <v>563</v>
      </c>
    </row>
    <row r="238" spans="1:65" s="2" customFormat="1" ht="21.75" customHeight="1">
      <c r="A238" s="20"/>
      <c r="B238" s="21"/>
      <c r="C238" s="161" t="s">
        <v>292</v>
      </c>
      <c r="D238" s="161" t="s">
        <v>192</v>
      </c>
      <c r="E238" s="162" t="s">
        <v>564</v>
      </c>
      <c r="F238" s="163" t="s">
        <v>565</v>
      </c>
      <c r="G238" s="164" t="s">
        <v>286</v>
      </c>
      <c r="H238" s="165">
        <v>2</v>
      </c>
      <c r="I238" s="166"/>
      <c r="J238" s="167">
        <f t="shared" si="0"/>
        <v>0</v>
      </c>
      <c r="K238" s="168"/>
      <c r="L238" s="169"/>
      <c r="M238" s="170" t="s">
        <v>19</v>
      </c>
      <c r="N238" s="171" t="s">
        <v>42</v>
      </c>
      <c r="O238" s="29"/>
      <c r="P238" s="134">
        <f t="shared" si="1"/>
        <v>0</v>
      </c>
      <c r="Q238" s="134">
        <v>0.0051</v>
      </c>
      <c r="R238" s="134">
        <f t="shared" si="2"/>
        <v>0.0102</v>
      </c>
      <c r="S238" s="134">
        <v>0</v>
      </c>
      <c r="T238" s="135">
        <f t="shared" si="3"/>
        <v>0</v>
      </c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R238" s="136" t="s">
        <v>170</v>
      </c>
      <c r="AT238" s="136" t="s">
        <v>192</v>
      </c>
      <c r="AU238" s="136" t="s">
        <v>81</v>
      </c>
      <c r="AY238" s="13" t="s">
        <v>128</v>
      </c>
      <c r="BE238" s="137">
        <f t="shared" si="4"/>
        <v>0</v>
      </c>
      <c r="BF238" s="137">
        <f t="shared" si="5"/>
        <v>0</v>
      </c>
      <c r="BG238" s="137">
        <f t="shared" si="6"/>
        <v>0</v>
      </c>
      <c r="BH238" s="137">
        <f t="shared" si="7"/>
        <v>0</v>
      </c>
      <c r="BI238" s="137">
        <f t="shared" si="8"/>
        <v>0</v>
      </c>
      <c r="BJ238" s="13" t="s">
        <v>79</v>
      </c>
      <c r="BK238" s="137">
        <f t="shared" si="9"/>
        <v>0</v>
      </c>
      <c r="BL238" s="13" t="s">
        <v>134</v>
      </c>
      <c r="BM238" s="136" t="s">
        <v>566</v>
      </c>
    </row>
    <row r="239" spans="1:65" s="2" customFormat="1" ht="33" customHeight="1">
      <c r="A239" s="20"/>
      <c r="B239" s="21"/>
      <c r="C239" s="124" t="s">
        <v>296</v>
      </c>
      <c r="D239" s="124" t="s">
        <v>130</v>
      </c>
      <c r="E239" s="125" t="s">
        <v>567</v>
      </c>
      <c r="F239" s="126" t="s">
        <v>568</v>
      </c>
      <c r="G239" s="127" t="s">
        <v>286</v>
      </c>
      <c r="H239" s="128">
        <v>1</v>
      </c>
      <c r="I239" s="129"/>
      <c r="J239" s="130">
        <f t="shared" si="0"/>
        <v>0</v>
      </c>
      <c r="K239" s="131"/>
      <c r="L239" s="23"/>
      <c r="M239" s="132" t="s">
        <v>19</v>
      </c>
      <c r="N239" s="133" t="s">
        <v>42</v>
      </c>
      <c r="O239" s="29"/>
      <c r="P239" s="134">
        <f t="shared" si="1"/>
        <v>0</v>
      </c>
      <c r="Q239" s="134">
        <v>1E-05</v>
      </c>
      <c r="R239" s="134">
        <f t="shared" si="2"/>
        <v>1E-05</v>
      </c>
      <c r="S239" s="134">
        <v>0</v>
      </c>
      <c r="T239" s="135">
        <f t="shared" si="3"/>
        <v>0</v>
      </c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R239" s="136" t="s">
        <v>134</v>
      </c>
      <c r="AT239" s="136" t="s">
        <v>130</v>
      </c>
      <c r="AU239" s="136" t="s">
        <v>81</v>
      </c>
      <c r="AY239" s="13" t="s">
        <v>128</v>
      </c>
      <c r="BE239" s="137">
        <f t="shared" si="4"/>
        <v>0</v>
      </c>
      <c r="BF239" s="137">
        <f t="shared" si="5"/>
        <v>0</v>
      </c>
      <c r="BG239" s="137">
        <f t="shared" si="6"/>
        <v>0</v>
      </c>
      <c r="BH239" s="137">
        <f t="shared" si="7"/>
        <v>0</v>
      </c>
      <c r="BI239" s="137">
        <f t="shared" si="8"/>
        <v>0</v>
      </c>
      <c r="BJ239" s="13" t="s">
        <v>79</v>
      </c>
      <c r="BK239" s="137">
        <f t="shared" si="9"/>
        <v>0</v>
      </c>
      <c r="BL239" s="13" t="s">
        <v>134</v>
      </c>
      <c r="BM239" s="136" t="s">
        <v>569</v>
      </c>
    </row>
    <row r="240" spans="1:65" s="2" customFormat="1" ht="16.5" customHeight="1">
      <c r="A240" s="20"/>
      <c r="B240" s="21"/>
      <c r="C240" s="161" t="s">
        <v>300</v>
      </c>
      <c r="D240" s="161" t="s">
        <v>192</v>
      </c>
      <c r="E240" s="162" t="s">
        <v>570</v>
      </c>
      <c r="F240" s="163" t="s">
        <v>571</v>
      </c>
      <c r="G240" s="164" t="s">
        <v>286</v>
      </c>
      <c r="H240" s="165">
        <v>1</v>
      </c>
      <c r="I240" s="166"/>
      <c r="J240" s="167">
        <f t="shared" si="0"/>
        <v>0</v>
      </c>
      <c r="K240" s="168"/>
      <c r="L240" s="169"/>
      <c r="M240" s="170" t="s">
        <v>19</v>
      </c>
      <c r="N240" s="171" t="s">
        <v>42</v>
      </c>
      <c r="O240" s="29"/>
      <c r="P240" s="134">
        <f t="shared" si="1"/>
        <v>0</v>
      </c>
      <c r="Q240" s="134">
        <v>0.001</v>
      </c>
      <c r="R240" s="134">
        <f t="shared" si="2"/>
        <v>0.001</v>
      </c>
      <c r="S240" s="134">
        <v>0</v>
      </c>
      <c r="T240" s="135">
        <f t="shared" si="3"/>
        <v>0</v>
      </c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R240" s="136" t="s">
        <v>170</v>
      </c>
      <c r="AT240" s="136" t="s">
        <v>192</v>
      </c>
      <c r="AU240" s="136" t="s">
        <v>81</v>
      </c>
      <c r="AY240" s="13" t="s">
        <v>128</v>
      </c>
      <c r="BE240" s="137">
        <f t="shared" si="4"/>
        <v>0</v>
      </c>
      <c r="BF240" s="137">
        <f t="shared" si="5"/>
        <v>0</v>
      </c>
      <c r="BG240" s="137">
        <f t="shared" si="6"/>
        <v>0</v>
      </c>
      <c r="BH240" s="137">
        <f t="shared" si="7"/>
        <v>0</v>
      </c>
      <c r="BI240" s="137">
        <f t="shared" si="8"/>
        <v>0</v>
      </c>
      <c r="BJ240" s="13" t="s">
        <v>79</v>
      </c>
      <c r="BK240" s="137">
        <f t="shared" si="9"/>
        <v>0</v>
      </c>
      <c r="BL240" s="13" t="s">
        <v>134</v>
      </c>
      <c r="BM240" s="136" t="s">
        <v>572</v>
      </c>
    </row>
    <row r="241" spans="1:65" s="2" customFormat="1" ht="33" customHeight="1">
      <c r="A241" s="20"/>
      <c r="B241" s="21"/>
      <c r="C241" s="124" t="s">
        <v>304</v>
      </c>
      <c r="D241" s="124" t="s">
        <v>130</v>
      </c>
      <c r="E241" s="125" t="s">
        <v>573</v>
      </c>
      <c r="F241" s="126" t="s">
        <v>574</v>
      </c>
      <c r="G241" s="127" t="s">
        <v>286</v>
      </c>
      <c r="H241" s="128">
        <v>8</v>
      </c>
      <c r="I241" s="129"/>
      <c r="J241" s="130">
        <f t="shared" si="0"/>
        <v>0</v>
      </c>
      <c r="K241" s="131"/>
      <c r="L241" s="23"/>
      <c r="M241" s="132" t="s">
        <v>19</v>
      </c>
      <c r="N241" s="133" t="s">
        <v>42</v>
      </c>
      <c r="O241" s="29"/>
      <c r="P241" s="134">
        <f t="shared" si="1"/>
        <v>0</v>
      </c>
      <c r="Q241" s="134">
        <v>2.11676</v>
      </c>
      <c r="R241" s="134">
        <f t="shared" si="2"/>
        <v>16.93408</v>
      </c>
      <c r="S241" s="134">
        <v>0</v>
      </c>
      <c r="T241" s="135">
        <f t="shared" si="3"/>
        <v>0</v>
      </c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R241" s="136" t="s">
        <v>134</v>
      </c>
      <c r="AT241" s="136" t="s">
        <v>130</v>
      </c>
      <c r="AU241" s="136" t="s">
        <v>81</v>
      </c>
      <c r="AY241" s="13" t="s">
        <v>128</v>
      </c>
      <c r="BE241" s="137">
        <f t="shared" si="4"/>
        <v>0</v>
      </c>
      <c r="BF241" s="137">
        <f t="shared" si="5"/>
        <v>0</v>
      </c>
      <c r="BG241" s="137">
        <f t="shared" si="6"/>
        <v>0</v>
      </c>
      <c r="BH241" s="137">
        <f t="shared" si="7"/>
        <v>0</v>
      </c>
      <c r="BI241" s="137">
        <f t="shared" si="8"/>
        <v>0</v>
      </c>
      <c r="BJ241" s="13" t="s">
        <v>79</v>
      </c>
      <c r="BK241" s="137">
        <f t="shared" si="9"/>
        <v>0</v>
      </c>
      <c r="BL241" s="13" t="s">
        <v>134</v>
      </c>
      <c r="BM241" s="136" t="s">
        <v>575</v>
      </c>
    </row>
    <row r="242" spans="1:65" s="2" customFormat="1" ht="16.5" customHeight="1">
      <c r="A242" s="20"/>
      <c r="B242" s="21"/>
      <c r="C242" s="161" t="s">
        <v>308</v>
      </c>
      <c r="D242" s="161" t="s">
        <v>192</v>
      </c>
      <c r="E242" s="162" t="s">
        <v>576</v>
      </c>
      <c r="F242" s="163" t="s">
        <v>577</v>
      </c>
      <c r="G242" s="164" t="s">
        <v>286</v>
      </c>
      <c r="H242" s="165">
        <v>2</v>
      </c>
      <c r="I242" s="166"/>
      <c r="J242" s="167">
        <f t="shared" si="0"/>
        <v>0</v>
      </c>
      <c r="K242" s="168"/>
      <c r="L242" s="169"/>
      <c r="M242" s="170" t="s">
        <v>19</v>
      </c>
      <c r="N242" s="171" t="s">
        <v>42</v>
      </c>
      <c r="O242" s="29"/>
      <c r="P242" s="134">
        <f t="shared" si="1"/>
        <v>0</v>
      </c>
      <c r="Q242" s="134">
        <v>1.548</v>
      </c>
      <c r="R242" s="134">
        <f t="shared" si="2"/>
        <v>3.096</v>
      </c>
      <c r="S242" s="134">
        <v>0</v>
      </c>
      <c r="T242" s="135">
        <f t="shared" si="3"/>
        <v>0</v>
      </c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R242" s="136" t="s">
        <v>170</v>
      </c>
      <c r="AT242" s="136" t="s">
        <v>192</v>
      </c>
      <c r="AU242" s="136" t="s">
        <v>81</v>
      </c>
      <c r="AY242" s="13" t="s">
        <v>128</v>
      </c>
      <c r="BE242" s="137">
        <f t="shared" si="4"/>
        <v>0</v>
      </c>
      <c r="BF242" s="137">
        <f t="shared" si="5"/>
        <v>0</v>
      </c>
      <c r="BG242" s="137">
        <f t="shared" si="6"/>
        <v>0</v>
      </c>
      <c r="BH242" s="137">
        <f t="shared" si="7"/>
        <v>0</v>
      </c>
      <c r="BI242" s="137">
        <f t="shared" si="8"/>
        <v>0</v>
      </c>
      <c r="BJ242" s="13" t="s">
        <v>79</v>
      </c>
      <c r="BK242" s="137">
        <f t="shared" si="9"/>
        <v>0</v>
      </c>
      <c r="BL242" s="13" t="s">
        <v>134</v>
      </c>
      <c r="BM242" s="136" t="s">
        <v>578</v>
      </c>
    </row>
    <row r="243" spans="1:65" s="2" customFormat="1" ht="16.5" customHeight="1">
      <c r="A243" s="20"/>
      <c r="B243" s="21"/>
      <c r="C243" s="161" t="s">
        <v>312</v>
      </c>
      <c r="D243" s="161" t="s">
        <v>192</v>
      </c>
      <c r="E243" s="162" t="s">
        <v>579</v>
      </c>
      <c r="F243" s="163" t="s">
        <v>580</v>
      </c>
      <c r="G243" s="164" t="s">
        <v>286</v>
      </c>
      <c r="H243" s="165">
        <v>2</v>
      </c>
      <c r="I243" s="166"/>
      <c r="J243" s="167">
        <f t="shared" si="0"/>
        <v>0</v>
      </c>
      <c r="K243" s="168"/>
      <c r="L243" s="169"/>
      <c r="M243" s="170" t="s">
        <v>19</v>
      </c>
      <c r="N243" s="171" t="s">
        <v>42</v>
      </c>
      <c r="O243" s="29"/>
      <c r="P243" s="134">
        <f t="shared" si="1"/>
        <v>0</v>
      </c>
      <c r="Q243" s="134">
        <v>0</v>
      </c>
      <c r="R243" s="134">
        <f t="shared" si="2"/>
        <v>0</v>
      </c>
      <c r="S243" s="134">
        <v>0</v>
      </c>
      <c r="T243" s="135">
        <f t="shared" si="3"/>
        <v>0</v>
      </c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R243" s="136" t="s">
        <v>170</v>
      </c>
      <c r="AT243" s="136" t="s">
        <v>192</v>
      </c>
      <c r="AU243" s="136" t="s">
        <v>81</v>
      </c>
      <c r="AY243" s="13" t="s">
        <v>128</v>
      </c>
      <c r="BE243" s="137">
        <f t="shared" si="4"/>
        <v>0</v>
      </c>
      <c r="BF243" s="137">
        <f t="shared" si="5"/>
        <v>0</v>
      </c>
      <c r="BG243" s="137">
        <f t="shared" si="6"/>
        <v>0</v>
      </c>
      <c r="BH243" s="137">
        <f t="shared" si="7"/>
        <v>0</v>
      </c>
      <c r="BI243" s="137">
        <f t="shared" si="8"/>
        <v>0</v>
      </c>
      <c r="BJ243" s="13" t="s">
        <v>79</v>
      </c>
      <c r="BK243" s="137">
        <f t="shared" si="9"/>
        <v>0</v>
      </c>
      <c r="BL243" s="13" t="s">
        <v>134</v>
      </c>
      <c r="BM243" s="136" t="s">
        <v>581</v>
      </c>
    </row>
    <row r="244" spans="1:65" s="2" customFormat="1" ht="16.5" customHeight="1">
      <c r="A244" s="20"/>
      <c r="B244" s="21"/>
      <c r="C244" s="161" t="s">
        <v>316</v>
      </c>
      <c r="D244" s="161" t="s">
        <v>192</v>
      </c>
      <c r="E244" s="162" t="s">
        <v>582</v>
      </c>
      <c r="F244" s="163" t="s">
        <v>583</v>
      </c>
      <c r="G244" s="164" t="s">
        <v>286</v>
      </c>
      <c r="H244" s="165">
        <v>6</v>
      </c>
      <c r="I244" s="166"/>
      <c r="J244" s="167">
        <f t="shared" si="0"/>
        <v>0</v>
      </c>
      <c r="K244" s="168"/>
      <c r="L244" s="169"/>
      <c r="M244" s="170" t="s">
        <v>19</v>
      </c>
      <c r="N244" s="171" t="s">
        <v>42</v>
      </c>
      <c r="O244" s="29"/>
      <c r="P244" s="134">
        <f t="shared" si="1"/>
        <v>0</v>
      </c>
      <c r="Q244" s="134">
        <v>0</v>
      </c>
      <c r="R244" s="134">
        <f t="shared" si="2"/>
        <v>0</v>
      </c>
      <c r="S244" s="134">
        <v>0</v>
      </c>
      <c r="T244" s="135">
        <f t="shared" si="3"/>
        <v>0</v>
      </c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R244" s="136" t="s">
        <v>170</v>
      </c>
      <c r="AT244" s="136" t="s">
        <v>192</v>
      </c>
      <c r="AU244" s="136" t="s">
        <v>81</v>
      </c>
      <c r="AY244" s="13" t="s">
        <v>128</v>
      </c>
      <c r="BE244" s="137">
        <f t="shared" si="4"/>
        <v>0</v>
      </c>
      <c r="BF244" s="137">
        <f t="shared" si="5"/>
        <v>0</v>
      </c>
      <c r="BG244" s="137">
        <f t="shared" si="6"/>
        <v>0</v>
      </c>
      <c r="BH244" s="137">
        <f t="shared" si="7"/>
        <v>0</v>
      </c>
      <c r="BI244" s="137">
        <f t="shared" si="8"/>
        <v>0</v>
      </c>
      <c r="BJ244" s="13" t="s">
        <v>79</v>
      </c>
      <c r="BK244" s="137">
        <f t="shared" si="9"/>
        <v>0</v>
      </c>
      <c r="BL244" s="13" t="s">
        <v>134</v>
      </c>
      <c r="BM244" s="136" t="s">
        <v>584</v>
      </c>
    </row>
    <row r="245" spans="1:65" s="2" customFormat="1" ht="16.5" customHeight="1">
      <c r="A245" s="20"/>
      <c r="B245" s="21"/>
      <c r="C245" s="161" t="s">
        <v>320</v>
      </c>
      <c r="D245" s="161" t="s">
        <v>192</v>
      </c>
      <c r="E245" s="162" t="s">
        <v>585</v>
      </c>
      <c r="F245" s="163" t="s">
        <v>586</v>
      </c>
      <c r="G245" s="164" t="s">
        <v>286</v>
      </c>
      <c r="H245" s="165">
        <v>8</v>
      </c>
      <c r="I245" s="166"/>
      <c r="J245" s="167">
        <f t="shared" si="0"/>
        <v>0</v>
      </c>
      <c r="K245" s="168"/>
      <c r="L245" s="169"/>
      <c r="M245" s="170" t="s">
        <v>19</v>
      </c>
      <c r="N245" s="171" t="s">
        <v>42</v>
      </c>
      <c r="O245" s="29"/>
      <c r="P245" s="134">
        <f t="shared" si="1"/>
        <v>0</v>
      </c>
      <c r="Q245" s="134">
        <v>0</v>
      </c>
      <c r="R245" s="134">
        <f t="shared" si="2"/>
        <v>0</v>
      </c>
      <c r="S245" s="134">
        <v>0</v>
      </c>
      <c r="T245" s="135">
        <f t="shared" si="3"/>
        <v>0</v>
      </c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R245" s="136" t="s">
        <v>170</v>
      </c>
      <c r="AT245" s="136" t="s">
        <v>192</v>
      </c>
      <c r="AU245" s="136" t="s">
        <v>81</v>
      </c>
      <c r="AY245" s="13" t="s">
        <v>128</v>
      </c>
      <c r="BE245" s="137">
        <f t="shared" si="4"/>
        <v>0</v>
      </c>
      <c r="BF245" s="137">
        <f t="shared" si="5"/>
        <v>0</v>
      </c>
      <c r="BG245" s="137">
        <f t="shared" si="6"/>
        <v>0</v>
      </c>
      <c r="BH245" s="137">
        <f t="shared" si="7"/>
        <v>0</v>
      </c>
      <c r="BI245" s="137">
        <f t="shared" si="8"/>
        <v>0</v>
      </c>
      <c r="BJ245" s="13" t="s">
        <v>79</v>
      </c>
      <c r="BK245" s="137">
        <f t="shared" si="9"/>
        <v>0</v>
      </c>
      <c r="BL245" s="13" t="s">
        <v>134</v>
      </c>
      <c r="BM245" s="136" t="s">
        <v>587</v>
      </c>
    </row>
    <row r="246" spans="1:65" s="2" customFormat="1" ht="16.5" customHeight="1">
      <c r="A246" s="20"/>
      <c r="B246" s="21"/>
      <c r="C246" s="161" t="s">
        <v>324</v>
      </c>
      <c r="D246" s="161" t="s">
        <v>192</v>
      </c>
      <c r="E246" s="162" t="s">
        <v>588</v>
      </c>
      <c r="F246" s="163" t="s">
        <v>589</v>
      </c>
      <c r="G246" s="164" t="s">
        <v>286</v>
      </c>
      <c r="H246" s="165">
        <v>1</v>
      </c>
      <c r="I246" s="166"/>
      <c r="J246" s="167">
        <f t="shared" si="0"/>
        <v>0</v>
      </c>
      <c r="K246" s="168"/>
      <c r="L246" s="169"/>
      <c r="M246" s="170" t="s">
        <v>19</v>
      </c>
      <c r="N246" s="171" t="s">
        <v>42</v>
      </c>
      <c r="O246" s="29"/>
      <c r="P246" s="134">
        <f t="shared" si="1"/>
        <v>0</v>
      </c>
      <c r="Q246" s="134">
        <v>0</v>
      </c>
      <c r="R246" s="134">
        <f t="shared" si="2"/>
        <v>0</v>
      </c>
      <c r="S246" s="134">
        <v>0</v>
      </c>
      <c r="T246" s="135">
        <f t="shared" si="3"/>
        <v>0</v>
      </c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R246" s="136" t="s">
        <v>170</v>
      </c>
      <c r="AT246" s="136" t="s">
        <v>192</v>
      </c>
      <c r="AU246" s="136" t="s">
        <v>81</v>
      </c>
      <c r="AY246" s="13" t="s">
        <v>128</v>
      </c>
      <c r="BE246" s="137">
        <f t="shared" si="4"/>
        <v>0</v>
      </c>
      <c r="BF246" s="137">
        <f t="shared" si="5"/>
        <v>0</v>
      </c>
      <c r="BG246" s="137">
        <f t="shared" si="6"/>
        <v>0</v>
      </c>
      <c r="BH246" s="137">
        <f t="shared" si="7"/>
        <v>0</v>
      </c>
      <c r="BI246" s="137">
        <f t="shared" si="8"/>
        <v>0</v>
      </c>
      <c r="BJ246" s="13" t="s">
        <v>79</v>
      </c>
      <c r="BK246" s="137">
        <f t="shared" si="9"/>
        <v>0</v>
      </c>
      <c r="BL246" s="13" t="s">
        <v>134</v>
      </c>
      <c r="BM246" s="136" t="s">
        <v>590</v>
      </c>
    </row>
    <row r="247" spans="1:65" s="2" customFormat="1" ht="16.5" customHeight="1">
      <c r="A247" s="20"/>
      <c r="B247" s="21"/>
      <c r="C247" s="161" t="s">
        <v>328</v>
      </c>
      <c r="D247" s="161" t="s">
        <v>192</v>
      </c>
      <c r="E247" s="162" t="s">
        <v>591</v>
      </c>
      <c r="F247" s="163" t="s">
        <v>592</v>
      </c>
      <c r="G247" s="164" t="s">
        <v>286</v>
      </c>
      <c r="H247" s="165">
        <v>5</v>
      </c>
      <c r="I247" s="166"/>
      <c r="J247" s="167">
        <f t="shared" si="0"/>
        <v>0</v>
      </c>
      <c r="K247" s="168"/>
      <c r="L247" s="169"/>
      <c r="M247" s="170" t="s">
        <v>19</v>
      </c>
      <c r="N247" s="171" t="s">
        <v>42</v>
      </c>
      <c r="O247" s="29"/>
      <c r="P247" s="134">
        <f t="shared" si="1"/>
        <v>0</v>
      </c>
      <c r="Q247" s="134">
        <v>0</v>
      </c>
      <c r="R247" s="134">
        <f t="shared" si="2"/>
        <v>0</v>
      </c>
      <c r="S247" s="134">
        <v>0</v>
      </c>
      <c r="T247" s="135">
        <f t="shared" si="3"/>
        <v>0</v>
      </c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R247" s="136" t="s">
        <v>170</v>
      </c>
      <c r="AT247" s="136" t="s">
        <v>192</v>
      </c>
      <c r="AU247" s="136" t="s">
        <v>81</v>
      </c>
      <c r="AY247" s="13" t="s">
        <v>128</v>
      </c>
      <c r="BE247" s="137">
        <f t="shared" si="4"/>
        <v>0</v>
      </c>
      <c r="BF247" s="137">
        <f t="shared" si="5"/>
        <v>0</v>
      </c>
      <c r="BG247" s="137">
        <f t="shared" si="6"/>
        <v>0</v>
      </c>
      <c r="BH247" s="137">
        <f t="shared" si="7"/>
        <v>0</v>
      </c>
      <c r="BI247" s="137">
        <f t="shared" si="8"/>
        <v>0</v>
      </c>
      <c r="BJ247" s="13" t="s">
        <v>79</v>
      </c>
      <c r="BK247" s="137">
        <f t="shared" si="9"/>
        <v>0</v>
      </c>
      <c r="BL247" s="13" t="s">
        <v>134</v>
      </c>
      <c r="BM247" s="136" t="s">
        <v>593</v>
      </c>
    </row>
    <row r="248" spans="1:65" s="2" customFormat="1" ht="16.5" customHeight="1">
      <c r="A248" s="20"/>
      <c r="B248" s="21"/>
      <c r="C248" s="161" t="s">
        <v>332</v>
      </c>
      <c r="D248" s="161" t="s">
        <v>192</v>
      </c>
      <c r="E248" s="162" t="s">
        <v>594</v>
      </c>
      <c r="F248" s="163" t="s">
        <v>595</v>
      </c>
      <c r="G248" s="164" t="s">
        <v>286</v>
      </c>
      <c r="H248" s="165">
        <v>4</v>
      </c>
      <c r="I248" s="166"/>
      <c r="J248" s="167">
        <f t="shared" si="0"/>
        <v>0</v>
      </c>
      <c r="K248" s="168"/>
      <c r="L248" s="169"/>
      <c r="M248" s="170" t="s">
        <v>19</v>
      </c>
      <c r="N248" s="171" t="s">
        <v>42</v>
      </c>
      <c r="O248" s="29"/>
      <c r="P248" s="134">
        <f t="shared" si="1"/>
        <v>0</v>
      </c>
      <c r="Q248" s="134">
        <v>0</v>
      </c>
      <c r="R248" s="134">
        <f t="shared" si="2"/>
        <v>0</v>
      </c>
      <c r="S248" s="134">
        <v>0</v>
      </c>
      <c r="T248" s="135">
        <f t="shared" si="3"/>
        <v>0</v>
      </c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R248" s="136" t="s">
        <v>170</v>
      </c>
      <c r="AT248" s="136" t="s">
        <v>192</v>
      </c>
      <c r="AU248" s="136" t="s">
        <v>81</v>
      </c>
      <c r="AY248" s="13" t="s">
        <v>128</v>
      </c>
      <c r="BE248" s="137">
        <f t="shared" si="4"/>
        <v>0</v>
      </c>
      <c r="BF248" s="137">
        <f t="shared" si="5"/>
        <v>0</v>
      </c>
      <c r="BG248" s="137">
        <f t="shared" si="6"/>
        <v>0</v>
      </c>
      <c r="BH248" s="137">
        <f t="shared" si="7"/>
        <v>0</v>
      </c>
      <c r="BI248" s="137">
        <f t="shared" si="8"/>
        <v>0</v>
      </c>
      <c r="BJ248" s="13" t="s">
        <v>79</v>
      </c>
      <c r="BK248" s="137">
        <f t="shared" si="9"/>
        <v>0</v>
      </c>
      <c r="BL248" s="13" t="s">
        <v>134</v>
      </c>
      <c r="BM248" s="136" t="s">
        <v>596</v>
      </c>
    </row>
    <row r="249" spans="1:65" s="2" customFormat="1" ht="16.5" customHeight="1">
      <c r="A249" s="20"/>
      <c r="B249" s="21"/>
      <c r="C249" s="124" t="s">
        <v>597</v>
      </c>
      <c r="D249" s="124" t="s">
        <v>130</v>
      </c>
      <c r="E249" s="125" t="s">
        <v>598</v>
      </c>
      <c r="F249" s="126" t="s">
        <v>599</v>
      </c>
      <c r="G249" s="127" t="s">
        <v>286</v>
      </c>
      <c r="H249" s="128">
        <v>1</v>
      </c>
      <c r="I249" s="129"/>
      <c r="J249" s="130">
        <f t="shared" si="0"/>
        <v>0</v>
      </c>
      <c r="K249" s="131"/>
      <c r="L249" s="23"/>
      <c r="M249" s="132" t="s">
        <v>19</v>
      </c>
      <c r="N249" s="133" t="s">
        <v>42</v>
      </c>
      <c r="O249" s="29"/>
      <c r="P249" s="134">
        <f t="shared" si="1"/>
        <v>0</v>
      </c>
      <c r="Q249" s="134">
        <v>0</v>
      </c>
      <c r="R249" s="134">
        <f t="shared" si="2"/>
        <v>0</v>
      </c>
      <c r="S249" s="134">
        <v>0</v>
      </c>
      <c r="T249" s="135">
        <f t="shared" si="3"/>
        <v>0</v>
      </c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R249" s="136" t="s">
        <v>134</v>
      </c>
      <c r="AT249" s="136" t="s">
        <v>130</v>
      </c>
      <c r="AU249" s="136" t="s">
        <v>81</v>
      </c>
      <c r="AY249" s="13" t="s">
        <v>128</v>
      </c>
      <c r="BE249" s="137">
        <f t="shared" si="4"/>
        <v>0</v>
      </c>
      <c r="BF249" s="137">
        <f t="shared" si="5"/>
        <v>0</v>
      </c>
      <c r="BG249" s="137">
        <f t="shared" si="6"/>
        <v>0</v>
      </c>
      <c r="BH249" s="137">
        <f t="shared" si="7"/>
        <v>0</v>
      </c>
      <c r="BI249" s="137">
        <f t="shared" si="8"/>
        <v>0</v>
      </c>
      <c r="BJ249" s="13" t="s">
        <v>79</v>
      </c>
      <c r="BK249" s="137">
        <f t="shared" si="9"/>
        <v>0</v>
      </c>
      <c r="BL249" s="13" t="s">
        <v>134</v>
      </c>
      <c r="BM249" s="136" t="s">
        <v>600</v>
      </c>
    </row>
    <row r="250" spans="1:65" s="2" customFormat="1" ht="16.5" customHeight="1">
      <c r="A250" s="20"/>
      <c r="B250" s="21"/>
      <c r="C250" s="161" t="s">
        <v>336</v>
      </c>
      <c r="D250" s="161" t="s">
        <v>192</v>
      </c>
      <c r="E250" s="162" t="s">
        <v>601</v>
      </c>
      <c r="F250" s="163" t="s">
        <v>602</v>
      </c>
      <c r="G250" s="164" t="s">
        <v>286</v>
      </c>
      <c r="H250" s="165">
        <v>3</v>
      </c>
      <c r="I250" s="166"/>
      <c r="J250" s="167">
        <f t="shared" si="0"/>
        <v>0</v>
      </c>
      <c r="K250" s="168"/>
      <c r="L250" s="169"/>
      <c r="M250" s="170" t="s">
        <v>19</v>
      </c>
      <c r="N250" s="171" t="s">
        <v>42</v>
      </c>
      <c r="O250" s="29"/>
      <c r="P250" s="134">
        <f t="shared" si="1"/>
        <v>0</v>
      </c>
      <c r="Q250" s="134">
        <v>0</v>
      </c>
      <c r="R250" s="134">
        <f t="shared" si="2"/>
        <v>0</v>
      </c>
      <c r="S250" s="134">
        <v>0</v>
      </c>
      <c r="T250" s="135">
        <f t="shared" si="3"/>
        <v>0</v>
      </c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R250" s="136" t="s">
        <v>170</v>
      </c>
      <c r="AT250" s="136" t="s">
        <v>192</v>
      </c>
      <c r="AU250" s="136" t="s">
        <v>81</v>
      </c>
      <c r="AY250" s="13" t="s">
        <v>128</v>
      </c>
      <c r="BE250" s="137">
        <f t="shared" si="4"/>
        <v>0</v>
      </c>
      <c r="BF250" s="137">
        <f t="shared" si="5"/>
        <v>0</v>
      </c>
      <c r="BG250" s="137">
        <f t="shared" si="6"/>
        <v>0</v>
      </c>
      <c r="BH250" s="137">
        <f t="shared" si="7"/>
        <v>0</v>
      </c>
      <c r="BI250" s="137">
        <f t="shared" si="8"/>
        <v>0</v>
      </c>
      <c r="BJ250" s="13" t="s">
        <v>79</v>
      </c>
      <c r="BK250" s="137">
        <f t="shared" si="9"/>
        <v>0</v>
      </c>
      <c r="BL250" s="13" t="s">
        <v>134</v>
      </c>
      <c r="BM250" s="136" t="s">
        <v>603</v>
      </c>
    </row>
    <row r="251" spans="1:65" s="2" customFormat="1" ht="16.5" customHeight="1">
      <c r="A251" s="20"/>
      <c r="B251" s="21"/>
      <c r="C251" s="161" t="s">
        <v>341</v>
      </c>
      <c r="D251" s="161" t="s">
        <v>192</v>
      </c>
      <c r="E251" s="162" t="s">
        <v>604</v>
      </c>
      <c r="F251" s="163" t="s">
        <v>605</v>
      </c>
      <c r="G251" s="164" t="s">
        <v>286</v>
      </c>
      <c r="H251" s="165">
        <v>7</v>
      </c>
      <c r="I251" s="166"/>
      <c r="J251" s="167">
        <f t="shared" si="0"/>
        <v>0</v>
      </c>
      <c r="K251" s="168"/>
      <c r="L251" s="169"/>
      <c r="M251" s="170" t="s">
        <v>19</v>
      </c>
      <c r="N251" s="171" t="s">
        <v>42</v>
      </c>
      <c r="O251" s="29"/>
      <c r="P251" s="134">
        <f t="shared" si="1"/>
        <v>0</v>
      </c>
      <c r="Q251" s="134">
        <v>0</v>
      </c>
      <c r="R251" s="134">
        <f t="shared" si="2"/>
        <v>0</v>
      </c>
      <c r="S251" s="134">
        <v>0</v>
      </c>
      <c r="T251" s="135">
        <f t="shared" si="3"/>
        <v>0</v>
      </c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R251" s="136" t="s">
        <v>170</v>
      </c>
      <c r="AT251" s="136" t="s">
        <v>192</v>
      </c>
      <c r="AU251" s="136" t="s">
        <v>81</v>
      </c>
      <c r="AY251" s="13" t="s">
        <v>128</v>
      </c>
      <c r="BE251" s="137">
        <f t="shared" si="4"/>
        <v>0</v>
      </c>
      <c r="BF251" s="137">
        <f t="shared" si="5"/>
        <v>0</v>
      </c>
      <c r="BG251" s="137">
        <f t="shared" si="6"/>
        <v>0</v>
      </c>
      <c r="BH251" s="137">
        <f t="shared" si="7"/>
        <v>0</v>
      </c>
      <c r="BI251" s="137">
        <f t="shared" si="8"/>
        <v>0</v>
      </c>
      <c r="BJ251" s="13" t="s">
        <v>79</v>
      </c>
      <c r="BK251" s="137">
        <f t="shared" si="9"/>
        <v>0</v>
      </c>
      <c r="BL251" s="13" t="s">
        <v>134</v>
      </c>
      <c r="BM251" s="136" t="s">
        <v>606</v>
      </c>
    </row>
    <row r="252" spans="1:65" s="2" customFormat="1" ht="16.5" customHeight="1">
      <c r="A252" s="20"/>
      <c r="B252" s="21"/>
      <c r="C252" s="124" t="s">
        <v>607</v>
      </c>
      <c r="D252" s="124" t="s">
        <v>130</v>
      </c>
      <c r="E252" s="125" t="s">
        <v>608</v>
      </c>
      <c r="F252" s="126" t="s">
        <v>577</v>
      </c>
      <c r="G252" s="127" t="s">
        <v>286</v>
      </c>
      <c r="H252" s="128">
        <v>1</v>
      </c>
      <c r="I252" s="129"/>
      <c r="J252" s="130">
        <f t="shared" si="0"/>
        <v>0</v>
      </c>
      <c r="K252" s="131"/>
      <c r="L252" s="23"/>
      <c r="M252" s="132" t="s">
        <v>19</v>
      </c>
      <c r="N252" s="133" t="s">
        <v>42</v>
      </c>
      <c r="O252" s="29"/>
      <c r="P252" s="134">
        <f t="shared" si="1"/>
        <v>0</v>
      </c>
      <c r="Q252" s="134">
        <v>0</v>
      </c>
      <c r="R252" s="134">
        <f t="shared" si="2"/>
        <v>0</v>
      </c>
      <c r="S252" s="134">
        <v>0</v>
      </c>
      <c r="T252" s="135">
        <f t="shared" si="3"/>
        <v>0</v>
      </c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R252" s="136" t="s">
        <v>134</v>
      </c>
      <c r="AT252" s="136" t="s">
        <v>130</v>
      </c>
      <c r="AU252" s="136" t="s">
        <v>81</v>
      </c>
      <c r="AY252" s="13" t="s">
        <v>128</v>
      </c>
      <c r="BE252" s="137">
        <f t="shared" si="4"/>
        <v>0</v>
      </c>
      <c r="BF252" s="137">
        <f t="shared" si="5"/>
        <v>0</v>
      </c>
      <c r="BG252" s="137">
        <f t="shared" si="6"/>
        <v>0</v>
      </c>
      <c r="BH252" s="137">
        <f t="shared" si="7"/>
        <v>0</v>
      </c>
      <c r="BI252" s="137">
        <f t="shared" si="8"/>
        <v>0</v>
      </c>
      <c r="BJ252" s="13" t="s">
        <v>79</v>
      </c>
      <c r="BK252" s="137">
        <f t="shared" si="9"/>
        <v>0</v>
      </c>
      <c r="BL252" s="13" t="s">
        <v>134</v>
      </c>
      <c r="BM252" s="136" t="s">
        <v>609</v>
      </c>
    </row>
    <row r="253" spans="1:65" s="2" customFormat="1" ht="16.5" customHeight="1">
      <c r="A253" s="20"/>
      <c r="B253" s="21"/>
      <c r="C253" s="161" t="s">
        <v>357</v>
      </c>
      <c r="D253" s="161" t="s">
        <v>192</v>
      </c>
      <c r="E253" s="162" t="s">
        <v>610</v>
      </c>
      <c r="F253" s="163" t="s">
        <v>611</v>
      </c>
      <c r="G253" s="164" t="s">
        <v>286</v>
      </c>
      <c r="H253" s="165">
        <v>2</v>
      </c>
      <c r="I253" s="166"/>
      <c r="J253" s="167">
        <f t="shared" si="0"/>
        <v>0</v>
      </c>
      <c r="K253" s="168"/>
      <c r="L253" s="169"/>
      <c r="M253" s="170" t="s">
        <v>19</v>
      </c>
      <c r="N253" s="171" t="s">
        <v>42</v>
      </c>
      <c r="O253" s="29"/>
      <c r="P253" s="134">
        <f t="shared" si="1"/>
        <v>0</v>
      </c>
      <c r="Q253" s="134">
        <v>0</v>
      </c>
      <c r="R253" s="134">
        <f t="shared" si="2"/>
        <v>0</v>
      </c>
      <c r="S253" s="134">
        <v>0</v>
      </c>
      <c r="T253" s="135">
        <f t="shared" si="3"/>
        <v>0</v>
      </c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R253" s="136" t="s">
        <v>170</v>
      </c>
      <c r="AT253" s="136" t="s">
        <v>192</v>
      </c>
      <c r="AU253" s="136" t="s">
        <v>81</v>
      </c>
      <c r="AY253" s="13" t="s">
        <v>128</v>
      </c>
      <c r="BE253" s="137">
        <f t="shared" si="4"/>
        <v>0</v>
      </c>
      <c r="BF253" s="137">
        <f t="shared" si="5"/>
        <v>0</v>
      </c>
      <c r="BG253" s="137">
        <f t="shared" si="6"/>
        <v>0</v>
      </c>
      <c r="BH253" s="137">
        <f t="shared" si="7"/>
        <v>0</v>
      </c>
      <c r="BI253" s="137">
        <f t="shared" si="8"/>
        <v>0</v>
      </c>
      <c r="BJ253" s="13" t="s">
        <v>79</v>
      </c>
      <c r="BK253" s="137">
        <f t="shared" si="9"/>
        <v>0</v>
      </c>
      <c r="BL253" s="13" t="s">
        <v>134</v>
      </c>
      <c r="BM253" s="136" t="s">
        <v>612</v>
      </c>
    </row>
    <row r="254" spans="1:65" s="2" customFormat="1" ht="16.5" customHeight="1">
      <c r="A254" s="20"/>
      <c r="B254" s="21"/>
      <c r="C254" s="161" t="s">
        <v>361</v>
      </c>
      <c r="D254" s="161" t="s">
        <v>192</v>
      </c>
      <c r="E254" s="162" t="s">
        <v>613</v>
      </c>
      <c r="F254" s="163" t="s">
        <v>614</v>
      </c>
      <c r="G254" s="164" t="s">
        <v>286</v>
      </c>
      <c r="H254" s="165">
        <v>3</v>
      </c>
      <c r="I254" s="166"/>
      <c r="J254" s="167">
        <f t="shared" si="0"/>
        <v>0</v>
      </c>
      <c r="K254" s="168"/>
      <c r="L254" s="169"/>
      <c r="M254" s="170" t="s">
        <v>19</v>
      </c>
      <c r="N254" s="171" t="s">
        <v>42</v>
      </c>
      <c r="O254" s="29"/>
      <c r="P254" s="134">
        <f t="shared" si="1"/>
        <v>0</v>
      </c>
      <c r="Q254" s="134">
        <v>0</v>
      </c>
      <c r="R254" s="134">
        <f t="shared" si="2"/>
        <v>0</v>
      </c>
      <c r="S254" s="134">
        <v>0</v>
      </c>
      <c r="T254" s="135">
        <f t="shared" si="3"/>
        <v>0</v>
      </c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R254" s="136" t="s">
        <v>170</v>
      </c>
      <c r="AT254" s="136" t="s">
        <v>192</v>
      </c>
      <c r="AU254" s="136" t="s">
        <v>81</v>
      </c>
      <c r="AY254" s="13" t="s">
        <v>128</v>
      </c>
      <c r="BE254" s="137">
        <f t="shared" si="4"/>
        <v>0</v>
      </c>
      <c r="BF254" s="137">
        <f t="shared" si="5"/>
        <v>0</v>
      </c>
      <c r="BG254" s="137">
        <f t="shared" si="6"/>
        <v>0</v>
      </c>
      <c r="BH254" s="137">
        <f t="shared" si="7"/>
        <v>0</v>
      </c>
      <c r="BI254" s="137">
        <f t="shared" si="8"/>
        <v>0</v>
      </c>
      <c r="BJ254" s="13" t="s">
        <v>79</v>
      </c>
      <c r="BK254" s="137">
        <f t="shared" si="9"/>
        <v>0</v>
      </c>
      <c r="BL254" s="13" t="s">
        <v>134</v>
      </c>
      <c r="BM254" s="136" t="s">
        <v>615</v>
      </c>
    </row>
    <row r="255" spans="1:65" s="2" customFormat="1" ht="16.5" customHeight="1">
      <c r="A255" s="20"/>
      <c r="B255" s="21"/>
      <c r="C255" s="161" t="s">
        <v>366</v>
      </c>
      <c r="D255" s="161" t="s">
        <v>192</v>
      </c>
      <c r="E255" s="162" t="s">
        <v>616</v>
      </c>
      <c r="F255" s="163" t="s">
        <v>617</v>
      </c>
      <c r="G255" s="164" t="s">
        <v>286</v>
      </c>
      <c r="H255" s="165">
        <v>5</v>
      </c>
      <c r="I255" s="166"/>
      <c r="J255" s="167">
        <f t="shared" si="0"/>
        <v>0</v>
      </c>
      <c r="K255" s="168"/>
      <c r="L255" s="169"/>
      <c r="M255" s="170" t="s">
        <v>19</v>
      </c>
      <c r="N255" s="171" t="s">
        <v>42</v>
      </c>
      <c r="O255" s="29"/>
      <c r="P255" s="134">
        <f t="shared" si="1"/>
        <v>0</v>
      </c>
      <c r="Q255" s="134">
        <v>0</v>
      </c>
      <c r="R255" s="134">
        <f t="shared" si="2"/>
        <v>0</v>
      </c>
      <c r="S255" s="134">
        <v>0</v>
      </c>
      <c r="T255" s="135">
        <f t="shared" si="3"/>
        <v>0</v>
      </c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R255" s="136" t="s">
        <v>170</v>
      </c>
      <c r="AT255" s="136" t="s">
        <v>192</v>
      </c>
      <c r="AU255" s="136" t="s">
        <v>81</v>
      </c>
      <c r="AY255" s="13" t="s">
        <v>128</v>
      </c>
      <c r="BE255" s="137">
        <f t="shared" si="4"/>
        <v>0</v>
      </c>
      <c r="BF255" s="137">
        <f t="shared" si="5"/>
        <v>0</v>
      </c>
      <c r="BG255" s="137">
        <f t="shared" si="6"/>
        <v>0</v>
      </c>
      <c r="BH255" s="137">
        <f t="shared" si="7"/>
        <v>0</v>
      </c>
      <c r="BI255" s="137">
        <f t="shared" si="8"/>
        <v>0</v>
      </c>
      <c r="BJ255" s="13" t="s">
        <v>79</v>
      </c>
      <c r="BK255" s="137">
        <f t="shared" si="9"/>
        <v>0</v>
      </c>
      <c r="BL255" s="13" t="s">
        <v>134</v>
      </c>
      <c r="BM255" s="136" t="s">
        <v>618</v>
      </c>
    </row>
    <row r="256" spans="1:65" s="2" customFormat="1" ht="16.5" customHeight="1">
      <c r="A256" s="20"/>
      <c r="B256" s="21"/>
      <c r="C256" s="124" t="s">
        <v>371</v>
      </c>
      <c r="D256" s="124" t="s">
        <v>130</v>
      </c>
      <c r="E256" s="125" t="s">
        <v>619</v>
      </c>
      <c r="F256" s="126" t="s">
        <v>620</v>
      </c>
      <c r="G256" s="127" t="s">
        <v>202</v>
      </c>
      <c r="H256" s="128">
        <v>408.92</v>
      </c>
      <c r="I256" s="129"/>
      <c r="J256" s="130">
        <f t="shared" si="0"/>
        <v>0</v>
      </c>
      <c r="K256" s="131"/>
      <c r="L256" s="23"/>
      <c r="M256" s="132" t="s">
        <v>19</v>
      </c>
      <c r="N256" s="133" t="s">
        <v>42</v>
      </c>
      <c r="O256" s="29"/>
      <c r="P256" s="134">
        <f t="shared" si="1"/>
        <v>0</v>
      </c>
      <c r="Q256" s="134">
        <v>0.00013</v>
      </c>
      <c r="R256" s="134">
        <f t="shared" si="2"/>
        <v>0.053159599999999994</v>
      </c>
      <c r="S256" s="134">
        <v>0</v>
      </c>
      <c r="T256" s="135">
        <f t="shared" si="3"/>
        <v>0</v>
      </c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R256" s="136" t="s">
        <v>134</v>
      </c>
      <c r="AT256" s="136" t="s">
        <v>130</v>
      </c>
      <c r="AU256" s="136" t="s">
        <v>81</v>
      </c>
      <c r="AY256" s="13" t="s">
        <v>128</v>
      </c>
      <c r="BE256" s="137">
        <f t="shared" si="4"/>
        <v>0</v>
      </c>
      <c r="BF256" s="137">
        <f t="shared" si="5"/>
        <v>0</v>
      </c>
      <c r="BG256" s="137">
        <f t="shared" si="6"/>
        <v>0</v>
      </c>
      <c r="BH256" s="137">
        <f t="shared" si="7"/>
        <v>0</v>
      </c>
      <c r="BI256" s="137">
        <f t="shared" si="8"/>
        <v>0</v>
      </c>
      <c r="BJ256" s="13" t="s">
        <v>79</v>
      </c>
      <c r="BK256" s="137">
        <f t="shared" si="9"/>
        <v>0</v>
      </c>
      <c r="BL256" s="13" t="s">
        <v>134</v>
      </c>
      <c r="BM256" s="136" t="s">
        <v>621</v>
      </c>
    </row>
    <row r="257" spans="2:51" s="8" customFormat="1" ht="12">
      <c r="B257" s="138"/>
      <c r="C257" s="139"/>
      <c r="D257" s="140" t="s">
        <v>136</v>
      </c>
      <c r="E257" s="141" t="s">
        <v>19</v>
      </c>
      <c r="F257" s="142" t="s">
        <v>622</v>
      </c>
      <c r="G257" s="139"/>
      <c r="H257" s="143">
        <v>408.92</v>
      </c>
      <c r="I257" s="144"/>
      <c r="J257" s="139"/>
      <c r="K257" s="139"/>
      <c r="L257" s="145"/>
      <c r="M257" s="146"/>
      <c r="N257" s="147"/>
      <c r="O257" s="147"/>
      <c r="P257" s="147"/>
      <c r="Q257" s="147"/>
      <c r="R257" s="147"/>
      <c r="S257" s="147"/>
      <c r="T257" s="148"/>
      <c r="AT257" s="149" t="s">
        <v>136</v>
      </c>
      <c r="AU257" s="149" t="s">
        <v>81</v>
      </c>
      <c r="AV257" s="8" t="s">
        <v>81</v>
      </c>
      <c r="AW257" s="8" t="s">
        <v>33</v>
      </c>
      <c r="AX257" s="8" t="s">
        <v>79</v>
      </c>
      <c r="AY257" s="149" t="s">
        <v>128</v>
      </c>
    </row>
    <row r="258" spans="2:63" s="7" customFormat="1" ht="20.85" customHeight="1">
      <c r="B258" s="108"/>
      <c r="C258" s="109"/>
      <c r="D258" s="110" t="s">
        <v>70</v>
      </c>
      <c r="E258" s="122" t="s">
        <v>597</v>
      </c>
      <c r="F258" s="122" t="s">
        <v>623</v>
      </c>
      <c r="G258" s="109"/>
      <c r="H258" s="109"/>
      <c r="I258" s="112"/>
      <c r="J258" s="123">
        <f>BK258</f>
        <v>0</v>
      </c>
      <c r="K258" s="109"/>
      <c r="L258" s="114"/>
      <c r="M258" s="115"/>
      <c r="N258" s="116"/>
      <c r="O258" s="116"/>
      <c r="P258" s="117">
        <f>SUM(P259:P262)</f>
        <v>0</v>
      </c>
      <c r="Q258" s="116"/>
      <c r="R258" s="117">
        <f>SUM(R259:R262)</f>
        <v>0</v>
      </c>
      <c r="S258" s="116"/>
      <c r="T258" s="118">
        <f>SUM(T259:T262)</f>
        <v>0</v>
      </c>
      <c r="AR258" s="119" t="s">
        <v>79</v>
      </c>
      <c r="AT258" s="120" t="s">
        <v>70</v>
      </c>
      <c r="AU258" s="120" t="s">
        <v>81</v>
      </c>
      <c r="AY258" s="119" t="s">
        <v>128</v>
      </c>
      <c r="BK258" s="121">
        <f>SUM(BK259:BK262)</f>
        <v>0</v>
      </c>
    </row>
    <row r="259" spans="1:65" s="2" customFormat="1" ht="21.75" customHeight="1">
      <c r="A259" s="20"/>
      <c r="B259" s="21"/>
      <c r="C259" s="124" t="s">
        <v>377</v>
      </c>
      <c r="D259" s="124" t="s">
        <v>130</v>
      </c>
      <c r="E259" s="125" t="s">
        <v>624</v>
      </c>
      <c r="F259" s="126" t="s">
        <v>625</v>
      </c>
      <c r="G259" s="127" t="s">
        <v>286</v>
      </c>
      <c r="H259" s="128">
        <v>1</v>
      </c>
      <c r="I259" s="129"/>
      <c r="J259" s="130">
        <f>ROUND(I259*H259,2)</f>
        <v>0</v>
      </c>
      <c r="K259" s="131"/>
      <c r="L259" s="23"/>
      <c r="M259" s="132" t="s">
        <v>19</v>
      </c>
      <c r="N259" s="133" t="s">
        <v>42</v>
      </c>
      <c r="O259" s="29"/>
      <c r="P259" s="134">
        <f>O259*H259</f>
        <v>0</v>
      </c>
      <c r="Q259" s="134">
        <v>0</v>
      </c>
      <c r="R259" s="134">
        <f>Q259*H259</f>
        <v>0</v>
      </c>
      <c r="S259" s="134">
        <v>0</v>
      </c>
      <c r="T259" s="135">
        <f>S259*H259</f>
        <v>0</v>
      </c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R259" s="136" t="s">
        <v>134</v>
      </c>
      <c r="AT259" s="136" t="s">
        <v>130</v>
      </c>
      <c r="AU259" s="136" t="s">
        <v>141</v>
      </c>
      <c r="AY259" s="13" t="s">
        <v>128</v>
      </c>
      <c r="BE259" s="137">
        <f>IF(N259="základní",J259,0)</f>
        <v>0</v>
      </c>
      <c r="BF259" s="137">
        <f>IF(N259="snížená",J259,0)</f>
        <v>0</v>
      </c>
      <c r="BG259" s="137">
        <f>IF(N259="zákl. přenesená",J259,0)</f>
        <v>0</v>
      </c>
      <c r="BH259" s="137">
        <f>IF(N259="sníž. přenesená",J259,0)</f>
        <v>0</v>
      </c>
      <c r="BI259" s="137">
        <f>IF(N259="nulová",J259,0)</f>
        <v>0</v>
      </c>
      <c r="BJ259" s="13" t="s">
        <v>79</v>
      </c>
      <c r="BK259" s="137">
        <f>ROUND(I259*H259,2)</f>
        <v>0</v>
      </c>
      <c r="BL259" s="13" t="s">
        <v>134</v>
      </c>
      <c r="BM259" s="136" t="s">
        <v>626</v>
      </c>
    </row>
    <row r="260" spans="2:51" s="8" customFormat="1" ht="12">
      <c r="B260" s="138"/>
      <c r="C260" s="139"/>
      <c r="D260" s="140" t="s">
        <v>136</v>
      </c>
      <c r="E260" s="141" t="s">
        <v>19</v>
      </c>
      <c r="F260" s="142" t="s">
        <v>627</v>
      </c>
      <c r="G260" s="139"/>
      <c r="H260" s="143">
        <v>1</v>
      </c>
      <c r="I260" s="144"/>
      <c r="J260" s="139"/>
      <c r="K260" s="139"/>
      <c r="L260" s="145"/>
      <c r="M260" s="146"/>
      <c r="N260" s="147"/>
      <c r="O260" s="147"/>
      <c r="P260" s="147"/>
      <c r="Q260" s="147"/>
      <c r="R260" s="147"/>
      <c r="S260" s="147"/>
      <c r="T260" s="148"/>
      <c r="AT260" s="149" t="s">
        <v>136</v>
      </c>
      <c r="AU260" s="149" t="s">
        <v>141</v>
      </c>
      <c r="AV260" s="8" t="s">
        <v>81</v>
      </c>
      <c r="AW260" s="8" t="s">
        <v>33</v>
      </c>
      <c r="AX260" s="8" t="s">
        <v>79</v>
      </c>
      <c r="AY260" s="149" t="s">
        <v>128</v>
      </c>
    </row>
    <row r="261" spans="1:65" s="2" customFormat="1" ht="21.75" customHeight="1">
      <c r="A261" s="20"/>
      <c r="B261" s="21"/>
      <c r="C261" s="124" t="s">
        <v>384</v>
      </c>
      <c r="D261" s="124" t="s">
        <v>130</v>
      </c>
      <c r="E261" s="125" t="s">
        <v>628</v>
      </c>
      <c r="F261" s="126" t="s">
        <v>629</v>
      </c>
      <c r="G261" s="127" t="s">
        <v>202</v>
      </c>
      <c r="H261" s="128">
        <v>408.92</v>
      </c>
      <c r="I261" s="129"/>
      <c r="J261" s="130">
        <f>ROUND(I261*H261,2)</f>
        <v>0</v>
      </c>
      <c r="K261" s="131"/>
      <c r="L261" s="23"/>
      <c r="M261" s="132" t="s">
        <v>19</v>
      </c>
      <c r="N261" s="133" t="s">
        <v>42</v>
      </c>
      <c r="O261" s="29"/>
      <c r="P261" s="134">
        <f>O261*H261</f>
        <v>0</v>
      </c>
      <c r="Q261" s="134">
        <v>0</v>
      </c>
      <c r="R261" s="134">
        <f>Q261*H261</f>
        <v>0</v>
      </c>
      <c r="S261" s="134">
        <v>0</v>
      </c>
      <c r="T261" s="135">
        <f>S261*H261</f>
        <v>0</v>
      </c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R261" s="136" t="s">
        <v>134</v>
      </c>
      <c r="AT261" s="136" t="s">
        <v>130</v>
      </c>
      <c r="AU261" s="136" t="s">
        <v>141</v>
      </c>
      <c r="AY261" s="13" t="s">
        <v>128</v>
      </c>
      <c r="BE261" s="137">
        <f>IF(N261="základní",J261,0)</f>
        <v>0</v>
      </c>
      <c r="BF261" s="137">
        <f>IF(N261="snížená",J261,0)</f>
        <v>0</v>
      </c>
      <c r="BG261" s="137">
        <f>IF(N261="zákl. přenesená",J261,0)</f>
        <v>0</v>
      </c>
      <c r="BH261" s="137">
        <f>IF(N261="sníž. přenesená",J261,0)</f>
        <v>0</v>
      </c>
      <c r="BI261" s="137">
        <f>IF(N261="nulová",J261,0)</f>
        <v>0</v>
      </c>
      <c r="BJ261" s="13" t="s">
        <v>79</v>
      </c>
      <c r="BK261" s="137">
        <f>ROUND(I261*H261,2)</f>
        <v>0</v>
      </c>
      <c r="BL261" s="13" t="s">
        <v>134</v>
      </c>
      <c r="BM261" s="136" t="s">
        <v>630</v>
      </c>
    </row>
    <row r="262" spans="2:51" s="8" customFormat="1" ht="12">
      <c r="B262" s="138"/>
      <c r="C262" s="139"/>
      <c r="D262" s="140" t="s">
        <v>136</v>
      </c>
      <c r="E262" s="141" t="s">
        <v>19</v>
      </c>
      <c r="F262" s="142" t="s">
        <v>622</v>
      </c>
      <c r="G262" s="139"/>
      <c r="H262" s="143">
        <v>408.92</v>
      </c>
      <c r="I262" s="144"/>
      <c r="J262" s="139"/>
      <c r="K262" s="139"/>
      <c r="L262" s="145"/>
      <c r="M262" s="146"/>
      <c r="N262" s="147"/>
      <c r="O262" s="147"/>
      <c r="P262" s="147"/>
      <c r="Q262" s="147"/>
      <c r="R262" s="147"/>
      <c r="S262" s="147"/>
      <c r="T262" s="148"/>
      <c r="AT262" s="149" t="s">
        <v>136</v>
      </c>
      <c r="AU262" s="149" t="s">
        <v>141</v>
      </c>
      <c r="AV262" s="8" t="s">
        <v>81</v>
      </c>
      <c r="AW262" s="8" t="s">
        <v>33</v>
      </c>
      <c r="AX262" s="8" t="s">
        <v>79</v>
      </c>
      <c r="AY262" s="149" t="s">
        <v>128</v>
      </c>
    </row>
    <row r="263" spans="2:63" s="7" customFormat="1" ht="22.8" customHeight="1">
      <c r="B263" s="108"/>
      <c r="C263" s="109"/>
      <c r="D263" s="110" t="s">
        <v>70</v>
      </c>
      <c r="E263" s="122" t="s">
        <v>382</v>
      </c>
      <c r="F263" s="122" t="s">
        <v>383</v>
      </c>
      <c r="G263" s="109"/>
      <c r="H263" s="109"/>
      <c r="I263" s="112"/>
      <c r="J263" s="123">
        <f>BK263</f>
        <v>0</v>
      </c>
      <c r="K263" s="109"/>
      <c r="L263" s="114"/>
      <c r="M263" s="115"/>
      <c r="N263" s="116"/>
      <c r="O263" s="116"/>
      <c r="P263" s="117">
        <f>SUM(P264:P267)</f>
        <v>0</v>
      </c>
      <c r="Q263" s="116"/>
      <c r="R263" s="117">
        <f>SUM(R264:R267)</f>
        <v>0</v>
      </c>
      <c r="S263" s="116"/>
      <c r="T263" s="118">
        <f>SUM(T264:T267)</f>
        <v>0</v>
      </c>
      <c r="AR263" s="119" t="s">
        <v>79</v>
      </c>
      <c r="AT263" s="120" t="s">
        <v>70</v>
      </c>
      <c r="AU263" s="120" t="s">
        <v>79</v>
      </c>
      <c r="AY263" s="119" t="s">
        <v>128</v>
      </c>
      <c r="BK263" s="121">
        <f>SUM(BK264:BK267)</f>
        <v>0</v>
      </c>
    </row>
    <row r="264" spans="1:65" s="2" customFormat="1" ht="44.25" customHeight="1">
      <c r="A264" s="20"/>
      <c r="B264" s="21"/>
      <c r="C264" s="124" t="s">
        <v>388</v>
      </c>
      <c r="D264" s="124" t="s">
        <v>130</v>
      </c>
      <c r="E264" s="125" t="s">
        <v>631</v>
      </c>
      <c r="F264" s="126" t="s">
        <v>632</v>
      </c>
      <c r="G264" s="127" t="s">
        <v>173</v>
      </c>
      <c r="H264" s="128">
        <v>485.013</v>
      </c>
      <c r="I264" s="129"/>
      <c r="J264" s="130">
        <f>ROUND(I264*H264,2)</f>
        <v>0</v>
      </c>
      <c r="K264" s="131"/>
      <c r="L264" s="23"/>
      <c r="M264" s="132" t="s">
        <v>19</v>
      </c>
      <c r="N264" s="133" t="s">
        <v>42</v>
      </c>
      <c r="O264" s="29"/>
      <c r="P264" s="134">
        <f>O264*H264</f>
        <v>0</v>
      </c>
      <c r="Q264" s="134">
        <v>0</v>
      </c>
      <c r="R264" s="134">
        <f>Q264*H264</f>
        <v>0</v>
      </c>
      <c r="S264" s="134">
        <v>0</v>
      </c>
      <c r="T264" s="135">
        <f>S264*H264</f>
        <v>0</v>
      </c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R264" s="136" t="s">
        <v>134</v>
      </c>
      <c r="AT264" s="136" t="s">
        <v>130</v>
      </c>
      <c r="AU264" s="136" t="s">
        <v>81</v>
      </c>
      <c r="AY264" s="13" t="s">
        <v>128</v>
      </c>
      <c r="BE264" s="137">
        <f>IF(N264="základní",J264,0)</f>
        <v>0</v>
      </c>
      <c r="BF264" s="137">
        <f>IF(N264="snížená",J264,0)</f>
        <v>0</v>
      </c>
      <c r="BG264" s="137">
        <f>IF(N264="zákl. přenesená",J264,0)</f>
        <v>0</v>
      </c>
      <c r="BH264" s="137">
        <f>IF(N264="sníž. přenesená",J264,0)</f>
        <v>0</v>
      </c>
      <c r="BI264" s="137">
        <f>IF(N264="nulová",J264,0)</f>
        <v>0</v>
      </c>
      <c r="BJ264" s="13" t="s">
        <v>79</v>
      </c>
      <c r="BK264" s="137">
        <f>ROUND(I264*H264,2)</f>
        <v>0</v>
      </c>
      <c r="BL264" s="13" t="s">
        <v>134</v>
      </c>
      <c r="BM264" s="136" t="s">
        <v>633</v>
      </c>
    </row>
    <row r="265" spans="2:51" s="8" customFormat="1" ht="12">
      <c r="B265" s="138"/>
      <c r="C265" s="139"/>
      <c r="D265" s="140" t="s">
        <v>136</v>
      </c>
      <c r="E265" s="141" t="s">
        <v>19</v>
      </c>
      <c r="F265" s="142" t="s">
        <v>634</v>
      </c>
      <c r="G265" s="139"/>
      <c r="H265" s="143">
        <v>485.013</v>
      </c>
      <c r="I265" s="144"/>
      <c r="J265" s="139"/>
      <c r="K265" s="139"/>
      <c r="L265" s="145"/>
      <c r="M265" s="146"/>
      <c r="N265" s="147"/>
      <c r="O265" s="147"/>
      <c r="P265" s="147"/>
      <c r="Q265" s="147"/>
      <c r="R265" s="147"/>
      <c r="S265" s="147"/>
      <c r="T265" s="148"/>
      <c r="AT265" s="149" t="s">
        <v>136</v>
      </c>
      <c r="AU265" s="149" t="s">
        <v>81</v>
      </c>
      <c r="AV265" s="8" t="s">
        <v>81</v>
      </c>
      <c r="AW265" s="8" t="s">
        <v>33</v>
      </c>
      <c r="AX265" s="8" t="s">
        <v>79</v>
      </c>
      <c r="AY265" s="149" t="s">
        <v>128</v>
      </c>
    </row>
    <row r="266" spans="1:65" s="2" customFormat="1" ht="44.25" customHeight="1">
      <c r="A266" s="20"/>
      <c r="B266" s="21"/>
      <c r="C266" s="124" t="s">
        <v>635</v>
      </c>
      <c r="D266" s="124" t="s">
        <v>130</v>
      </c>
      <c r="E266" s="125" t="s">
        <v>636</v>
      </c>
      <c r="F266" s="126" t="s">
        <v>637</v>
      </c>
      <c r="G266" s="127" t="s">
        <v>173</v>
      </c>
      <c r="H266" s="128">
        <v>485.013</v>
      </c>
      <c r="I266" s="129"/>
      <c r="J266" s="130">
        <f>ROUND(I266*H266,2)</f>
        <v>0</v>
      </c>
      <c r="K266" s="131"/>
      <c r="L266" s="23"/>
      <c r="M266" s="132" t="s">
        <v>19</v>
      </c>
      <c r="N266" s="133" t="s">
        <v>42</v>
      </c>
      <c r="O266" s="29"/>
      <c r="P266" s="134">
        <f>O266*H266</f>
        <v>0</v>
      </c>
      <c r="Q266" s="134">
        <v>0</v>
      </c>
      <c r="R266" s="134">
        <f>Q266*H266</f>
        <v>0</v>
      </c>
      <c r="S266" s="134">
        <v>0</v>
      </c>
      <c r="T266" s="135">
        <f>S266*H266</f>
        <v>0</v>
      </c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R266" s="136" t="s">
        <v>134</v>
      </c>
      <c r="AT266" s="136" t="s">
        <v>130</v>
      </c>
      <c r="AU266" s="136" t="s">
        <v>81</v>
      </c>
      <c r="AY266" s="13" t="s">
        <v>128</v>
      </c>
      <c r="BE266" s="137">
        <f>IF(N266="základní",J266,0)</f>
        <v>0</v>
      </c>
      <c r="BF266" s="137">
        <f>IF(N266="snížená",J266,0)</f>
        <v>0</v>
      </c>
      <c r="BG266" s="137">
        <f>IF(N266="zákl. přenesená",J266,0)</f>
        <v>0</v>
      </c>
      <c r="BH266" s="137">
        <f>IF(N266="sníž. přenesená",J266,0)</f>
        <v>0</v>
      </c>
      <c r="BI266" s="137">
        <f>IF(N266="nulová",J266,0)</f>
        <v>0</v>
      </c>
      <c r="BJ266" s="13" t="s">
        <v>79</v>
      </c>
      <c r="BK266" s="137">
        <f>ROUND(I266*H266,2)</f>
        <v>0</v>
      </c>
      <c r="BL266" s="13" t="s">
        <v>134</v>
      </c>
      <c r="BM266" s="136" t="s">
        <v>638</v>
      </c>
    </row>
    <row r="267" spans="2:51" s="8" customFormat="1" ht="12">
      <c r="B267" s="138"/>
      <c r="C267" s="139"/>
      <c r="D267" s="140" t="s">
        <v>136</v>
      </c>
      <c r="E267" s="141" t="s">
        <v>19</v>
      </c>
      <c r="F267" s="142" t="s">
        <v>634</v>
      </c>
      <c r="G267" s="139"/>
      <c r="H267" s="143">
        <v>485.013</v>
      </c>
      <c r="I267" s="144"/>
      <c r="J267" s="139"/>
      <c r="K267" s="139"/>
      <c r="L267" s="145"/>
      <c r="M267" s="146"/>
      <c r="N267" s="147"/>
      <c r="O267" s="147"/>
      <c r="P267" s="147"/>
      <c r="Q267" s="147"/>
      <c r="R267" s="147"/>
      <c r="S267" s="147"/>
      <c r="T267" s="148"/>
      <c r="AT267" s="149" t="s">
        <v>136</v>
      </c>
      <c r="AU267" s="149" t="s">
        <v>81</v>
      </c>
      <c r="AV267" s="8" t="s">
        <v>81</v>
      </c>
      <c r="AW267" s="8" t="s">
        <v>33</v>
      </c>
      <c r="AX267" s="8" t="s">
        <v>79</v>
      </c>
      <c r="AY267" s="149" t="s">
        <v>128</v>
      </c>
    </row>
    <row r="268" spans="2:63" s="7" customFormat="1" ht="25.95" customHeight="1">
      <c r="B268" s="108"/>
      <c r="C268" s="109"/>
      <c r="D268" s="110" t="s">
        <v>70</v>
      </c>
      <c r="E268" s="111" t="s">
        <v>639</v>
      </c>
      <c r="F268" s="111" t="s">
        <v>640</v>
      </c>
      <c r="G268" s="109"/>
      <c r="H268" s="109"/>
      <c r="I268" s="112"/>
      <c r="J268" s="113">
        <f>BK268</f>
        <v>0</v>
      </c>
      <c r="K268" s="109"/>
      <c r="L268" s="114"/>
      <c r="M268" s="115"/>
      <c r="N268" s="116"/>
      <c r="O268" s="116"/>
      <c r="P268" s="117">
        <f>P269+P293</f>
        <v>0</v>
      </c>
      <c r="Q268" s="116"/>
      <c r="R268" s="117">
        <f>R269+R293</f>
        <v>0.039635000000000004</v>
      </c>
      <c r="S268" s="116"/>
      <c r="T268" s="118">
        <f>T269+T293</f>
        <v>0</v>
      </c>
      <c r="AR268" s="119" t="s">
        <v>81</v>
      </c>
      <c r="AT268" s="120" t="s">
        <v>70</v>
      </c>
      <c r="AU268" s="120" t="s">
        <v>71</v>
      </c>
      <c r="AY268" s="119" t="s">
        <v>128</v>
      </c>
      <c r="BK268" s="121">
        <f>BK269+BK293</f>
        <v>0</v>
      </c>
    </row>
    <row r="269" spans="2:63" s="7" customFormat="1" ht="22.8" customHeight="1">
      <c r="B269" s="108"/>
      <c r="C269" s="109"/>
      <c r="D269" s="110" t="s">
        <v>70</v>
      </c>
      <c r="E269" s="122" t="s">
        <v>641</v>
      </c>
      <c r="F269" s="122" t="s">
        <v>642</v>
      </c>
      <c r="G269" s="109"/>
      <c r="H269" s="109"/>
      <c r="I269" s="112"/>
      <c r="J269" s="123">
        <f>BK269</f>
        <v>0</v>
      </c>
      <c r="K269" s="109"/>
      <c r="L269" s="114"/>
      <c r="M269" s="115"/>
      <c r="N269" s="116"/>
      <c r="O269" s="116"/>
      <c r="P269" s="117">
        <f>SUM(P270:P292)</f>
        <v>0</v>
      </c>
      <c r="Q269" s="116"/>
      <c r="R269" s="117">
        <f>SUM(R270:R292)</f>
        <v>0</v>
      </c>
      <c r="S269" s="116"/>
      <c r="T269" s="118">
        <f>SUM(T270:T292)</f>
        <v>0</v>
      </c>
      <c r="AR269" s="119" t="s">
        <v>81</v>
      </c>
      <c r="AT269" s="120" t="s">
        <v>70</v>
      </c>
      <c r="AU269" s="120" t="s">
        <v>79</v>
      </c>
      <c r="AY269" s="119" t="s">
        <v>128</v>
      </c>
      <c r="BK269" s="121">
        <f>SUM(BK270:BK292)</f>
        <v>0</v>
      </c>
    </row>
    <row r="270" spans="1:65" s="2" customFormat="1" ht="16.5" customHeight="1">
      <c r="A270" s="20"/>
      <c r="B270" s="21"/>
      <c r="C270" s="124" t="s">
        <v>643</v>
      </c>
      <c r="D270" s="124" t="s">
        <v>130</v>
      </c>
      <c r="E270" s="125" t="s">
        <v>644</v>
      </c>
      <c r="F270" s="126" t="s">
        <v>645</v>
      </c>
      <c r="G270" s="127" t="s">
        <v>646</v>
      </c>
      <c r="H270" s="128">
        <v>1</v>
      </c>
      <c r="I270" s="129"/>
      <c r="J270" s="130">
        <f aca="true" t="shared" si="10" ref="J270:J291">ROUND(I270*H270,2)</f>
        <v>0</v>
      </c>
      <c r="K270" s="131"/>
      <c r="L270" s="23"/>
      <c r="M270" s="132" t="s">
        <v>19</v>
      </c>
      <c r="N270" s="133" t="s">
        <v>42</v>
      </c>
      <c r="O270" s="29"/>
      <c r="P270" s="134">
        <f aca="true" t="shared" si="11" ref="P270:P291">O270*H270</f>
        <v>0</v>
      </c>
      <c r="Q270" s="134">
        <v>0</v>
      </c>
      <c r="R270" s="134">
        <f aca="true" t="shared" si="12" ref="R270:R291">Q270*H270</f>
        <v>0</v>
      </c>
      <c r="S270" s="134">
        <v>0</v>
      </c>
      <c r="T270" s="135">
        <f aca="true" t="shared" si="13" ref="T270:T291">S270*H270</f>
        <v>0</v>
      </c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R270" s="136" t="s">
        <v>134</v>
      </c>
      <c r="AT270" s="136" t="s">
        <v>130</v>
      </c>
      <c r="AU270" s="136" t="s">
        <v>81</v>
      </c>
      <c r="AY270" s="13" t="s">
        <v>128</v>
      </c>
      <c r="BE270" s="137">
        <f aca="true" t="shared" si="14" ref="BE270:BE291">IF(N270="základní",J270,0)</f>
        <v>0</v>
      </c>
      <c r="BF270" s="137">
        <f aca="true" t="shared" si="15" ref="BF270:BF291">IF(N270="snížená",J270,0)</f>
        <v>0</v>
      </c>
      <c r="BG270" s="137">
        <f aca="true" t="shared" si="16" ref="BG270:BG291">IF(N270="zákl. přenesená",J270,0)</f>
        <v>0</v>
      </c>
      <c r="BH270" s="137">
        <f aca="true" t="shared" si="17" ref="BH270:BH291">IF(N270="sníž. přenesená",J270,0)</f>
        <v>0</v>
      </c>
      <c r="BI270" s="137">
        <f aca="true" t="shared" si="18" ref="BI270:BI291">IF(N270="nulová",J270,0)</f>
        <v>0</v>
      </c>
      <c r="BJ270" s="13" t="s">
        <v>79</v>
      </c>
      <c r="BK270" s="137">
        <f aca="true" t="shared" si="19" ref="BK270:BK291">ROUND(I270*H270,2)</f>
        <v>0</v>
      </c>
      <c r="BL270" s="13" t="s">
        <v>134</v>
      </c>
      <c r="BM270" s="136" t="s">
        <v>647</v>
      </c>
    </row>
    <row r="271" spans="1:65" s="2" customFormat="1" ht="21.75" customHeight="1">
      <c r="A271" s="20"/>
      <c r="B271" s="21"/>
      <c r="C271" s="161" t="s">
        <v>648</v>
      </c>
      <c r="D271" s="161" t="s">
        <v>192</v>
      </c>
      <c r="E271" s="162" t="s">
        <v>649</v>
      </c>
      <c r="F271" s="163" t="s">
        <v>650</v>
      </c>
      <c r="G271" s="164" t="s">
        <v>286</v>
      </c>
      <c r="H271" s="165">
        <v>1</v>
      </c>
      <c r="I271" s="166"/>
      <c r="J271" s="167">
        <f t="shared" si="10"/>
        <v>0</v>
      </c>
      <c r="K271" s="168"/>
      <c r="L271" s="169"/>
      <c r="M271" s="170" t="s">
        <v>19</v>
      </c>
      <c r="N271" s="171" t="s">
        <v>42</v>
      </c>
      <c r="O271" s="29"/>
      <c r="P271" s="134">
        <f t="shared" si="11"/>
        <v>0</v>
      </c>
      <c r="Q271" s="134">
        <v>0</v>
      </c>
      <c r="R271" s="134">
        <f t="shared" si="12"/>
        <v>0</v>
      </c>
      <c r="S271" s="134">
        <v>0</v>
      </c>
      <c r="T271" s="135">
        <f t="shared" si="13"/>
        <v>0</v>
      </c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R271" s="136" t="s">
        <v>170</v>
      </c>
      <c r="AT271" s="136" t="s">
        <v>192</v>
      </c>
      <c r="AU271" s="136" t="s">
        <v>81</v>
      </c>
      <c r="AY271" s="13" t="s">
        <v>128</v>
      </c>
      <c r="BE271" s="137">
        <f t="shared" si="14"/>
        <v>0</v>
      </c>
      <c r="BF271" s="137">
        <f t="shared" si="15"/>
        <v>0</v>
      </c>
      <c r="BG271" s="137">
        <f t="shared" si="16"/>
        <v>0</v>
      </c>
      <c r="BH271" s="137">
        <f t="shared" si="17"/>
        <v>0</v>
      </c>
      <c r="BI271" s="137">
        <f t="shared" si="18"/>
        <v>0</v>
      </c>
      <c r="BJ271" s="13" t="s">
        <v>79</v>
      </c>
      <c r="BK271" s="137">
        <f t="shared" si="19"/>
        <v>0</v>
      </c>
      <c r="BL271" s="13" t="s">
        <v>134</v>
      </c>
      <c r="BM271" s="136" t="s">
        <v>651</v>
      </c>
    </row>
    <row r="272" spans="1:65" s="2" customFormat="1" ht="21.75" customHeight="1">
      <c r="A272" s="20"/>
      <c r="B272" s="21"/>
      <c r="C272" s="124" t="s">
        <v>652</v>
      </c>
      <c r="D272" s="124" t="s">
        <v>130</v>
      </c>
      <c r="E272" s="125" t="s">
        <v>653</v>
      </c>
      <c r="F272" s="126" t="s">
        <v>654</v>
      </c>
      <c r="G272" s="127" t="s">
        <v>286</v>
      </c>
      <c r="H272" s="128">
        <v>2</v>
      </c>
      <c r="I272" s="129"/>
      <c r="J272" s="130">
        <f t="shared" si="10"/>
        <v>0</v>
      </c>
      <c r="K272" s="131"/>
      <c r="L272" s="23"/>
      <c r="M272" s="132" t="s">
        <v>19</v>
      </c>
      <c r="N272" s="133" t="s">
        <v>42</v>
      </c>
      <c r="O272" s="29"/>
      <c r="P272" s="134">
        <f t="shared" si="11"/>
        <v>0</v>
      </c>
      <c r="Q272" s="134">
        <v>0</v>
      </c>
      <c r="R272" s="134">
        <f t="shared" si="12"/>
        <v>0</v>
      </c>
      <c r="S272" s="134">
        <v>0</v>
      </c>
      <c r="T272" s="135">
        <f t="shared" si="13"/>
        <v>0</v>
      </c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R272" s="136" t="s">
        <v>134</v>
      </c>
      <c r="AT272" s="136" t="s">
        <v>130</v>
      </c>
      <c r="AU272" s="136" t="s">
        <v>81</v>
      </c>
      <c r="AY272" s="13" t="s">
        <v>128</v>
      </c>
      <c r="BE272" s="137">
        <f t="shared" si="14"/>
        <v>0</v>
      </c>
      <c r="BF272" s="137">
        <f t="shared" si="15"/>
        <v>0</v>
      </c>
      <c r="BG272" s="137">
        <f t="shared" si="16"/>
        <v>0</v>
      </c>
      <c r="BH272" s="137">
        <f t="shared" si="17"/>
        <v>0</v>
      </c>
      <c r="BI272" s="137">
        <f t="shared" si="18"/>
        <v>0</v>
      </c>
      <c r="BJ272" s="13" t="s">
        <v>79</v>
      </c>
      <c r="BK272" s="137">
        <f t="shared" si="19"/>
        <v>0</v>
      </c>
      <c r="BL272" s="13" t="s">
        <v>134</v>
      </c>
      <c r="BM272" s="136" t="s">
        <v>655</v>
      </c>
    </row>
    <row r="273" spans="1:65" s="2" customFormat="1" ht="21.75" customHeight="1">
      <c r="A273" s="20"/>
      <c r="B273" s="21"/>
      <c r="C273" s="161" t="s">
        <v>656</v>
      </c>
      <c r="D273" s="161" t="s">
        <v>192</v>
      </c>
      <c r="E273" s="162" t="s">
        <v>657</v>
      </c>
      <c r="F273" s="163" t="s">
        <v>658</v>
      </c>
      <c r="G273" s="164" t="s">
        <v>286</v>
      </c>
      <c r="H273" s="165">
        <v>2</v>
      </c>
      <c r="I273" s="166"/>
      <c r="J273" s="167">
        <f t="shared" si="10"/>
        <v>0</v>
      </c>
      <c r="K273" s="168"/>
      <c r="L273" s="169"/>
      <c r="M273" s="170" t="s">
        <v>19</v>
      </c>
      <c r="N273" s="171" t="s">
        <v>42</v>
      </c>
      <c r="O273" s="29"/>
      <c r="P273" s="134">
        <f t="shared" si="11"/>
        <v>0</v>
      </c>
      <c r="Q273" s="134">
        <v>0</v>
      </c>
      <c r="R273" s="134">
        <f t="shared" si="12"/>
        <v>0</v>
      </c>
      <c r="S273" s="134">
        <v>0</v>
      </c>
      <c r="T273" s="135">
        <f t="shared" si="13"/>
        <v>0</v>
      </c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R273" s="136" t="s">
        <v>170</v>
      </c>
      <c r="AT273" s="136" t="s">
        <v>192</v>
      </c>
      <c r="AU273" s="136" t="s">
        <v>81</v>
      </c>
      <c r="AY273" s="13" t="s">
        <v>128</v>
      </c>
      <c r="BE273" s="137">
        <f t="shared" si="14"/>
        <v>0</v>
      </c>
      <c r="BF273" s="137">
        <f t="shared" si="15"/>
        <v>0</v>
      </c>
      <c r="BG273" s="137">
        <f t="shared" si="16"/>
        <v>0</v>
      </c>
      <c r="BH273" s="137">
        <f t="shared" si="17"/>
        <v>0</v>
      </c>
      <c r="BI273" s="137">
        <f t="shared" si="18"/>
        <v>0</v>
      </c>
      <c r="BJ273" s="13" t="s">
        <v>79</v>
      </c>
      <c r="BK273" s="137">
        <f t="shared" si="19"/>
        <v>0</v>
      </c>
      <c r="BL273" s="13" t="s">
        <v>134</v>
      </c>
      <c r="BM273" s="136" t="s">
        <v>659</v>
      </c>
    </row>
    <row r="274" spans="1:65" s="2" customFormat="1" ht="16.5" customHeight="1">
      <c r="A274" s="20"/>
      <c r="B274" s="21"/>
      <c r="C274" s="124" t="s">
        <v>660</v>
      </c>
      <c r="D274" s="124" t="s">
        <v>130</v>
      </c>
      <c r="E274" s="125" t="s">
        <v>661</v>
      </c>
      <c r="F274" s="126" t="s">
        <v>662</v>
      </c>
      <c r="G274" s="127" t="s">
        <v>646</v>
      </c>
      <c r="H274" s="128">
        <v>1</v>
      </c>
      <c r="I274" s="129"/>
      <c r="J274" s="130">
        <f t="shared" si="10"/>
        <v>0</v>
      </c>
      <c r="K274" s="131"/>
      <c r="L274" s="23"/>
      <c r="M274" s="132" t="s">
        <v>19</v>
      </c>
      <c r="N274" s="133" t="s">
        <v>42</v>
      </c>
      <c r="O274" s="29"/>
      <c r="P274" s="134">
        <f t="shared" si="11"/>
        <v>0</v>
      </c>
      <c r="Q274" s="134">
        <v>0</v>
      </c>
      <c r="R274" s="134">
        <f t="shared" si="12"/>
        <v>0</v>
      </c>
      <c r="S274" s="134">
        <v>0</v>
      </c>
      <c r="T274" s="135">
        <f t="shared" si="13"/>
        <v>0</v>
      </c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R274" s="136" t="s">
        <v>134</v>
      </c>
      <c r="AT274" s="136" t="s">
        <v>130</v>
      </c>
      <c r="AU274" s="136" t="s">
        <v>81</v>
      </c>
      <c r="AY274" s="13" t="s">
        <v>128</v>
      </c>
      <c r="BE274" s="137">
        <f t="shared" si="14"/>
        <v>0</v>
      </c>
      <c r="BF274" s="137">
        <f t="shared" si="15"/>
        <v>0</v>
      </c>
      <c r="BG274" s="137">
        <f t="shared" si="16"/>
        <v>0</v>
      </c>
      <c r="BH274" s="137">
        <f t="shared" si="17"/>
        <v>0</v>
      </c>
      <c r="BI274" s="137">
        <f t="shared" si="18"/>
        <v>0</v>
      </c>
      <c r="BJ274" s="13" t="s">
        <v>79</v>
      </c>
      <c r="BK274" s="137">
        <f t="shared" si="19"/>
        <v>0</v>
      </c>
      <c r="BL274" s="13" t="s">
        <v>134</v>
      </c>
      <c r="BM274" s="136" t="s">
        <v>663</v>
      </c>
    </row>
    <row r="275" spans="1:65" s="2" customFormat="1" ht="16.5" customHeight="1">
      <c r="A275" s="20"/>
      <c r="B275" s="21"/>
      <c r="C275" s="161" t="s">
        <v>664</v>
      </c>
      <c r="D275" s="161" t="s">
        <v>192</v>
      </c>
      <c r="E275" s="162" t="s">
        <v>665</v>
      </c>
      <c r="F275" s="163" t="s">
        <v>666</v>
      </c>
      <c r="G275" s="164" t="s">
        <v>286</v>
      </c>
      <c r="H275" s="165">
        <v>2</v>
      </c>
      <c r="I275" s="166"/>
      <c r="J275" s="167">
        <f t="shared" si="10"/>
        <v>0</v>
      </c>
      <c r="K275" s="168"/>
      <c r="L275" s="169"/>
      <c r="M275" s="170" t="s">
        <v>19</v>
      </c>
      <c r="N275" s="171" t="s">
        <v>42</v>
      </c>
      <c r="O275" s="29"/>
      <c r="P275" s="134">
        <f t="shared" si="11"/>
        <v>0</v>
      </c>
      <c r="Q275" s="134">
        <v>0</v>
      </c>
      <c r="R275" s="134">
        <f t="shared" si="12"/>
        <v>0</v>
      </c>
      <c r="S275" s="134">
        <v>0</v>
      </c>
      <c r="T275" s="135">
        <f t="shared" si="13"/>
        <v>0</v>
      </c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R275" s="136" t="s">
        <v>170</v>
      </c>
      <c r="AT275" s="136" t="s">
        <v>192</v>
      </c>
      <c r="AU275" s="136" t="s">
        <v>81</v>
      </c>
      <c r="AY275" s="13" t="s">
        <v>128</v>
      </c>
      <c r="BE275" s="137">
        <f t="shared" si="14"/>
        <v>0</v>
      </c>
      <c r="BF275" s="137">
        <f t="shared" si="15"/>
        <v>0</v>
      </c>
      <c r="BG275" s="137">
        <f t="shared" si="16"/>
        <v>0</v>
      </c>
      <c r="BH275" s="137">
        <f t="shared" si="17"/>
        <v>0</v>
      </c>
      <c r="BI275" s="137">
        <f t="shared" si="18"/>
        <v>0</v>
      </c>
      <c r="BJ275" s="13" t="s">
        <v>79</v>
      </c>
      <c r="BK275" s="137">
        <f t="shared" si="19"/>
        <v>0</v>
      </c>
      <c r="BL275" s="13" t="s">
        <v>134</v>
      </c>
      <c r="BM275" s="136" t="s">
        <v>667</v>
      </c>
    </row>
    <row r="276" spans="1:65" s="2" customFormat="1" ht="16.5" customHeight="1">
      <c r="A276" s="20"/>
      <c r="B276" s="21"/>
      <c r="C276" s="161" t="s">
        <v>668</v>
      </c>
      <c r="D276" s="161" t="s">
        <v>192</v>
      </c>
      <c r="E276" s="162" t="s">
        <v>669</v>
      </c>
      <c r="F276" s="163" t="s">
        <v>670</v>
      </c>
      <c r="G276" s="164" t="s">
        <v>286</v>
      </c>
      <c r="H276" s="165">
        <v>4</v>
      </c>
      <c r="I276" s="166"/>
      <c r="J276" s="167">
        <f t="shared" si="10"/>
        <v>0</v>
      </c>
      <c r="K276" s="168"/>
      <c r="L276" s="169"/>
      <c r="M276" s="170" t="s">
        <v>19</v>
      </c>
      <c r="N276" s="171" t="s">
        <v>42</v>
      </c>
      <c r="O276" s="29"/>
      <c r="P276" s="134">
        <f t="shared" si="11"/>
        <v>0</v>
      </c>
      <c r="Q276" s="134">
        <v>0</v>
      </c>
      <c r="R276" s="134">
        <f t="shared" si="12"/>
        <v>0</v>
      </c>
      <c r="S276" s="134">
        <v>0</v>
      </c>
      <c r="T276" s="135">
        <f t="shared" si="13"/>
        <v>0</v>
      </c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R276" s="136" t="s">
        <v>170</v>
      </c>
      <c r="AT276" s="136" t="s">
        <v>192</v>
      </c>
      <c r="AU276" s="136" t="s">
        <v>81</v>
      </c>
      <c r="AY276" s="13" t="s">
        <v>128</v>
      </c>
      <c r="BE276" s="137">
        <f t="shared" si="14"/>
        <v>0</v>
      </c>
      <c r="BF276" s="137">
        <f t="shared" si="15"/>
        <v>0</v>
      </c>
      <c r="BG276" s="137">
        <f t="shared" si="16"/>
        <v>0</v>
      </c>
      <c r="BH276" s="137">
        <f t="shared" si="17"/>
        <v>0</v>
      </c>
      <c r="BI276" s="137">
        <f t="shared" si="18"/>
        <v>0</v>
      </c>
      <c r="BJ276" s="13" t="s">
        <v>79</v>
      </c>
      <c r="BK276" s="137">
        <f t="shared" si="19"/>
        <v>0</v>
      </c>
      <c r="BL276" s="13" t="s">
        <v>134</v>
      </c>
      <c r="BM276" s="136" t="s">
        <v>671</v>
      </c>
    </row>
    <row r="277" spans="1:65" s="2" customFormat="1" ht="16.5" customHeight="1">
      <c r="A277" s="20"/>
      <c r="B277" s="21"/>
      <c r="C277" s="161" t="s">
        <v>672</v>
      </c>
      <c r="D277" s="161" t="s">
        <v>192</v>
      </c>
      <c r="E277" s="162" t="s">
        <v>673</v>
      </c>
      <c r="F277" s="163" t="s">
        <v>674</v>
      </c>
      <c r="G277" s="164" t="s">
        <v>286</v>
      </c>
      <c r="H277" s="165">
        <v>4</v>
      </c>
      <c r="I277" s="166"/>
      <c r="J277" s="167">
        <f t="shared" si="10"/>
        <v>0</v>
      </c>
      <c r="K277" s="168"/>
      <c r="L277" s="169"/>
      <c r="M277" s="170" t="s">
        <v>19</v>
      </c>
      <c r="N277" s="171" t="s">
        <v>42</v>
      </c>
      <c r="O277" s="29"/>
      <c r="P277" s="134">
        <f t="shared" si="11"/>
        <v>0</v>
      </c>
      <c r="Q277" s="134">
        <v>0</v>
      </c>
      <c r="R277" s="134">
        <f t="shared" si="12"/>
        <v>0</v>
      </c>
      <c r="S277" s="134">
        <v>0</v>
      </c>
      <c r="T277" s="135">
        <f t="shared" si="13"/>
        <v>0</v>
      </c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R277" s="136" t="s">
        <v>170</v>
      </c>
      <c r="AT277" s="136" t="s">
        <v>192</v>
      </c>
      <c r="AU277" s="136" t="s">
        <v>81</v>
      </c>
      <c r="AY277" s="13" t="s">
        <v>128</v>
      </c>
      <c r="BE277" s="137">
        <f t="shared" si="14"/>
        <v>0</v>
      </c>
      <c r="BF277" s="137">
        <f t="shared" si="15"/>
        <v>0</v>
      </c>
      <c r="BG277" s="137">
        <f t="shared" si="16"/>
        <v>0</v>
      </c>
      <c r="BH277" s="137">
        <f t="shared" si="17"/>
        <v>0</v>
      </c>
      <c r="BI277" s="137">
        <f t="shared" si="18"/>
        <v>0</v>
      </c>
      <c r="BJ277" s="13" t="s">
        <v>79</v>
      </c>
      <c r="BK277" s="137">
        <f t="shared" si="19"/>
        <v>0</v>
      </c>
      <c r="BL277" s="13" t="s">
        <v>134</v>
      </c>
      <c r="BM277" s="136" t="s">
        <v>675</v>
      </c>
    </row>
    <row r="278" spans="1:65" s="2" customFormat="1" ht="16.5" customHeight="1">
      <c r="A278" s="20"/>
      <c r="B278" s="21"/>
      <c r="C278" s="161" t="s">
        <v>676</v>
      </c>
      <c r="D278" s="161" t="s">
        <v>192</v>
      </c>
      <c r="E278" s="162" t="s">
        <v>677</v>
      </c>
      <c r="F278" s="163" t="s">
        <v>678</v>
      </c>
      <c r="G278" s="164" t="s">
        <v>286</v>
      </c>
      <c r="H278" s="165">
        <v>2</v>
      </c>
      <c r="I278" s="166"/>
      <c r="J278" s="167">
        <f t="shared" si="10"/>
        <v>0</v>
      </c>
      <c r="K278" s="168"/>
      <c r="L278" s="169"/>
      <c r="M278" s="170" t="s">
        <v>19</v>
      </c>
      <c r="N278" s="171" t="s">
        <v>42</v>
      </c>
      <c r="O278" s="29"/>
      <c r="P278" s="134">
        <f t="shared" si="11"/>
        <v>0</v>
      </c>
      <c r="Q278" s="134">
        <v>0</v>
      </c>
      <c r="R278" s="134">
        <f t="shared" si="12"/>
        <v>0</v>
      </c>
      <c r="S278" s="134">
        <v>0</v>
      </c>
      <c r="T278" s="135">
        <f t="shared" si="13"/>
        <v>0</v>
      </c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R278" s="136" t="s">
        <v>170</v>
      </c>
      <c r="AT278" s="136" t="s">
        <v>192</v>
      </c>
      <c r="AU278" s="136" t="s">
        <v>81</v>
      </c>
      <c r="AY278" s="13" t="s">
        <v>128</v>
      </c>
      <c r="BE278" s="137">
        <f t="shared" si="14"/>
        <v>0</v>
      </c>
      <c r="BF278" s="137">
        <f t="shared" si="15"/>
        <v>0</v>
      </c>
      <c r="BG278" s="137">
        <f t="shared" si="16"/>
        <v>0</v>
      </c>
      <c r="BH278" s="137">
        <f t="shared" si="17"/>
        <v>0</v>
      </c>
      <c r="BI278" s="137">
        <f t="shared" si="18"/>
        <v>0</v>
      </c>
      <c r="BJ278" s="13" t="s">
        <v>79</v>
      </c>
      <c r="BK278" s="137">
        <f t="shared" si="19"/>
        <v>0</v>
      </c>
      <c r="BL278" s="13" t="s">
        <v>134</v>
      </c>
      <c r="BM278" s="136" t="s">
        <v>679</v>
      </c>
    </row>
    <row r="279" spans="1:65" s="2" customFormat="1" ht="16.5" customHeight="1">
      <c r="A279" s="20"/>
      <c r="B279" s="21"/>
      <c r="C279" s="161" t="s">
        <v>680</v>
      </c>
      <c r="D279" s="161" t="s">
        <v>192</v>
      </c>
      <c r="E279" s="162" t="s">
        <v>681</v>
      </c>
      <c r="F279" s="163" t="s">
        <v>682</v>
      </c>
      <c r="G279" s="164" t="s">
        <v>286</v>
      </c>
      <c r="H279" s="165">
        <v>2</v>
      </c>
      <c r="I279" s="166"/>
      <c r="J279" s="167">
        <f t="shared" si="10"/>
        <v>0</v>
      </c>
      <c r="K279" s="168"/>
      <c r="L279" s="169"/>
      <c r="M279" s="170" t="s">
        <v>19</v>
      </c>
      <c r="N279" s="171" t="s">
        <v>42</v>
      </c>
      <c r="O279" s="29"/>
      <c r="P279" s="134">
        <f t="shared" si="11"/>
        <v>0</v>
      </c>
      <c r="Q279" s="134">
        <v>0</v>
      </c>
      <c r="R279" s="134">
        <f t="shared" si="12"/>
        <v>0</v>
      </c>
      <c r="S279" s="134">
        <v>0</v>
      </c>
      <c r="T279" s="135">
        <f t="shared" si="13"/>
        <v>0</v>
      </c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R279" s="136" t="s">
        <v>170</v>
      </c>
      <c r="AT279" s="136" t="s">
        <v>192</v>
      </c>
      <c r="AU279" s="136" t="s">
        <v>81</v>
      </c>
      <c r="AY279" s="13" t="s">
        <v>128</v>
      </c>
      <c r="BE279" s="137">
        <f t="shared" si="14"/>
        <v>0</v>
      </c>
      <c r="BF279" s="137">
        <f t="shared" si="15"/>
        <v>0</v>
      </c>
      <c r="BG279" s="137">
        <f t="shared" si="16"/>
        <v>0</v>
      </c>
      <c r="BH279" s="137">
        <f t="shared" si="17"/>
        <v>0</v>
      </c>
      <c r="BI279" s="137">
        <f t="shared" si="18"/>
        <v>0</v>
      </c>
      <c r="BJ279" s="13" t="s">
        <v>79</v>
      </c>
      <c r="BK279" s="137">
        <f t="shared" si="19"/>
        <v>0</v>
      </c>
      <c r="BL279" s="13" t="s">
        <v>134</v>
      </c>
      <c r="BM279" s="136" t="s">
        <v>683</v>
      </c>
    </row>
    <row r="280" spans="1:65" s="2" customFormat="1" ht="21.75" customHeight="1">
      <c r="A280" s="20"/>
      <c r="B280" s="21"/>
      <c r="C280" s="161" t="s">
        <v>684</v>
      </c>
      <c r="D280" s="161" t="s">
        <v>192</v>
      </c>
      <c r="E280" s="162" t="s">
        <v>685</v>
      </c>
      <c r="F280" s="163" t="s">
        <v>686</v>
      </c>
      <c r="G280" s="164" t="s">
        <v>286</v>
      </c>
      <c r="H280" s="165">
        <v>8</v>
      </c>
      <c r="I280" s="166"/>
      <c r="J280" s="167">
        <f t="shared" si="10"/>
        <v>0</v>
      </c>
      <c r="K280" s="168"/>
      <c r="L280" s="169"/>
      <c r="M280" s="170" t="s">
        <v>19</v>
      </c>
      <c r="N280" s="171" t="s">
        <v>42</v>
      </c>
      <c r="O280" s="29"/>
      <c r="P280" s="134">
        <f t="shared" si="11"/>
        <v>0</v>
      </c>
      <c r="Q280" s="134">
        <v>0</v>
      </c>
      <c r="R280" s="134">
        <f t="shared" si="12"/>
        <v>0</v>
      </c>
      <c r="S280" s="134">
        <v>0</v>
      </c>
      <c r="T280" s="135">
        <f t="shared" si="13"/>
        <v>0</v>
      </c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R280" s="136" t="s">
        <v>170</v>
      </c>
      <c r="AT280" s="136" t="s">
        <v>192</v>
      </c>
      <c r="AU280" s="136" t="s">
        <v>81</v>
      </c>
      <c r="AY280" s="13" t="s">
        <v>128</v>
      </c>
      <c r="BE280" s="137">
        <f t="shared" si="14"/>
        <v>0</v>
      </c>
      <c r="BF280" s="137">
        <f t="shared" si="15"/>
        <v>0</v>
      </c>
      <c r="BG280" s="137">
        <f t="shared" si="16"/>
        <v>0</v>
      </c>
      <c r="BH280" s="137">
        <f t="shared" si="17"/>
        <v>0</v>
      </c>
      <c r="BI280" s="137">
        <f t="shared" si="18"/>
        <v>0</v>
      </c>
      <c r="BJ280" s="13" t="s">
        <v>79</v>
      </c>
      <c r="BK280" s="137">
        <f t="shared" si="19"/>
        <v>0</v>
      </c>
      <c r="BL280" s="13" t="s">
        <v>134</v>
      </c>
      <c r="BM280" s="136" t="s">
        <v>687</v>
      </c>
    </row>
    <row r="281" spans="1:65" s="2" customFormat="1" ht="21.75" customHeight="1">
      <c r="A281" s="20"/>
      <c r="B281" s="21"/>
      <c r="C281" s="161" t="s">
        <v>688</v>
      </c>
      <c r="D281" s="161" t="s">
        <v>192</v>
      </c>
      <c r="E281" s="162" t="s">
        <v>689</v>
      </c>
      <c r="F281" s="163" t="s">
        <v>690</v>
      </c>
      <c r="G281" s="164" t="s">
        <v>286</v>
      </c>
      <c r="H281" s="165">
        <v>2</v>
      </c>
      <c r="I281" s="166"/>
      <c r="J281" s="167">
        <f t="shared" si="10"/>
        <v>0</v>
      </c>
      <c r="K281" s="168"/>
      <c r="L281" s="169"/>
      <c r="M281" s="170" t="s">
        <v>19</v>
      </c>
      <c r="N281" s="171" t="s">
        <v>42</v>
      </c>
      <c r="O281" s="29"/>
      <c r="P281" s="134">
        <f t="shared" si="11"/>
        <v>0</v>
      </c>
      <c r="Q281" s="134">
        <v>0</v>
      </c>
      <c r="R281" s="134">
        <f t="shared" si="12"/>
        <v>0</v>
      </c>
      <c r="S281" s="134">
        <v>0</v>
      </c>
      <c r="T281" s="135">
        <f t="shared" si="13"/>
        <v>0</v>
      </c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R281" s="136" t="s">
        <v>170</v>
      </c>
      <c r="AT281" s="136" t="s">
        <v>192</v>
      </c>
      <c r="AU281" s="136" t="s">
        <v>81</v>
      </c>
      <c r="AY281" s="13" t="s">
        <v>128</v>
      </c>
      <c r="BE281" s="137">
        <f t="shared" si="14"/>
        <v>0</v>
      </c>
      <c r="BF281" s="137">
        <f t="shared" si="15"/>
        <v>0</v>
      </c>
      <c r="BG281" s="137">
        <f t="shared" si="16"/>
        <v>0</v>
      </c>
      <c r="BH281" s="137">
        <f t="shared" si="17"/>
        <v>0</v>
      </c>
      <c r="BI281" s="137">
        <f t="shared" si="18"/>
        <v>0</v>
      </c>
      <c r="BJ281" s="13" t="s">
        <v>79</v>
      </c>
      <c r="BK281" s="137">
        <f t="shared" si="19"/>
        <v>0</v>
      </c>
      <c r="BL281" s="13" t="s">
        <v>134</v>
      </c>
      <c r="BM281" s="136" t="s">
        <v>691</v>
      </c>
    </row>
    <row r="282" spans="1:65" s="2" customFormat="1" ht="44.25" customHeight="1">
      <c r="A282" s="20"/>
      <c r="B282" s="21"/>
      <c r="C282" s="161" t="s">
        <v>692</v>
      </c>
      <c r="D282" s="161" t="s">
        <v>192</v>
      </c>
      <c r="E282" s="162" t="s">
        <v>693</v>
      </c>
      <c r="F282" s="163" t="s">
        <v>694</v>
      </c>
      <c r="G282" s="164" t="s">
        <v>286</v>
      </c>
      <c r="H282" s="165">
        <v>1</v>
      </c>
      <c r="I282" s="166"/>
      <c r="J282" s="167">
        <f t="shared" si="10"/>
        <v>0</v>
      </c>
      <c r="K282" s="168"/>
      <c r="L282" s="169"/>
      <c r="M282" s="170" t="s">
        <v>19</v>
      </c>
      <c r="N282" s="171" t="s">
        <v>42</v>
      </c>
      <c r="O282" s="29"/>
      <c r="P282" s="134">
        <f t="shared" si="11"/>
        <v>0</v>
      </c>
      <c r="Q282" s="134">
        <v>0</v>
      </c>
      <c r="R282" s="134">
        <f t="shared" si="12"/>
        <v>0</v>
      </c>
      <c r="S282" s="134">
        <v>0</v>
      </c>
      <c r="T282" s="135">
        <f t="shared" si="13"/>
        <v>0</v>
      </c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R282" s="136" t="s">
        <v>170</v>
      </c>
      <c r="AT282" s="136" t="s">
        <v>192</v>
      </c>
      <c r="AU282" s="136" t="s">
        <v>81</v>
      </c>
      <c r="AY282" s="13" t="s">
        <v>128</v>
      </c>
      <c r="BE282" s="137">
        <f t="shared" si="14"/>
        <v>0</v>
      </c>
      <c r="BF282" s="137">
        <f t="shared" si="15"/>
        <v>0</v>
      </c>
      <c r="BG282" s="137">
        <f t="shared" si="16"/>
        <v>0</v>
      </c>
      <c r="BH282" s="137">
        <f t="shared" si="17"/>
        <v>0</v>
      </c>
      <c r="BI282" s="137">
        <f t="shared" si="18"/>
        <v>0</v>
      </c>
      <c r="BJ282" s="13" t="s">
        <v>79</v>
      </c>
      <c r="BK282" s="137">
        <f t="shared" si="19"/>
        <v>0</v>
      </c>
      <c r="BL282" s="13" t="s">
        <v>134</v>
      </c>
      <c r="BM282" s="136" t="s">
        <v>695</v>
      </c>
    </row>
    <row r="283" spans="1:65" s="2" customFormat="1" ht="16.5" customHeight="1">
      <c r="A283" s="20"/>
      <c r="B283" s="21"/>
      <c r="C283" s="161" t="s">
        <v>696</v>
      </c>
      <c r="D283" s="161" t="s">
        <v>192</v>
      </c>
      <c r="E283" s="162" t="s">
        <v>697</v>
      </c>
      <c r="F283" s="163" t="s">
        <v>698</v>
      </c>
      <c r="G283" s="164" t="s">
        <v>286</v>
      </c>
      <c r="H283" s="165">
        <v>1</v>
      </c>
      <c r="I283" s="166"/>
      <c r="J283" s="167">
        <f t="shared" si="10"/>
        <v>0</v>
      </c>
      <c r="K283" s="168"/>
      <c r="L283" s="169"/>
      <c r="M283" s="170" t="s">
        <v>19</v>
      </c>
      <c r="N283" s="171" t="s">
        <v>42</v>
      </c>
      <c r="O283" s="29"/>
      <c r="P283" s="134">
        <f t="shared" si="11"/>
        <v>0</v>
      </c>
      <c r="Q283" s="134">
        <v>0</v>
      </c>
      <c r="R283" s="134">
        <f t="shared" si="12"/>
        <v>0</v>
      </c>
      <c r="S283" s="134">
        <v>0</v>
      </c>
      <c r="T283" s="135">
        <f t="shared" si="13"/>
        <v>0</v>
      </c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R283" s="136" t="s">
        <v>170</v>
      </c>
      <c r="AT283" s="136" t="s">
        <v>192</v>
      </c>
      <c r="AU283" s="136" t="s">
        <v>81</v>
      </c>
      <c r="AY283" s="13" t="s">
        <v>128</v>
      </c>
      <c r="BE283" s="137">
        <f t="shared" si="14"/>
        <v>0</v>
      </c>
      <c r="BF283" s="137">
        <f t="shared" si="15"/>
        <v>0</v>
      </c>
      <c r="BG283" s="137">
        <f t="shared" si="16"/>
        <v>0</v>
      </c>
      <c r="BH283" s="137">
        <f t="shared" si="17"/>
        <v>0</v>
      </c>
      <c r="BI283" s="137">
        <f t="shared" si="18"/>
        <v>0</v>
      </c>
      <c r="BJ283" s="13" t="s">
        <v>79</v>
      </c>
      <c r="BK283" s="137">
        <f t="shared" si="19"/>
        <v>0</v>
      </c>
      <c r="BL283" s="13" t="s">
        <v>134</v>
      </c>
      <c r="BM283" s="136" t="s">
        <v>699</v>
      </c>
    </row>
    <row r="284" spans="1:65" s="2" customFormat="1" ht="21.75" customHeight="1">
      <c r="A284" s="20"/>
      <c r="B284" s="21"/>
      <c r="C284" s="161" t="s">
        <v>700</v>
      </c>
      <c r="D284" s="161" t="s">
        <v>192</v>
      </c>
      <c r="E284" s="162" t="s">
        <v>701</v>
      </c>
      <c r="F284" s="163" t="s">
        <v>702</v>
      </c>
      <c r="G284" s="164" t="s">
        <v>286</v>
      </c>
      <c r="H284" s="165">
        <v>4</v>
      </c>
      <c r="I284" s="166"/>
      <c r="J284" s="167">
        <f t="shared" si="10"/>
        <v>0</v>
      </c>
      <c r="K284" s="168"/>
      <c r="L284" s="169"/>
      <c r="M284" s="170" t="s">
        <v>19</v>
      </c>
      <c r="N284" s="171" t="s">
        <v>42</v>
      </c>
      <c r="O284" s="29"/>
      <c r="P284" s="134">
        <f t="shared" si="11"/>
        <v>0</v>
      </c>
      <c r="Q284" s="134">
        <v>0</v>
      </c>
      <c r="R284" s="134">
        <f t="shared" si="12"/>
        <v>0</v>
      </c>
      <c r="S284" s="134">
        <v>0</v>
      </c>
      <c r="T284" s="135">
        <f t="shared" si="13"/>
        <v>0</v>
      </c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R284" s="136" t="s">
        <v>170</v>
      </c>
      <c r="AT284" s="136" t="s">
        <v>192</v>
      </c>
      <c r="AU284" s="136" t="s">
        <v>81</v>
      </c>
      <c r="AY284" s="13" t="s">
        <v>128</v>
      </c>
      <c r="BE284" s="137">
        <f t="shared" si="14"/>
        <v>0</v>
      </c>
      <c r="BF284" s="137">
        <f t="shared" si="15"/>
        <v>0</v>
      </c>
      <c r="BG284" s="137">
        <f t="shared" si="16"/>
        <v>0</v>
      </c>
      <c r="BH284" s="137">
        <f t="shared" si="17"/>
        <v>0</v>
      </c>
      <c r="BI284" s="137">
        <f t="shared" si="18"/>
        <v>0</v>
      </c>
      <c r="BJ284" s="13" t="s">
        <v>79</v>
      </c>
      <c r="BK284" s="137">
        <f t="shared" si="19"/>
        <v>0</v>
      </c>
      <c r="BL284" s="13" t="s">
        <v>134</v>
      </c>
      <c r="BM284" s="136" t="s">
        <v>703</v>
      </c>
    </row>
    <row r="285" spans="1:65" s="2" customFormat="1" ht="21.75" customHeight="1">
      <c r="A285" s="20"/>
      <c r="B285" s="21"/>
      <c r="C285" s="161" t="s">
        <v>704</v>
      </c>
      <c r="D285" s="161" t="s">
        <v>192</v>
      </c>
      <c r="E285" s="162" t="s">
        <v>705</v>
      </c>
      <c r="F285" s="163" t="s">
        <v>706</v>
      </c>
      <c r="G285" s="164" t="s">
        <v>286</v>
      </c>
      <c r="H285" s="165">
        <v>1</v>
      </c>
      <c r="I285" s="166"/>
      <c r="J285" s="167">
        <f t="shared" si="10"/>
        <v>0</v>
      </c>
      <c r="K285" s="168"/>
      <c r="L285" s="169"/>
      <c r="M285" s="170" t="s">
        <v>19</v>
      </c>
      <c r="N285" s="171" t="s">
        <v>42</v>
      </c>
      <c r="O285" s="29"/>
      <c r="P285" s="134">
        <f t="shared" si="11"/>
        <v>0</v>
      </c>
      <c r="Q285" s="134">
        <v>0</v>
      </c>
      <c r="R285" s="134">
        <f t="shared" si="12"/>
        <v>0</v>
      </c>
      <c r="S285" s="134">
        <v>0</v>
      </c>
      <c r="T285" s="135">
        <f t="shared" si="13"/>
        <v>0</v>
      </c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R285" s="136" t="s">
        <v>170</v>
      </c>
      <c r="AT285" s="136" t="s">
        <v>192</v>
      </c>
      <c r="AU285" s="136" t="s">
        <v>81</v>
      </c>
      <c r="AY285" s="13" t="s">
        <v>128</v>
      </c>
      <c r="BE285" s="137">
        <f t="shared" si="14"/>
        <v>0</v>
      </c>
      <c r="BF285" s="137">
        <f t="shared" si="15"/>
        <v>0</v>
      </c>
      <c r="BG285" s="137">
        <f t="shared" si="16"/>
        <v>0</v>
      </c>
      <c r="BH285" s="137">
        <f t="shared" si="17"/>
        <v>0</v>
      </c>
      <c r="BI285" s="137">
        <f t="shared" si="18"/>
        <v>0</v>
      </c>
      <c r="BJ285" s="13" t="s">
        <v>79</v>
      </c>
      <c r="BK285" s="137">
        <f t="shared" si="19"/>
        <v>0</v>
      </c>
      <c r="BL285" s="13" t="s">
        <v>134</v>
      </c>
      <c r="BM285" s="136" t="s">
        <v>707</v>
      </c>
    </row>
    <row r="286" spans="1:65" s="2" customFormat="1" ht="16.5" customHeight="1">
      <c r="A286" s="20"/>
      <c r="B286" s="21"/>
      <c r="C286" s="161" t="s">
        <v>708</v>
      </c>
      <c r="D286" s="161" t="s">
        <v>192</v>
      </c>
      <c r="E286" s="162" t="s">
        <v>709</v>
      </c>
      <c r="F286" s="163" t="s">
        <v>710</v>
      </c>
      <c r="G286" s="164" t="s">
        <v>286</v>
      </c>
      <c r="H286" s="165">
        <v>1</v>
      </c>
      <c r="I286" s="166"/>
      <c r="J286" s="167">
        <f t="shared" si="10"/>
        <v>0</v>
      </c>
      <c r="K286" s="168"/>
      <c r="L286" s="169"/>
      <c r="M286" s="170" t="s">
        <v>19</v>
      </c>
      <c r="N286" s="171" t="s">
        <v>42</v>
      </c>
      <c r="O286" s="29"/>
      <c r="P286" s="134">
        <f t="shared" si="11"/>
        <v>0</v>
      </c>
      <c r="Q286" s="134">
        <v>0</v>
      </c>
      <c r="R286" s="134">
        <f t="shared" si="12"/>
        <v>0</v>
      </c>
      <c r="S286" s="134">
        <v>0</v>
      </c>
      <c r="T286" s="135">
        <f t="shared" si="13"/>
        <v>0</v>
      </c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R286" s="136" t="s">
        <v>170</v>
      </c>
      <c r="AT286" s="136" t="s">
        <v>192</v>
      </c>
      <c r="AU286" s="136" t="s">
        <v>81</v>
      </c>
      <c r="AY286" s="13" t="s">
        <v>128</v>
      </c>
      <c r="BE286" s="137">
        <f t="shared" si="14"/>
        <v>0</v>
      </c>
      <c r="BF286" s="137">
        <f t="shared" si="15"/>
        <v>0</v>
      </c>
      <c r="BG286" s="137">
        <f t="shared" si="16"/>
        <v>0</v>
      </c>
      <c r="BH286" s="137">
        <f t="shared" si="17"/>
        <v>0</v>
      </c>
      <c r="BI286" s="137">
        <f t="shared" si="18"/>
        <v>0</v>
      </c>
      <c r="BJ286" s="13" t="s">
        <v>79</v>
      </c>
      <c r="BK286" s="137">
        <f t="shared" si="19"/>
        <v>0</v>
      </c>
      <c r="BL286" s="13" t="s">
        <v>134</v>
      </c>
      <c r="BM286" s="136" t="s">
        <v>711</v>
      </c>
    </row>
    <row r="287" spans="1:65" s="2" customFormat="1" ht="16.5" customHeight="1">
      <c r="A287" s="20"/>
      <c r="B287" s="21"/>
      <c r="C287" s="161" t="s">
        <v>712</v>
      </c>
      <c r="D287" s="161" t="s">
        <v>192</v>
      </c>
      <c r="E287" s="162" t="s">
        <v>713</v>
      </c>
      <c r="F287" s="163" t="s">
        <v>714</v>
      </c>
      <c r="G287" s="164" t="s">
        <v>286</v>
      </c>
      <c r="H287" s="165">
        <v>6</v>
      </c>
      <c r="I287" s="166"/>
      <c r="J287" s="167">
        <f t="shared" si="10"/>
        <v>0</v>
      </c>
      <c r="K287" s="168"/>
      <c r="L287" s="169"/>
      <c r="M287" s="170" t="s">
        <v>19</v>
      </c>
      <c r="N287" s="171" t="s">
        <v>42</v>
      </c>
      <c r="O287" s="29"/>
      <c r="P287" s="134">
        <f t="shared" si="11"/>
        <v>0</v>
      </c>
      <c r="Q287" s="134">
        <v>0</v>
      </c>
      <c r="R287" s="134">
        <f t="shared" si="12"/>
        <v>0</v>
      </c>
      <c r="S287" s="134">
        <v>0</v>
      </c>
      <c r="T287" s="135">
        <f t="shared" si="13"/>
        <v>0</v>
      </c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R287" s="136" t="s">
        <v>170</v>
      </c>
      <c r="AT287" s="136" t="s">
        <v>192</v>
      </c>
      <c r="AU287" s="136" t="s">
        <v>81</v>
      </c>
      <c r="AY287" s="13" t="s">
        <v>128</v>
      </c>
      <c r="BE287" s="137">
        <f t="shared" si="14"/>
        <v>0</v>
      </c>
      <c r="BF287" s="137">
        <f t="shared" si="15"/>
        <v>0</v>
      </c>
      <c r="BG287" s="137">
        <f t="shared" si="16"/>
        <v>0</v>
      </c>
      <c r="BH287" s="137">
        <f t="shared" si="17"/>
        <v>0</v>
      </c>
      <c r="BI287" s="137">
        <f t="shared" si="18"/>
        <v>0</v>
      </c>
      <c r="BJ287" s="13" t="s">
        <v>79</v>
      </c>
      <c r="BK287" s="137">
        <f t="shared" si="19"/>
        <v>0</v>
      </c>
      <c r="BL287" s="13" t="s">
        <v>134</v>
      </c>
      <c r="BM287" s="136" t="s">
        <v>715</v>
      </c>
    </row>
    <row r="288" spans="1:65" s="2" customFormat="1" ht="16.5" customHeight="1">
      <c r="A288" s="20"/>
      <c r="B288" s="21"/>
      <c r="C288" s="161" t="s">
        <v>716</v>
      </c>
      <c r="D288" s="161" t="s">
        <v>192</v>
      </c>
      <c r="E288" s="162" t="s">
        <v>717</v>
      </c>
      <c r="F288" s="163" t="s">
        <v>718</v>
      </c>
      <c r="G288" s="164" t="s">
        <v>286</v>
      </c>
      <c r="H288" s="165">
        <v>1</v>
      </c>
      <c r="I288" s="166"/>
      <c r="J288" s="167">
        <f t="shared" si="10"/>
        <v>0</v>
      </c>
      <c r="K288" s="168"/>
      <c r="L288" s="169"/>
      <c r="M288" s="170" t="s">
        <v>19</v>
      </c>
      <c r="N288" s="171" t="s">
        <v>42</v>
      </c>
      <c r="O288" s="29"/>
      <c r="P288" s="134">
        <f t="shared" si="11"/>
        <v>0</v>
      </c>
      <c r="Q288" s="134">
        <v>0</v>
      </c>
      <c r="R288" s="134">
        <f t="shared" si="12"/>
        <v>0</v>
      </c>
      <c r="S288" s="134">
        <v>0</v>
      </c>
      <c r="T288" s="135">
        <f t="shared" si="13"/>
        <v>0</v>
      </c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R288" s="136" t="s">
        <v>170</v>
      </c>
      <c r="AT288" s="136" t="s">
        <v>192</v>
      </c>
      <c r="AU288" s="136" t="s">
        <v>81</v>
      </c>
      <c r="AY288" s="13" t="s">
        <v>128</v>
      </c>
      <c r="BE288" s="137">
        <f t="shared" si="14"/>
        <v>0</v>
      </c>
      <c r="BF288" s="137">
        <f t="shared" si="15"/>
        <v>0</v>
      </c>
      <c r="BG288" s="137">
        <f t="shared" si="16"/>
        <v>0</v>
      </c>
      <c r="BH288" s="137">
        <f t="shared" si="17"/>
        <v>0</v>
      </c>
      <c r="BI288" s="137">
        <f t="shared" si="18"/>
        <v>0</v>
      </c>
      <c r="BJ288" s="13" t="s">
        <v>79</v>
      </c>
      <c r="BK288" s="137">
        <f t="shared" si="19"/>
        <v>0</v>
      </c>
      <c r="BL288" s="13" t="s">
        <v>134</v>
      </c>
      <c r="BM288" s="136" t="s">
        <v>719</v>
      </c>
    </row>
    <row r="289" spans="1:65" s="2" customFormat="1" ht="33" customHeight="1">
      <c r="A289" s="20"/>
      <c r="B289" s="21"/>
      <c r="C289" s="124" t="s">
        <v>720</v>
      </c>
      <c r="D289" s="124" t="s">
        <v>130</v>
      </c>
      <c r="E289" s="125" t="s">
        <v>721</v>
      </c>
      <c r="F289" s="126" t="s">
        <v>722</v>
      </c>
      <c r="G289" s="127" t="s">
        <v>723</v>
      </c>
      <c r="H289" s="198"/>
      <c r="I289" s="129"/>
      <c r="J289" s="130">
        <f t="shared" si="10"/>
        <v>0</v>
      </c>
      <c r="K289" s="131"/>
      <c r="L289" s="23"/>
      <c r="M289" s="132" t="s">
        <v>19</v>
      </c>
      <c r="N289" s="133" t="s">
        <v>42</v>
      </c>
      <c r="O289" s="29"/>
      <c r="P289" s="134">
        <f t="shared" si="11"/>
        <v>0</v>
      </c>
      <c r="Q289" s="134">
        <v>0</v>
      </c>
      <c r="R289" s="134">
        <f t="shared" si="12"/>
        <v>0</v>
      </c>
      <c r="S289" s="134">
        <v>0</v>
      </c>
      <c r="T289" s="135">
        <f t="shared" si="13"/>
        <v>0</v>
      </c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R289" s="136" t="s">
        <v>210</v>
      </c>
      <c r="AT289" s="136" t="s">
        <v>130</v>
      </c>
      <c r="AU289" s="136" t="s">
        <v>81</v>
      </c>
      <c r="AY289" s="13" t="s">
        <v>128</v>
      </c>
      <c r="BE289" s="137">
        <f t="shared" si="14"/>
        <v>0</v>
      </c>
      <c r="BF289" s="137">
        <f t="shared" si="15"/>
        <v>0</v>
      </c>
      <c r="BG289" s="137">
        <f t="shared" si="16"/>
        <v>0</v>
      </c>
      <c r="BH289" s="137">
        <f t="shared" si="17"/>
        <v>0</v>
      </c>
      <c r="BI289" s="137">
        <f t="shared" si="18"/>
        <v>0</v>
      </c>
      <c r="BJ289" s="13" t="s">
        <v>79</v>
      </c>
      <c r="BK289" s="137">
        <f t="shared" si="19"/>
        <v>0</v>
      </c>
      <c r="BL289" s="13" t="s">
        <v>210</v>
      </c>
      <c r="BM289" s="136" t="s">
        <v>724</v>
      </c>
    </row>
    <row r="290" spans="1:65" s="2" customFormat="1" ht="44.25" customHeight="1">
      <c r="A290" s="20"/>
      <c r="B290" s="21"/>
      <c r="C290" s="124" t="s">
        <v>725</v>
      </c>
      <c r="D290" s="124" t="s">
        <v>130</v>
      </c>
      <c r="E290" s="125" t="s">
        <v>726</v>
      </c>
      <c r="F290" s="126" t="s">
        <v>727</v>
      </c>
      <c r="G290" s="127" t="s">
        <v>723</v>
      </c>
      <c r="H290" s="198"/>
      <c r="I290" s="129"/>
      <c r="J290" s="130">
        <f t="shared" si="10"/>
        <v>0</v>
      </c>
      <c r="K290" s="131"/>
      <c r="L290" s="23"/>
      <c r="M290" s="132" t="s">
        <v>19</v>
      </c>
      <c r="N290" s="133" t="s">
        <v>42</v>
      </c>
      <c r="O290" s="29"/>
      <c r="P290" s="134">
        <f t="shared" si="11"/>
        <v>0</v>
      </c>
      <c r="Q290" s="134">
        <v>0</v>
      </c>
      <c r="R290" s="134">
        <f t="shared" si="12"/>
        <v>0</v>
      </c>
      <c r="S290" s="134">
        <v>0</v>
      </c>
      <c r="T290" s="135">
        <f t="shared" si="13"/>
        <v>0</v>
      </c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R290" s="136" t="s">
        <v>210</v>
      </c>
      <c r="AT290" s="136" t="s">
        <v>130</v>
      </c>
      <c r="AU290" s="136" t="s">
        <v>81</v>
      </c>
      <c r="AY290" s="13" t="s">
        <v>128</v>
      </c>
      <c r="BE290" s="137">
        <f t="shared" si="14"/>
        <v>0</v>
      </c>
      <c r="BF290" s="137">
        <f t="shared" si="15"/>
        <v>0</v>
      </c>
      <c r="BG290" s="137">
        <f t="shared" si="16"/>
        <v>0</v>
      </c>
      <c r="BH290" s="137">
        <f t="shared" si="17"/>
        <v>0</v>
      </c>
      <c r="BI290" s="137">
        <f t="shared" si="18"/>
        <v>0</v>
      </c>
      <c r="BJ290" s="13" t="s">
        <v>79</v>
      </c>
      <c r="BK290" s="137">
        <f t="shared" si="19"/>
        <v>0</v>
      </c>
      <c r="BL290" s="13" t="s">
        <v>210</v>
      </c>
      <c r="BM290" s="136" t="s">
        <v>728</v>
      </c>
    </row>
    <row r="291" spans="1:65" s="2" customFormat="1" ht="44.25" customHeight="1">
      <c r="A291" s="20"/>
      <c r="B291" s="21"/>
      <c r="C291" s="124" t="s">
        <v>729</v>
      </c>
      <c r="D291" s="124" t="s">
        <v>130</v>
      </c>
      <c r="E291" s="125" t="s">
        <v>730</v>
      </c>
      <c r="F291" s="126" t="s">
        <v>731</v>
      </c>
      <c r="G291" s="127" t="s">
        <v>723</v>
      </c>
      <c r="H291" s="198"/>
      <c r="I291" s="129"/>
      <c r="J291" s="130">
        <f t="shared" si="10"/>
        <v>0</v>
      </c>
      <c r="K291" s="131"/>
      <c r="L291" s="23"/>
      <c r="M291" s="132" t="s">
        <v>19</v>
      </c>
      <c r="N291" s="133" t="s">
        <v>42</v>
      </c>
      <c r="O291" s="29"/>
      <c r="P291" s="134">
        <f t="shared" si="11"/>
        <v>0</v>
      </c>
      <c r="Q291" s="134">
        <v>0</v>
      </c>
      <c r="R291" s="134">
        <f t="shared" si="12"/>
        <v>0</v>
      </c>
      <c r="S291" s="134">
        <v>0</v>
      </c>
      <c r="T291" s="135">
        <f t="shared" si="13"/>
        <v>0</v>
      </c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R291" s="136" t="s">
        <v>210</v>
      </c>
      <c r="AT291" s="136" t="s">
        <v>130</v>
      </c>
      <c r="AU291" s="136" t="s">
        <v>81</v>
      </c>
      <c r="AY291" s="13" t="s">
        <v>128</v>
      </c>
      <c r="BE291" s="137">
        <f t="shared" si="14"/>
        <v>0</v>
      </c>
      <c r="BF291" s="137">
        <f t="shared" si="15"/>
        <v>0</v>
      </c>
      <c r="BG291" s="137">
        <f t="shared" si="16"/>
        <v>0</v>
      </c>
      <c r="BH291" s="137">
        <f t="shared" si="17"/>
        <v>0</v>
      </c>
      <c r="BI291" s="137">
        <f t="shared" si="18"/>
        <v>0</v>
      </c>
      <c r="BJ291" s="13" t="s">
        <v>79</v>
      </c>
      <c r="BK291" s="137">
        <f t="shared" si="19"/>
        <v>0</v>
      </c>
      <c r="BL291" s="13" t="s">
        <v>210</v>
      </c>
      <c r="BM291" s="136" t="s">
        <v>732</v>
      </c>
    </row>
    <row r="292" spans="2:51" s="8" customFormat="1" ht="12">
      <c r="B292" s="138"/>
      <c r="C292" s="139"/>
      <c r="D292" s="140" t="s">
        <v>136</v>
      </c>
      <c r="E292" s="141" t="s">
        <v>19</v>
      </c>
      <c r="F292" s="142" t="s">
        <v>733</v>
      </c>
      <c r="G292" s="139"/>
      <c r="H292" s="143">
        <v>22307.68</v>
      </c>
      <c r="I292" s="144"/>
      <c r="J292" s="139"/>
      <c r="K292" s="139"/>
      <c r="L292" s="145"/>
      <c r="M292" s="146"/>
      <c r="N292" s="147"/>
      <c r="O292" s="147"/>
      <c r="P292" s="147"/>
      <c r="Q292" s="147"/>
      <c r="R292" s="147"/>
      <c r="S292" s="147"/>
      <c r="T292" s="148"/>
      <c r="AT292" s="149" t="s">
        <v>136</v>
      </c>
      <c r="AU292" s="149" t="s">
        <v>81</v>
      </c>
      <c r="AV292" s="8" t="s">
        <v>81</v>
      </c>
      <c r="AW292" s="8" t="s">
        <v>33</v>
      </c>
      <c r="AX292" s="8" t="s">
        <v>79</v>
      </c>
      <c r="AY292" s="149" t="s">
        <v>128</v>
      </c>
    </row>
    <row r="293" spans="2:63" s="7" customFormat="1" ht="22.8" customHeight="1">
      <c r="B293" s="108"/>
      <c r="C293" s="109"/>
      <c r="D293" s="110" t="s">
        <v>70</v>
      </c>
      <c r="E293" s="122" t="s">
        <v>734</v>
      </c>
      <c r="F293" s="122" t="s">
        <v>735</v>
      </c>
      <c r="G293" s="109"/>
      <c r="H293" s="109"/>
      <c r="I293" s="112"/>
      <c r="J293" s="123">
        <f>BK293</f>
        <v>0</v>
      </c>
      <c r="K293" s="109"/>
      <c r="L293" s="114"/>
      <c r="M293" s="115"/>
      <c r="N293" s="116"/>
      <c r="O293" s="116"/>
      <c r="P293" s="117">
        <f>SUM(P294:P307)</f>
        <v>0</v>
      </c>
      <c r="Q293" s="116"/>
      <c r="R293" s="117">
        <f>SUM(R294:R307)</f>
        <v>0.039635000000000004</v>
      </c>
      <c r="S293" s="116"/>
      <c r="T293" s="118">
        <f>SUM(T294:T307)</f>
        <v>0</v>
      </c>
      <c r="AR293" s="119" t="s">
        <v>81</v>
      </c>
      <c r="AT293" s="120" t="s">
        <v>70</v>
      </c>
      <c r="AU293" s="120" t="s">
        <v>79</v>
      </c>
      <c r="AY293" s="119" t="s">
        <v>128</v>
      </c>
      <c r="BK293" s="121">
        <f>SUM(BK294:BK307)</f>
        <v>0</v>
      </c>
    </row>
    <row r="294" spans="1:65" s="2" customFormat="1" ht="16.5" customHeight="1">
      <c r="A294" s="20"/>
      <c r="B294" s="21"/>
      <c r="C294" s="124" t="s">
        <v>736</v>
      </c>
      <c r="D294" s="124" t="s">
        <v>130</v>
      </c>
      <c r="E294" s="125" t="s">
        <v>737</v>
      </c>
      <c r="F294" s="126" t="s">
        <v>738</v>
      </c>
      <c r="G294" s="127" t="s">
        <v>646</v>
      </c>
      <c r="H294" s="128">
        <v>1</v>
      </c>
      <c r="I294" s="129"/>
      <c r="J294" s="130">
        <f aca="true" t="shared" si="20" ref="J294:J306">ROUND(I294*H294,2)</f>
        <v>0</v>
      </c>
      <c r="K294" s="131"/>
      <c r="L294" s="23"/>
      <c r="M294" s="132" t="s">
        <v>19</v>
      </c>
      <c r="N294" s="133" t="s">
        <v>42</v>
      </c>
      <c r="O294" s="29"/>
      <c r="P294" s="134">
        <f aca="true" t="shared" si="21" ref="P294:P306">O294*H294</f>
        <v>0</v>
      </c>
      <c r="Q294" s="134">
        <v>0</v>
      </c>
      <c r="R294" s="134">
        <f aca="true" t="shared" si="22" ref="R294:R306">Q294*H294</f>
        <v>0</v>
      </c>
      <c r="S294" s="134">
        <v>0</v>
      </c>
      <c r="T294" s="135">
        <f aca="true" t="shared" si="23" ref="T294:T306">S294*H294</f>
        <v>0</v>
      </c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R294" s="136" t="s">
        <v>210</v>
      </c>
      <c r="AT294" s="136" t="s">
        <v>130</v>
      </c>
      <c r="AU294" s="136" t="s">
        <v>81</v>
      </c>
      <c r="AY294" s="13" t="s">
        <v>128</v>
      </c>
      <c r="BE294" s="137">
        <f aca="true" t="shared" si="24" ref="BE294:BE306">IF(N294="základní",J294,0)</f>
        <v>0</v>
      </c>
      <c r="BF294" s="137">
        <f aca="true" t="shared" si="25" ref="BF294:BF306">IF(N294="snížená",J294,0)</f>
        <v>0</v>
      </c>
      <c r="BG294" s="137">
        <f aca="true" t="shared" si="26" ref="BG294:BG306">IF(N294="zákl. přenesená",J294,0)</f>
        <v>0</v>
      </c>
      <c r="BH294" s="137">
        <f aca="true" t="shared" si="27" ref="BH294:BH306">IF(N294="sníž. přenesená",J294,0)</f>
        <v>0</v>
      </c>
      <c r="BI294" s="137">
        <f aca="true" t="shared" si="28" ref="BI294:BI306">IF(N294="nulová",J294,0)</f>
        <v>0</v>
      </c>
      <c r="BJ294" s="13" t="s">
        <v>79</v>
      </c>
      <c r="BK294" s="137">
        <f aca="true" t="shared" si="29" ref="BK294:BK306">ROUND(I294*H294,2)</f>
        <v>0</v>
      </c>
      <c r="BL294" s="13" t="s">
        <v>210</v>
      </c>
      <c r="BM294" s="136" t="s">
        <v>739</v>
      </c>
    </row>
    <row r="295" spans="1:65" s="2" customFormat="1" ht="44.25" customHeight="1">
      <c r="A295" s="20"/>
      <c r="B295" s="21"/>
      <c r="C295" s="124" t="s">
        <v>740</v>
      </c>
      <c r="D295" s="124" t="s">
        <v>130</v>
      </c>
      <c r="E295" s="125" t="s">
        <v>741</v>
      </c>
      <c r="F295" s="126" t="s">
        <v>742</v>
      </c>
      <c r="G295" s="127" t="s">
        <v>202</v>
      </c>
      <c r="H295" s="128">
        <v>15</v>
      </c>
      <c r="I295" s="129"/>
      <c r="J295" s="130">
        <f t="shared" si="20"/>
        <v>0</v>
      </c>
      <c r="K295" s="131"/>
      <c r="L295" s="23"/>
      <c r="M295" s="132" t="s">
        <v>19</v>
      </c>
      <c r="N295" s="133" t="s">
        <v>42</v>
      </c>
      <c r="O295" s="29"/>
      <c r="P295" s="134">
        <f t="shared" si="21"/>
        <v>0</v>
      </c>
      <c r="Q295" s="134">
        <v>0</v>
      </c>
      <c r="R295" s="134">
        <f t="shared" si="22"/>
        <v>0</v>
      </c>
      <c r="S295" s="134">
        <v>0</v>
      </c>
      <c r="T295" s="135">
        <f t="shared" si="23"/>
        <v>0</v>
      </c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R295" s="136" t="s">
        <v>210</v>
      </c>
      <c r="AT295" s="136" t="s">
        <v>130</v>
      </c>
      <c r="AU295" s="136" t="s">
        <v>81</v>
      </c>
      <c r="AY295" s="13" t="s">
        <v>128</v>
      </c>
      <c r="BE295" s="137">
        <f t="shared" si="24"/>
        <v>0</v>
      </c>
      <c r="BF295" s="137">
        <f t="shared" si="25"/>
        <v>0</v>
      </c>
      <c r="BG295" s="137">
        <f t="shared" si="26"/>
        <v>0</v>
      </c>
      <c r="BH295" s="137">
        <f t="shared" si="27"/>
        <v>0</v>
      </c>
      <c r="BI295" s="137">
        <f t="shared" si="28"/>
        <v>0</v>
      </c>
      <c r="BJ295" s="13" t="s">
        <v>79</v>
      </c>
      <c r="BK295" s="137">
        <f t="shared" si="29"/>
        <v>0</v>
      </c>
      <c r="BL295" s="13" t="s">
        <v>210</v>
      </c>
      <c r="BM295" s="136" t="s">
        <v>743</v>
      </c>
    </row>
    <row r="296" spans="1:65" s="2" customFormat="1" ht="16.5" customHeight="1">
      <c r="A296" s="20"/>
      <c r="B296" s="21"/>
      <c r="C296" s="161" t="s">
        <v>744</v>
      </c>
      <c r="D296" s="161" t="s">
        <v>192</v>
      </c>
      <c r="E296" s="162" t="s">
        <v>745</v>
      </c>
      <c r="F296" s="163" t="s">
        <v>746</v>
      </c>
      <c r="G296" s="164" t="s">
        <v>202</v>
      </c>
      <c r="H296" s="165">
        <v>15</v>
      </c>
      <c r="I296" s="166"/>
      <c r="J296" s="167">
        <f t="shared" si="20"/>
        <v>0</v>
      </c>
      <c r="K296" s="168"/>
      <c r="L296" s="169"/>
      <c r="M296" s="170" t="s">
        <v>19</v>
      </c>
      <c r="N296" s="171" t="s">
        <v>42</v>
      </c>
      <c r="O296" s="29"/>
      <c r="P296" s="134">
        <f t="shared" si="21"/>
        <v>0</v>
      </c>
      <c r="Q296" s="134">
        <v>0.00053</v>
      </c>
      <c r="R296" s="134">
        <f t="shared" si="22"/>
        <v>0.00795</v>
      </c>
      <c r="S296" s="134">
        <v>0</v>
      </c>
      <c r="T296" s="135">
        <f t="shared" si="23"/>
        <v>0</v>
      </c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R296" s="136" t="s">
        <v>288</v>
      </c>
      <c r="AT296" s="136" t="s">
        <v>192</v>
      </c>
      <c r="AU296" s="136" t="s">
        <v>81</v>
      </c>
      <c r="AY296" s="13" t="s">
        <v>128</v>
      </c>
      <c r="BE296" s="137">
        <f t="shared" si="24"/>
        <v>0</v>
      </c>
      <c r="BF296" s="137">
        <f t="shared" si="25"/>
        <v>0</v>
      </c>
      <c r="BG296" s="137">
        <f t="shared" si="26"/>
        <v>0</v>
      </c>
      <c r="BH296" s="137">
        <f t="shared" si="27"/>
        <v>0</v>
      </c>
      <c r="BI296" s="137">
        <f t="shared" si="28"/>
        <v>0</v>
      </c>
      <c r="BJ296" s="13" t="s">
        <v>79</v>
      </c>
      <c r="BK296" s="137">
        <f t="shared" si="29"/>
        <v>0</v>
      </c>
      <c r="BL296" s="13" t="s">
        <v>210</v>
      </c>
      <c r="BM296" s="136" t="s">
        <v>747</v>
      </c>
    </row>
    <row r="297" spans="1:65" s="2" customFormat="1" ht="21.75" customHeight="1">
      <c r="A297" s="20"/>
      <c r="B297" s="21"/>
      <c r="C297" s="161" t="s">
        <v>748</v>
      </c>
      <c r="D297" s="161" t="s">
        <v>192</v>
      </c>
      <c r="E297" s="162" t="s">
        <v>749</v>
      </c>
      <c r="F297" s="163" t="s">
        <v>750</v>
      </c>
      <c r="G297" s="164" t="s">
        <v>202</v>
      </c>
      <c r="H297" s="165">
        <v>10.5</v>
      </c>
      <c r="I297" s="166"/>
      <c r="J297" s="167">
        <f t="shared" si="20"/>
        <v>0</v>
      </c>
      <c r="K297" s="168"/>
      <c r="L297" s="169"/>
      <c r="M297" s="170" t="s">
        <v>19</v>
      </c>
      <c r="N297" s="171" t="s">
        <v>42</v>
      </c>
      <c r="O297" s="29"/>
      <c r="P297" s="134">
        <f t="shared" si="21"/>
        <v>0</v>
      </c>
      <c r="Q297" s="134">
        <v>0.00035</v>
      </c>
      <c r="R297" s="134">
        <f t="shared" si="22"/>
        <v>0.003675</v>
      </c>
      <c r="S297" s="134">
        <v>0</v>
      </c>
      <c r="T297" s="135">
        <f t="shared" si="23"/>
        <v>0</v>
      </c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R297" s="136" t="s">
        <v>288</v>
      </c>
      <c r="AT297" s="136" t="s">
        <v>192</v>
      </c>
      <c r="AU297" s="136" t="s">
        <v>81</v>
      </c>
      <c r="AY297" s="13" t="s">
        <v>128</v>
      </c>
      <c r="BE297" s="137">
        <f t="shared" si="24"/>
        <v>0</v>
      </c>
      <c r="BF297" s="137">
        <f t="shared" si="25"/>
        <v>0</v>
      </c>
      <c r="BG297" s="137">
        <f t="shared" si="26"/>
        <v>0</v>
      </c>
      <c r="BH297" s="137">
        <f t="shared" si="27"/>
        <v>0</v>
      </c>
      <c r="BI297" s="137">
        <f t="shared" si="28"/>
        <v>0</v>
      </c>
      <c r="BJ297" s="13" t="s">
        <v>79</v>
      </c>
      <c r="BK297" s="137">
        <f t="shared" si="29"/>
        <v>0</v>
      </c>
      <c r="BL297" s="13" t="s">
        <v>210</v>
      </c>
      <c r="BM297" s="136" t="s">
        <v>751</v>
      </c>
    </row>
    <row r="298" spans="1:65" s="2" customFormat="1" ht="16.5" customHeight="1">
      <c r="A298" s="20"/>
      <c r="B298" s="21"/>
      <c r="C298" s="161" t="s">
        <v>752</v>
      </c>
      <c r="D298" s="161" t="s">
        <v>192</v>
      </c>
      <c r="E298" s="162" t="s">
        <v>753</v>
      </c>
      <c r="F298" s="163" t="s">
        <v>754</v>
      </c>
      <c r="G298" s="164" t="s">
        <v>202</v>
      </c>
      <c r="H298" s="165">
        <v>10.5</v>
      </c>
      <c r="I298" s="166"/>
      <c r="J298" s="167">
        <f t="shared" si="20"/>
        <v>0</v>
      </c>
      <c r="K298" s="168"/>
      <c r="L298" s="169"/>
      <c r="M298" s="170" t="s">
        <v>19</v>
      </c>
      <c r="N298" s="171" t="s">
        <v>42</v>
      </c>
      <c r="O298" s="29"/>
      <c r="P298" s="134">
        <f t="shared" si="21"/>
        <v>0</v>
      </c>
      <c r="Q298" s="134">
        <v>2E-05</v>
      </c>
      <c r="R298" s="134">
        <f t="shared" si="22"/>
        <v>0.00021</v>
      </c>
      <c r="S298" s="134">
        <v>0</v>
      </c>
      <c r="T298" s="135">
        <f t="shared" si="23"/>
        <v>0</v>
      </c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R298" s="136" t="s">
        <v>288</v>
      </c>
      <c r="AT298" s="136" t="s">
        <v>192</v>
      </c>
      <c r="AU298" s="136" t="s">
        <v>81</v>
      </c>
      <c r="AY298" s="13" t="s">
        <v>128</v>
      </c>
      <c r="BE298" s="137">
        <f t="shared" si="24"/>
        <v>0</v>
      </c>
      <c r="BF298" s="137">
        <f t="shared" si="25"/>
        <v>0</v>
      </c>
      <c r="BG298" s="137">
        <f t="shared" si="26"/>
        <v>0</v>
      </c>
      <c r="BH298" s="137">
        <f t="shared" si="27"/>
        <v>0</v>
      </c>
      <c r="BI298" s="137">
        <f t="shared" si="28"/>
        <v>0</v>
      </c>
      <c r="BJ298" s="13" t="s">
        <v>79</v>
      </c>
      <c r="BK298" s="137">
        <f t="shared" si="29"/>
        <v>0</v>
      </c>
      <c r="BL298" s="13" t="s">
        <v>210</v>
      </c>
      <c r="BM298" s="136" t="s">
        <v>755</v>
      </c>
    </row>
    <row r="299" spans="1:65" s="2" customFormat="1" ht="21.75" customHeight="1">
      <c r="A299" s="20"/>
      <c r="B299" s="21"/>
      <c r="C299" s="124" t="s">
        <v>756</v>
      </c>
      <c r="D299" s="124" t="s">
        <v>130</v>
      </c>
      <c r="E299" s="125" t="s">
        <v>757</v>
      </c>
      <c r="F299" s="126" t="s">
        <v>758</v>
      </c>
      <c r="G299" s="127" t="s">
        <v>286</v>
      </c>
      <c r="H299" s="128">
        <v>1</v>
      </c>
      <c r="I299" s="129"/>
      <c r="J299" s="130">
        <f t="shared" si="20"/>
        <v>0</v>
      </c>
      <c r="K299" s="131"/>
      <c r="L299" s="23"/>
      <c r="M299" s="132" t="s">
        <v>19</v>
      </c>
      <c r="N299" s="133" t="s">
        <v>42</v>
      </c>
      <c r="O299" s="29"/>
      <c r="P299" s="134">
        <f t="shared" si="21"/>
        <v>0</v>
      </c>
      <c r="Q299" s="134">
        <v>0</v>
      </c>
      <c r="R299" s="134">
        <f t="shared" si="22"/>
        <v>0</v>
      </c>
      <c r="S299" s="134">
        <v>0</v>
      </c>
      <c r="T299" s="135">
        <f t="shared" si="23"/>
        <v>0</v>
      </c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R299" s="136" t="s">
        <v>210</v>
      </c>
      <c r="AT299" s="136" t="s">
        <v>130</v>
      </c>
      <c r="AU299" s="136" t="s">
        <v>81</v>
      </c>
      <c r="AY299" s="13" t="s">
        <v>128</v>
      </c>
      <c r="BE299" s="137">
        <f t="shared" si="24"/>
        <v>0</v>
      </c>
      <c r="BF299" s="137">
        <f t="shared" si="25"/>
        <v>0</v>
      </c>
      <c r="BG299" s="137">
        <f t="shared" si="26"/>
        <v>0</v>
      </c>
      <c r="BH299" s="137">
        <f t="shared" si="27"/>
        <v>0</v>
      </c>
      <c r="BI299" s="137">
        <f t="shared" si="28"/>
        <v>0</v>
      </c>
      <c r="BJ299" s="13" t="s">
        <v>79</v>
      </c>
      <c r="BK299" s="137">
        <f t="shared" si="29"/>
        <v>0</v>
      </c>
      <c r="BL299" s="13" t="s">
        <v>210</v>
      </c>
      <c r="BM299" s="136" t="s">
        <v>759</v>
      </c>
    </row>
    <row r="300" spans="1:65" s="2" customFormat="1" ht="21.75" customHeight="1">
      <c r="A300" s="20"/>
      <c r="B300" s="21"/>
      <c r="C300" s="161" t="s">
        <v>760</v>
      </c>
      <c r="D300" s="161" t="s">
        <v>192</v>
      </c>
      <c r="E300" s="162" t="s">
        <v>761</v>
      </c>
      <c r="F300" s="163" t="s">
        <v>762</v>
      </c>
      <c r="G300" s="164" t="s">
        <v>286</v>
      </c>
      <c r="H300" s="165">
        <v>1</v>
      </c>
      <c r="I300" s="166"/>
      <c r="J300" s="167">
        <f t="shared" si="20"/>
        <v>0</v>
      </c>
      <c r="K300" s="168"/>
      <c r="L300" s="169"/>
      <c r="M300" s="170" t="s">
        <v>19</v>
      </c>
      <c r="N300" s="171" t="s">
        <v>42</v>
      </c>
      <c r="O300" s="29"/>
      <c r="P300" s="134">
        <f t="shared" si="21"/>
        <v>0</v>
      </c>
      <c r="Q300" s="134">
        <v>0.0178</v>
      </c>
      <c r="R300" s="134">
        <f t="shared" si="22"/>
        <v>0.0178</v>
      </c>
      <c r="S300" s="134">
        <v>0</v>
      </c>
      <c r="T300" s="135">
        <f t="shared" si="23"/>
        <v>0</v>
      </c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R300" s="136" t="s">
        <v>288</v>
      </c>
      <c r="AT300" s="136" t="s">
        <v>192</v>
      </c>
      <c r="AU300" s="136" t="s">
        <v>81</v>
      </c>
      <c r="AY300" s="13" t="s">
        <v>128</v>
      </c>
      <c r="BE300" s="137">
        <f t="shared" si="24"/>
        <v>0</v>
      </c>
      <c r="BF300" s="137">
        <f t="shared" si="25"/>
        <v>0</v>
      </c>
      <c r="BG300" s="137">
        <f t="shared" si="26"/>
        <v>0</v>
      </c>
      <c r="BH300" s="137">
        <f t="shared" si="27"/>
        <v>0</v>
      </c>
      <c r="BI300" s="137">
        <f t="shared" si="28"/>
        <v>0</v>
      </c>
      <c r="BJ300" s="13" t="s">
        <v>79</v>
      </c>
      <c r="BK300" s="137">
        <f t="shared" si="29"/>
        <v>0</v>
      </c>
      <c r="BL300" s="13" t="s">
        <v>210</v>
      </c>
      <c r="BM300" s="136" t="s">
        <v>763</v>
      </c>
    </row>
    <row r="301" spans="1:65" s="2" customFormat="1" ht="16.5" customHeight="1">
      <c r="A301" s="20"/>
      <c r="B301" s="21"/>
      <c r="C301" s="161" t="s">
        <v>764</v>
      </c>
      <c r="D301" s="161" t="s">
        <v>192</v>
      </c>
      <c r="E301" s="162" t="s">
        <v>765</v>
      </c>
      <c r="F301" s="163" t="s">
        <v>766</v>
      </c>
      <c r="G301" s="164" t="s">
        <v>195</v>
      </c>
      <c r="H301" s="165">
        <v>10</v>
      </c>
      <c r="I301" s="166"/>
      <c r="J301" s="167">
        <f t="shared" si="20"/>
        <v>0</v>
      </c>
      <c r="K301" s="168"/>
      <c r="L301" s="169"/>
      <c r="M301" s="170" t="s">
        <v>19</v>
      </c>
      <c r="N301" s="171" t="s">
        <v>42</v>
      </c>
      <c r="O301" s="29"/>
      <c r="P301" s="134">
        <f t="shared" si="21"/>
        <v>0</v>
      </c>
      <c r="Q301" s="134">
        <v>0.001</v>
      </c>
      <c r="R301" s="134">
        <f t="shared" si="22"/>
        <v>0.01</v>
      </c>
      <c r="S301" s="134">
        <v>0</v>
      </c>
      <c r="T301" s="135">
        <f t="shared" si="23"/>
        <v>0</v>
      </c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R301" s="136" t="s">
        <v>288</v>
      </c>
      <c r="AT301" s="136" t="s">
        <v>192</v>
      </c>
      <c r="AU301" s="136" t="s">
        <v>81</v>
      </c>
      <c r="AY301" s="13" t="s">
        <v>128</v>
      </c>
      <c r="BE301" s="137">
        <f t="shared" si="24"/>
        <v>0</v>
      </c>
      <c r="BF301" s="137">
        <f t="shared" si="25"/>
        <v>0</v>
      </c>
      <c r="BG301" s="137">
        <f t="shared" si="26"/>
        <v>0</v>
      </c>
      <c r="BH301" s="137">
        <f t="shared" si="27"/>
        <v>0</v>
      </c>
      <c r="BI301" s="137">
        <f t="shared" si="28"/>
        <v>0</v>
      </c>
      <c r="BJ301" s="13" t="s">
        <v>79</v>
      </c>
      <c r="BK301" s="137">
        <f t="shared" si="29"/>
        <v>0</v>
      </c>
      <c r="BL301" s="13" t="s">
        <v>210</v>
      </c>
      <c r="BM301" s="136" t="s">
        <v>767</v>
      </c>
    </row>
    <row r="302" spans="1:65" s="2" customFormat="1" ht="33" customHeight="1">
      <c r="A302" s="20"/>
      <c r="B302" s="21"/>
      <c r="C302" s="124" t="s">
        <v>768</v>
      </c>
      <c r="D302" s="124" t="s">
        <v>130</v>
      </c>
      <c r="E302" s="125" t="s">
        <v>769</v>
      </c>
      <c r="F302" s="126" t="s">
        <v>770</v>
      </c>
      <c r="G302" s="127" t="s">
        <v>286</v>
      </c>
      <c r="H302" s="128">
        <v>1</v>
      </c>
      <c r="I302" s="129"/>
      <c r="J302" s="130">
        <f t="shared" si="20"/>
        <v>0</v>
      </c>
      <c r="K302" s="131"/>
      <c r="L302" s="23"/>
      <c r="M302" s="132" t="s">
        <v>19</v>
      </c>
      <c r="N302" s="133" t="s">
        <v>42</v>
      </c>
      <c r="O302" s="29"/>
      <c r="P302" s="134">
        <f t="shared" si="21"/>
        <v>0</v>
      </c>
      <c r="Q302" s="134">
        <v>0</v>
      </c>
      <c r="R302" s="134">
        <f t="shared" si="22"/>
        <v>0</v>
      </c>
      <c r="S302" s="134">
        <v>0</v>
      </c>
      <c r="T302" s="135">
        <f t="shared" si="23"/>
        <v>0</v>
      </c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R302" s="136" t="s">
        <v>210</v>
      </c>
      <c r="AT302" s="136" t="s">
        <v>130</v>
      </c>
      <c r="AU302" s="136" t="s">
        <v>81</v>
      </c>
      <c r="AY302" s="13" t="s">
        <v>128</v>
      </c>
      <c r="BE302" s="137">
        <f t="shared" si="24"/>
        <v>0</v>
      </c>
      <c r="BF302" s="137">
        <f t="shared" si="25"/>
        <v>0</v>
      </c>
      <c r="BG302" s="137">
        <f t="shared" si="26"/>
        <v>0</v>
      </c>
      <c r="BH302" s="137">
        <f t="shared" si="27"/>
        <v>0</v>
      </c>
      <c r="BI302" s="137">
        <f t="shared" si="28"/>
        <v>0</v>
      </c>
      <c r="BJ302" s="13" t="s">
        <v>79</v>
      </c>
      <c r="BK302" s="137">
        <f t="shared" si="29"/>
        <v>0</v>
      </c>
      <c r="BL302" s="13" t="s">
        <v>210</v>
      </c>
      <c r="BM302" s="136" t="s">
        <v>771</v>
      </c>
    </row>
    <row r="303" spans="1:65" s="2" customFormat="1" ht="44.25" customHeight="1">
      <c r="A303" s="20"/>
      <c r="B303" s="21"/>
      <c r="C303" s="124" t="s">
        <v>772</v>
      </c>
      <c r="D303" s="124" t="s">
        <v>130</v>
      </c>
      <c r="E303" s="125" t="s">
        <v>773</v>
      </c>
      <c r="F303" s="126" t="s">
        <v>774</v>
      </c>
      <c r="G303" s="127" t="s">
        <v>286</v>
      </c>
      <c r="H303" s="128">
        <v>1</v>
      </c>
      <c r="I303" s="129"/>
      <c r="J303" s="130">
        <f t="shared" si="20"/>
        <v>0</v>
      </c>
      <c r="K303" s="131"/>
      <c r="L303" s="23"/>
      <c r="M303" s="132" t="s">
        <v>19</v>
      </c>
      <c r="N303" s="133" t="s">
        <v>42</v>
      </c>
      <c r="O303" s="29"/>
      <c r="P303" s="134">
        <f t="shared" si="21"/>
        <v>0</v>
      </c>
      <c r="Q303" s="134">
        <v>0</v>
      </c>
      <c r="R303" s="134">
        <f t="shared" si="22"/>
        <v>0</v>
      </c>
      <c r="S303" s="134">
        <v>0</v>
      </c>
      <c r="T303" s="135">
        <f t="shared" si="23"/>
        <v>0</v>
      </c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R303" s="136" t="s">
        <v>210</v>
      </c>
      <c r="AT303" s="136" t="s">
        <v>130</v>
      </c>
      <c r="AU303" s="136" t="s">
        <v>81</v>
      </c>
      <c r="AY303" s="13" t="s">
        <v>128</v>
      </c>
      <c r="BE303" s="137">
        <f t="shared" si="24"/>
        <v>0</v>
      </c>
      <c r="BF303" s="137">
        <f t="shared" si="25"/>
        <v>0</v>
      </c>
      <c r="BG303" s="137">
        <f t="shared" si="26"/>
        <v>0</v>
      </c>
      <c r="BH303" s="137">
        <f t="shared" si="27"/>
        <v>0</v>
      </c>
      <c r="BI303" s="137">
        <f t="shared" si="28"/>
        <v>0</v>
      </c>
      <c r="BJ303" s="13" t="s">
        <v>79</v>
      </c>
      <c r="BK303" s="137">
        <f t="shared" si="29"/>
        <v>0</v>
      </c>
      <c r="BL303" s="13" t="s">
        <v>210</v>
      </c>
      <c r="BM303" s="136" t="s">
        <v>775</v>
      </c>
    </row>
    <row r="304" spans="1:65" s="2" customFormat="1" ht="33" customHeight="1">
      <c r="A304" s="20"/>
      <c r="B304" s="21"/>
      <c r="C304" s="124" t="s">
        <v>776</v>
      </c>
      <c r="D304" s="124" t="s">
        <v>130</v>
      </c>
      <c r="E304" s="125" t="s">
        <v>777</v>
      </c>
      <c r="F304" s="126" t="s">
        <v>778</v>
      </c>
      <c r="G304" s="127" t="s">
        <v>723</v>
      </c>
      <c r="H304" s="198"/>
      <c r="I304" s="129"/>
      <c r="J304" s="130">
        <f t="shared" si="20"/>
        <v>0</v>
      </c>
      <c r="K304" s="131"/>
      <c r="L304" s="23"/>
      <c r="M304" s="132" t="s">
        <v>19</v>
      </c>
      <c r="N304" s="133" t="s">
        <v>42</v>
      </c>
      <c r="O304" s="29"/>
      <c r="P304" s="134">
        <f t="shared" si="21"/>
        <v>0</v>
      </c>
      <c r="Q304" s="134">
        <v>0</v>
      </c>
      <c r="R304" s="134">
        <f t="shared" si="22"/>
        <v>0</v>
      </c>
      <c r="S304" s="134">
        <v>0</v>
      </c>
      <c r="T304" s="135">
        <f t="shared" si="23"/>
        <v>0</v>
      </c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R304" s="136" t="s">
        <v>210</v>
      </c>
      <c r="AT304" s="136" t="s">
        <v>130</v>
      </c>
      <c r="AU304" s="136" t="s">
        <v>81</v>
      </c>
      <c r="AY304" s="13" t="s">
        <v>128</v>
      </c>
      <c r="BE304" s="137">
        <f t="shared" si="24"/>
        <v>0</v>
      </c>
      <c r="BF304" s="137">
        <f t="shared" si="25"/>
        <v>0</v>
      </c>
      <c r="BG304" s="137">
        <f t="shared" si="26"/>
        <v>0</v>
      </c>
      <c r="BH304" s="137">
        <f t="shared" si="27"/>
        <v>0</v>
      </c>
      <c r="BI304" s="137">
        <f t="shared" si="28"/>
        <v>0</v>
      </c>
      <c r="BJ304" s="13" t="s">
        <v>79</v>
      </c>
      <c r="BK304" s="137">
        <f t="shared" si="29"/>
        <v>0</v>
      </c>
      <c r="BL304" s="13" t="s">
        <v>210</v>
      </c>
      <c r="BM304" s="136" t="s">
        <v>779</v>
      </c>
    </row>
    <row r="305" spans="1:65" s="2" customFormat="1" ht="44.25" customHeight="1">
      <c r="A305" s="20"/>
      <c r="B305" s="21"/>
      <c r="C305" s="124" t="s">
        <v>780</v>
      </c>
      <c r="D305" s="124" t="s">
        <v>130</v>
      </c>
      <c r="E305" s="125" t="s">
        <v>781</v>
      </c>
      <c r="F305" s="126" t="s">
        <v>782</v>
      </c>
      <c r="G305" s="127" t="s">
        <v>723</v>
      </c>
      <c r="H305" s="198"/>
      <c r="I305" s="129"/>
      <c r="J305" s="130">
        <f t="shared" si="20"/>
        <v>0</v>
      </c>
      <c r="K305" s="131"/>
      <c r="L305" s="23"/>
      <c r="M305" s="132" t="s">
        <v>19</v>
      </c>
      <c r="N305" s="133" t="s">
        <v>42</v>
      </c>
      <c r="O305" s="29"/>
      <c r="P305" s="134">
        <f t="shared" si="21"/>
        <v>0</v>
      </c>
      <c r="Q305" s="134">
        <v>0</v>
      </c>
      <c r="R305" s="134">
        <f t="shared" si="22"/>
        <v>0</v>
      </c>
      <c r="S305" s="134">
        <v>0</v>
      </c>
      <c r="T305" s="135">
        <f t="shared" si="23"/>
        <v>0</v>
      </c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R305" s="136" t="s">
        <v>210</v>
      </c>
      <c r="AT305" s="136" t="s">
        <v>130</v>
      </c>
      <c r="AU305" s="136" t="s">
        <v>81</v>
      </c>
      <c r="AY305" s="13" t="s">
        <v>128</v>
      </c>
      <c r="BE305" s="137">
        <f t="shared" si="24"/>
        <v>0</v>
      </c>
      <c r="BF305" s="137">
        <f t="shared" si="25"/>
        <v>0</v>
      </c>
      <c r="BG305" s="137">
        <f t="shared" si="26"/>
        <v>0</v>
      </c>
      <c r="BH305" s="137">
        <f t="shared" si="27"/>
        <v>0</v>
      </c>
      <c r="BI305" s="137">
        <f t="shared" si="28"/>
        <v>0</v>
      </c>
      <c r="BJ305" s="13" t="s">
        <v>79</v>
      </c>
      <c r="BK305" s="137">
        <f t="shared" si="29"/>
        <v>0</v>
      </c>
      <c r="BL305" s="13" t="s">
        <v>210</v>
      </c>
      <c r="BM305" s="136" t="s">
        <v>783</v>
      </c>
    </row>
    <row r="306" spans="1:65" s="2" customFormat="1" ht="44.25" customHeight="1">
      <c r="A306" s="20"/>
      <c r="B306" s="21"/>
      <c r="C306" s="124" t="s">
        <v>784</v>
      </c>
      <c r="D306" s="124" t="s">
        <v>130</v>
      </c>
      <c r="E306" s="125" t="s">
        <v>785</v>
      </c>
      <c r="F306" s="126" t="s">
        <v>786</v>
      </c>
      <c r="G306" s="127" t="s">
        <v>723</v>
      </c>
      <c r="H306" s="198"/>
      <c r="I306" s="129"/>
      <c r="J306" s="130">
        <f t="shared" si="20"/>
        <v>0</v>
      </c>
      <c r="K306" s="131"/>
      <c r="L306" s="23"/>
      <c r="M306" s="132" t="s">
        <v>19</v>
      </c>
      <c r="N306" s="133" t="s">
        <v>42</v>
      </c>
      <c r="O306" s="29"/>
      <c r="P306" s="134">
        <f t="shared" si="21"/>
        <v>0</v>
      </c>
      <c r="Q306" s="134">
        <v>0</v>
      </c>
      <c r="R306" s="134">
        <f t="shared" si="22"/>
        <v>0</v>
      </c>
      <c r="S306" s="134">
        <v>0</v>
      </c>
      <c r="T306" s="135">
        <f t="shared" si="23"/>
        <v>0</v>
      </c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R306" s="136" t="s">
        <v>210</v>
      </c>
      <c r="AT306" s="136" t="s">
        <v>130</v>
      </c>
      <c r="AU306" s="136" t="s">
        <v>81</v>
      </c>
      <c r="AY306" s="13" t="s">
        <v>128</v>
      </c>
      <c r="BE306" s="137">
        <f t="shared" si="24"/>
        <v>0</v>
      </c>
      <c r="BF306" s="137">
        <f t="shared" si="25"/>
        <v>0</v>
      </c>
      <c r="BG306" s="137">
        <f t="shared" si="26"/>
        <v>0</v>
      </c>
      <c r="BH306" s="137">
        <f t="shared" si="27"/>
        <v>0</v>
      </c>
      <c r="BI306" s="137">
        <f t="shared" si="28"/>
        <v>0</v>
      </c>
      <c r="BJ306" s="13" t="s">
        <v>79</v>
      </c>
      <c r="BK306" s="137">
        <f t="shared" si="29"/>
        <v>0</v>
      </c>
      <c r="BL306" s="13" t="s">
        <v>210</v>
      </c>
      <c r="BM306" s="136" t="s">
        <v>787</v>
      </c>
    </row>
    <row r="307" spans="2:51" s="8" customFormat="1" ht="12">
      <c r="B307" s="138"/>
      <c r="C307" s="139"/>
      <c r="D307" s="140" t="s">
        <v>136</v>
      </c>
      <c r="E307" s="141" t="s">
        <v>19</v>
      </c>
      <c r="F307" s="142" t="s">
        <v>788</v>
      </c>
      <c r="G307" s="139"/>
      <c r="H307" s="143">
        <v>1839.6</v>
      </c>
      <c r="I307" s="144"/>
      <c r="J307" s="139"/>
      <c r="K307" s="139"/>
      <c r="L307" s="145"/>
      <c r="M307" s="199"/>
      <c r="N307" s="200"/>
      <c r="O307" s="200"/>
      <c r="P307" s="200"/>
      <c r="Q307" s="200"/>
      <c r="R307" s="200"/>
      <c r="S307" s="200"/>
      <c r="T307" s="201"/>
      <c r="AT307" s="149" t="s">
        <v>136</v>
      </c>
      <c r="AU307" s="149" t="s">
        <v>81</v>
      </c>
      <c r="AV307" s="8" t="s">
        <v>81</v>
      </c>
      <c r="AW307" s="8" t="s">
        <v>33</v>
      </c>
      <c r="AX307" s="8" t="s">
        <v>79</v>
      </c>
      <c r="AY307" s="149" t="s">
        <v>128</v>
      </c>
    </row>
    <row r="308" spans="1:31" s="2" customFormat="1" ht="6.9" customHeight="1">
      <c r="A308" s="20"/>
      <c r="B308" s="24"/>
      <c r="C308" s="25"/>
      <c r="D308" s="25"/>
      <c r="E308" s="25"/>
      <c r="F308" s="25"/>
      <c r="G308" s="25"/>
      <c r="H308" s="25"/>
      <c r="I308" s="72"/>
      <c r="J308" s="25"/>
      <c r="K308" s="25"/>
      <c r="L308" s="23"/>
      <c r="M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</row>
  </sheetData>
  <sheetProtection algorithmName="SHA-512" hashValue="WLO4ftAGI0RZW2Eq5xobbRgjOS2qvstV3Evh4fQ+9ipDu1nCklF2z5Vb7l1uv9EUoXE9XpuN06GgnxoeyeDbmA==" saltValue="5AdiHVdsfmviWue9LUG6JRdb1vUBHjFDkBovC1Cs+sIilHYg13kSUc+OAWbS4SsJ26ACpDi3+jXknqoKtk98pQ==" spinCount="100000" sheet="1" objects="1" scenarios="1" formatColumns="0" formatRows="0" autoFilter="0"/>
  <autoFilter ref="C91:K307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3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37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AT2" s="13" t="s">
        <v>87</v>
      </c>
    </row>
    <row r="3" spans="2:46" s="1" customFormat="1" ht="6.9" customHeight="1">
      <c r="B3" s="38"/>
      <c r="C3" s="39"/>
      <c r="D3" s="39"/>
      <c r="E3" s="39"/>
      <c r="F3" s="39"/>
      <c r="G3" s="39"/>
      <c r="H3" s="39"/>
      <c r="I3" s="40"/>
      <c r="J3" s="39"/>
      <c r="K3" s="39"/>
      <c r="L3" s="14"/>
      <c r="AT3" s="13" t="s">
        <v>81</v>
      </c>
    </row>
    <row r="4" spans="2:46" s="1" customFormat="1" ht="24.9" customHeight="1">
      <c r="B4" s="14"/>
      <c r="D4" s="41" t="s">
        <v>97</v>
      </c>
      <c r="I4" s="37"/>
      <c r="L4" s="14"/>
      <c r="M4" s="42" t="s">
        <v>10</v>
      </c>
      <c r="AT4" s="13" t="s">
        <v>4</v>
      </c>
    </row>
    <row r="5" spans="2:12" s="1" customFormat="1" ht="6.9" customHeight="1">
      <c r="B5" s="14"/>
      <c r="I5" s="37"/>
      <c r="L5" s="14"/>
    </row>
    <row r="6" spans="2:12" s="1" customFormat="1" ht="12" customHeight="1">
      <c r="B6" s="14"/>
      <c r="D6" s="43" t="s">
        <v>16</v>
      </c>
      <c r="I6" s="37"/>
      <c r="L6" s="14"/>
    </row>
    <row r="7" spans="2:12" s="1" customFormat="1" ht="16.5" customHeight="1">
      <c r="B7" s="14"/>
      <c r="E7" s="524" t="e">
        <f>#REF!</f>
        <v>#REF!</v>
      </c>
      <c r="F7" s="525"/>
      <c r="G7" s="525"/>
      <c r="H7" s="525"/>
      <c r="I7" s="37"/>
      <c r="L7" s="14"/>
    </row>
    <row r="8" spans="1:31" s="2" customFormat="1" ht="12" customHeight="1">
      <c r="A8" s="20"/>
      <c r="B8" s="23"/>
      <c r="C8" s="20"/>
      <c r="D8" s="43" t="s">
        <v>98</v>
      </c>
      <c r="E8" s="20"/>
      <c r="F8" s="20"/>
      <c r="G8" s="20"/>
      <c r="H8" s="20"/>
      <c r="I8" s="44"/>
      <c r="J8" s="20"/>
      <c r="K8" s="20"/>
      <c r="L8" s="45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2" customFormat="1" ht="16.5" customHeight="1">
      <c r="A9" s="20"/>
      <c r="B9" s="23"/>
      <c r="C9" s="20"/>
      <c r="D9" s="20"/>
      <c r="E9" s="526" t="s">
        <v>789</v>
      </c>
      <c r="F9" s="527"/>
      <c r="G9" s="527"/>
      <c r="H9" s="527"/>
      <c r="I9" s="44"/>
      <c r="J9" s="20"/>
      <c r="K9" s="20"/>
      <c r="L9" s="45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2" customFormat="1" ht="12">
      <c r="A10" s="20"/>
      <c r="B10" s="23"/>
      <c r="C10" s="20"/>
      <c r="D10" s="20"/>
      <c r="E10" s="20"/>
      <c r="F10" s="20"/>
      <c r="G10" s="20"/>
      <c r="H10" s="20"/>
      <c r="I10" s="44"/>
      <c r="J10" s="20"/>
      <c r="K10" s="20"/>
      <c r="L10" s="45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s="2" customFormat="1" ht="12" customHeight="1">
      <c r="A11" s="20"/>
      <c r="B11" s="23"/>
      <c r="C11" s="20"/>
      <c r="D11" s="43" t="s">
        <v>18</v>
      </c>
      <c r="E11" s="20"/>
      <c r="F11" s="46" t="s">
        <v>19</v>
      </c>
      <c r="G11" s="20"/>
      <c r="H11" s="20"/>
      <c r="I11" s="47" t="s">
        <v>20</v>
      </c>
      <c r="J11" s="46" t="s">
        <v>19</v>
      </c>
      <c r="K11" s="20"/>
      <c r="L11" s="45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2" customFormat="1" ht="12" customHeight="1">
      <c r="A12" s="20"/>
      <c r="B12" s="23"/>
      <c r="C12" s="20"/>
      <c r="D12" s="43" t="s">
        <v>21</v>
      </c>
      <c r="E12" s="20"/>
      <c r="F12" s="46" t="s">
        <v>22</v>
      </c>
      <c r="G12" s="20"/>
      <c r="H12" s="20"/>
      <c r="I12" s="47" t="s">
        <v>23</v>
      </c>
      <c r="J12" s="48" t="e">
        <f>#REF!</f>
        <v>#REF!</v>
      </c>
      <c r="K12" s="20"/>
      <c r="L12" s="45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2" customFormat="1" ht="10.8" customHeight="1">
      <c r="A13" s="20"/>
      <c r="B13" s="23"/>
      <c r="C13" s="20"/>
      <c r="D13" s="20"/>
      <c r="E13" s="20"/>
      <c r="F13" s="20"/>
      <c r="G13" s="20"/>
      <c r="H13" s="20"/>
      <c r="I13" s="44"/>
      <c r="J13" s="20"/>
      <c r="K13" s="20"/>
      <c r="L13" s="45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" customFormat="1" ht="12" customHeight="1">
      <c r="A14" s="20"/>
      <c r="B14" s="23"/>
      <c r="C14" s="20"/>
      <c r="D14" s="43" t="s">
        <v>24</v>
      </c>
      <c r="E14" s="20"/>
      <c r="F14" s="20"/>
      <c r="G14" s="20"/>
      <c r="H14" s="20"/>
      <c r="I14" s="47" t="s">
        <v>25</v>
      </c>
      <c r="J14" s="46" t="s">
        <v>19</v>
      </c>
      <c r="K14" s="20"/>
      <c r="L14" s="45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" customFormat="1" ht="18" customHeight="1">
      <c r="A15" s="20"/>
      <c r="B15" s="23"/>
      <c r="C15" s="20"/>
      <c r="D15" s="20"/>
      <c r="E15" s="46" t="s">
        <v>22</v>
      </c>
      <c r="F15" s="20"/>
      <c r="G15" s="20"/>
      <c r="H15" s="20"/>
      <c r="I15" s="47" t="s">
        <v>26</v>
      </c>
      <c r="J15" s="46" t="s">
        <v>19</v>
      </c>
      <c r="K15" s="20"/>
      <c r="L15" s="45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2" customFormat="1" ht="6.9" customHeight="1">
      <c r="A16" s="20"/>
      <c r="B16" s="23"/>
      <c r="C16" s="20"/>
      <c r="D16" s="20"/>
      <c r="E16" s="20"/>
      <c r="F16" s="20"/>
      <c r="G16" s="20"/>
      <c r="H16" s="20"/>
      <c r="I16" s="44"/>
      <c r="J16" s="20"/>
      <c r="K16" s="20"/>
      <c r="L16" s="45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" customFormat="1" ht="12" customHeight="1">
      <c r="A17" s="20"/>
      <c r="B17" s="23"/>
      <c r="C17" s="20"/>
      <c r="D17" s="43" t="s">
        <v>27</v>
      </c>
      <c r="E17" s="20"/>
      <c r="F17" s="20"/>
      <c r="G17" s="20"/>
      <c r="H17" s="20"/>
      <c r="I17" s="47" t="s">
        <v>25</v>
      </c>
      <c r="J17" s="18" t="e">
        <f>#REF!</f>
        <v>#REF!</v>
      </c>
      <c r="K17" s="20"/>
      <c r="L17" s="45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2" customFormat="1" ht="18" customHeight="1">
      <c r="A18" s="20"/>
      <c r="B18" s="23"/>
      <c r="C18" s="20"/>
      <c r="D18" s="20"/>
      <c r="E18" s="528" t="e">
        <f>#REF!</f>
        <v>#REF!</v>
      </c>
      <c r="F18" s="529"/>
      <c r="G18" s="529"/>
      <c r="H18" s="529"/>
      <c r="I18" s="47" t="s">
        <v>26</v>
      </c>
      <c r="J18" s="18" t="e">
        <f>#REF!</f>
        <v>#REF!</v>
      </c>
      <c r="K18" s="20"/>
      <c r="L18" s="45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" customFormat="1" ht="6.9" customHeight="1">
      <c r="A19" s="20"/>
      <c r="B19" s="23"/>
      <c r="C19" s="20"/>
      <c r="D19" s="20"/>
      <c r="E19" s="20"/>
      <c r="F19" s="20"/>
      <c r="G19" s="20"/>
      <c r="H19" s="20"/>
      <c r="I19" s="44"/>
      <c r="J19" s="20"/>
      <c r="K19" s="20"/>
      <c r="L19" s="45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" customFormat="1" ht="12" customHeight="1">
      <c r="A20" s="20"/>
      <c r="B20" s="23"/>
      <c r="C20" s="20"/>
      <c r="D20" s="43" t="s">
        <v>29</v>
      </c>
      <c r="E20" s="20"/>
      <c r="F20" s="20"/>
      <c r="G20" s="20"/>
      <c r="H20" s="20"/>
      <c r="I20" s="47" t="s">
        <v>25</v>
      </c>
      <c r="J20" s="46" t="s">
        <v>30</v>
      </c>
      <c r="K20" s="20"/>
      <c r="L20" s="45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" customFormat="1" ht="18" customHeight="1">
      <c r="A21" s="20"/>
      <c r="B21" s="23"/>
      <c r="C21" s="20"/>
      <c r="D21" s="20"/>
      <c r="E21" s="46" t="s">
        <v>31</v>
      </c>
      <c r="F21" s="20"/>
      <c r="G21" s="20"/>
      <c r="H21" s="20"/>
      <c r="I21" s="47" t="s">
        <v>26</v>
      </c>
      <c r="J21" s="46" t="s">
        <v>32</v>
      </c>
      <c r="K21" s="20"/>
      <c r="L21" s="45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" customFormat="1" ht="6.9" customHeight="1">
      <c r="A22" s="20"/>
      <c r="B22" s="23"/>
      <c r="C22" s="20"/>
      <c r="D22" s="20"/>
      <c r="E22" s="20"/>
      <c r="F22" s="20"/>
      <c r="G22" s="20"/>
      <c r="H22" s="20"/>
      <c r="I22" s="44"/>
      <c r="J22" s="20"/>
      <c r="K22" s="20"/>
      <c r="L22" s="45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" customFormat="1" ht="12" customHeight="1">
      <c r="A23" s="20"/>
      <c r="B23" s="23"/>
      <c r="C23" s="20"/>
      <c r="D23" s="43" t="s">
        <v>34</v>
      </c>
      <c r="E23" s="20"/>
      <c r="F23" s="20"/>
      <c r="G23" s="20"/>
      <c r="H23" s="20"/>
      <c r="I23" s="47" t="s">
        <v>25</v>
      </c>
      <c r="J23" s="46" t="s">
        <v>30</v>
      </c>
      <c r="K23" s="20"/>
      <c r="L23" s="45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2" customFormat="1" ht="18" customHeight="1">
      <c r="A24" s="20"/>
      <c r="B24" s="23"/>
      <c r="C24" s="20"/>
      <c r="D24" s="20"/>
      <c r="E24" s="46" t="s">
        <v>31</v>
      </c>
      <c r="F24" s="20"/>
      <c r="G24" s="20"/>
      <c r="H24" s="20"/>
      <c r="I24" s="47" t="s">
        <v>26</v>
      </c>
      <c r="J24" s="46" t="s">
        <v>32</v>
      </c>
      <c r="K24" s="20"/>
      <c r="L24" s="45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2" customFormat="1" ht="6.9" customHeight="1">
      <c r="A25" s="20"/>
      <c r="B25" s="23"/>
      <c r="C25" s="20"/>
      <c r="D25" s="20"/>
      <c r="E25" s="20"/>
      <c r="F25" s="20"/>
      <c r="G25" s="20"/>
      <c r="H25" s="20"/>
      <c r="I25" s="44"/>
      <c r="J25" s="20"/>
      <c r="K25" s="20"/>
      <c r="L25" s="45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2" customFormat="1" ht="12" customHeight="1">
      <c r="A26" s="20"/>
      <c r="B26" s="23"/>
      <c r="C26" s="20"/>
      <c r="D26" s="43" t="s">
        <v>35</v>
      </c>
      <c r="E26" s="20"/>
      <c r="F26" s="20"/>
      <c r="G26" s="20"/>
      <c r="H26" s="20"/>
      <c r="I26" s="44"/>
      <c r="J26" s="20"/>
      <c r="K26" s="20"/>
      <c r="L26" s="45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3" customFormat="1" ht="16.5" customHeight="1">
      <c r="A27" s="49"/>
      <c r="B27" s="50"/>
      <c r="C27" s="49"/>
      <c r="D27" s="49"/>
      <c r="E27" s="530" t="s">
        <v>19</v>
      </c>
      <c r="F27" s="530"/>
      <c r="G27" s="530"/>
      <c r="H27" s="530"/>
      <c r="I27" s="51"/>
      <c r="J27" s="49"/>
      <c r="K27" s="49"/>
      <c r="L27" s="52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</row>
    <row r="28" spans="1:31" s="2" customFormat="1" ht="6.9" customHeight="1">
      <c r="A28" s="20"/>
      <c r="B28" s="23"/>
      <c r="C28" s="20"/>
      <c r="D28" s="20"/>
      <c r="E28" s="20"/>
      <c r="F28" s="20"/>
      <c r="G28" s="20"/>
      <c r="H28" s="20"/>
      <c r="I28" s="44"/>
      <c r="J28" s="20"/>
      <c r="K28" s="20"/>
      <c r="L28" s="45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2" customFormat="1" ht="6.9" customHeight="1">
      <c r="A29" s="20"/>
      <c r="B29" s="23"/>
      <c r="C29" s="20"/>
      <c r="D29" s="53"/>
      <c r="E29" s="53"/>
      <c r="F29" s="53"/>
      <c r="G29" s="53"/>
      <c r="H29" s="53"/>
      <c r="I29" s="54"/>
      <c r="J29" s="53"/>
      <c r="K29" s="53"/>
      <c r="L29" s="45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2" customFormat="1" ht="25.35" customHeight="1">
      <c r="A30" s="20"/>
      <c r="B30" s="23"/>
      <c r="C30" s="20"/>
      <c r="D30" s="55" t="s">
        <v>37</v>
      </c>
      <c r="E30" s="20"/>
      <c r="F30" s="20"/>
      <c r="G30" s="20"/>
      <c r="H30" s="20"/>
      <c r="I30" s="44"/>
      <c r="J30" s="56">
        <f>ROUND(J87,2)</f>
        <v>0</v>
      </c>
      <c r="K30" s="20"/>
      <c r="L30" s="45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" customFormat="1" ht="6.9" customHeight="1">
      <c r="A31" s="20"/>
      <c r="B31" s="23"/>
      <c r="C31" s="20"/>
      <c r="D31" s="53"/>
      <c r="E31" s="53"/>
      <c r="F31" s="53"/>
      <c r="G31" s="53"/>
      <c r="H31" s="53"/>
      <c r="I31" s="54"/>
      <c r="J31" s="53"/>
      <c r="K31" s="53"/>
      <c r="L31" s="45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2" customFormat="1" ht="14.4" customHeight="1">
      <c r="A32" s="20"/>
      <c r="B32" s="23"/>
      <c r="C32" s="20"/>
      <c r="D32" s="20"/>
      <c r="E32" s="20"/>
      <c r="F32" s="57" t="s">
        <v>39</v>
      </c>
      <c r="G32" s="20"/>
      <c r="H32" s="20"/>
      <c r="I32" s="58" t="s">
        <v>38</v>
      </c>
      <c r="J32" s="57" t="s">
        <v>40</v>
      </c>
      <c r="K32" s="20"/>
      <c r="L32" s="45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2" customFormat="1" ht="14.4" customHeight="1">
      <c r="A33" s="20"/>
      <c r="B33" s="23"/>
      <c r="C33" s="20"/>
      <c r="D33" s="59" t="s">
        <v>41</v>
      </c>
      <c r="E33" s="43" t="s">
        <v>42</v>
      </c>
      <c r="F33" s="60">
        <f>ROUND((SUM(BE87:BE258)),2)</f>
        <v>0</v>
      </c>
      <c r="G33" s="20"/>
      <c r="H33" s="20"/>
      <c r="I33" s="61">
        <v>0.21</v>
      </c>
      <c r="J33" s="60">
        <f>ROUND(((SUM(BE87:BE258))*I33),2)</f>
        <v>0</v>
      </c>
      <c r="K33" s="20"/>
      <c r="L33" s="45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2" customFormat="1" ht="14.4" customHeight="1">
      <c r="A34" s="20"/>
      <c r="B34" s="23"/>
      <c r="C34" s="20"/>
      <c r="D34" s="20"/>
      <c r="E34" s="43" t="s">
        <v>43</v>
      </c>
      <c r="F34" s="60">
        <f>ROUND((SUM(BF87:BF258)),2)</f>
        <v>0</v>
      </c>
      <c r="G34" s="20"/>
      <c r="H34" s="20"/>
      <c r="I34" s="61">
        <v>0.15</v>
      </c>
      <c r="J34" s="60">
        <f>ROUND(((SUM(BF87:BF258))*I34),2)</f>
        <v>0</v>
      </c>
      <c r="K34" s="20"/>
      <c r="L34" s="45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2" customFormat="1" ht="14.4" customHeight="1" hidden="1">
      <c r="A35" s="20"/>
      <c r="B35" s="23"/>
      <c r="C35" s="20"/>
      <c r="D35" s="20"/>
      <c r="E35" s="43" t="s">
        <v>44</v>
      </c>
      <c r="F35" s="60">
        <f>ROUND((SUM(BG87:BG258)),2)</f>
        <v>0</v>
      </c>
      <c r="G35" s="20"/>
      <c r="H35" s="20"/>
      <c r="I35" s="61">
        <v>0.21</v>
      </c>
      <c r="J35" s="60">
        <f>0</f>
        <v>0</v>
      </c>
      <c r="K35" s="20"/>
      <c r="L35" s="45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2" customFormat="1" ht="14.4" customHeight="1" hidden="1">
      <c r="A36" s="20"/>
      <c r="B36" s="23"/>
      <c r="C36" s="20"/>
      <c r="D36" s="20"/>
      <c r="E36" s="43" t="s">
        <v>45</v>
      </c>
      <c r="F36" s="60">
        <f>ROUND((SUM(BH87:BH258)),2)</f>
        <v>0</v>
      </c>
      <c r="G36" s="20"/>
      <c r="H36" s="20"/>
      <c r="I36" s="61">
        <v>0.15</v>
      </c>
      <c r="J36" s="60">
        <f>0</f>
        <v>0</v>
      </c>
      <c r="K36" s="20"/>
      <c r="L36" s="45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2" customFormat="1" ht="14.4" customHeight="1" hidden="1">
      <c r="A37" s="20"/>
      <c r="B37" s="23"/>
      <c r="C37" s="20"/>
      <c r="D37" s="20"/>
      <c r="E37" s="43" t="s">
        <v>46</v>
      </c>
      <c r="F37" s="60">
        <f>ROUND((SUM(BI87:BI258)),2)</f>
        <v>0</v>
      </c>
      <c r="G37" s="20"/>
      <c r="H37" s="20"/>
      <c r="I37" s="61">
        <v>0</v>
      </c>
      <c r="J37" s="60">
        <f>0</f>
        <v>0</v>
      </c>
      <c r="K37" s="20"/>
      <c r="L37" s="45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2" customFormat="1" ht="6.9" customHeight="1">
      <c r="A38" s="20"/>
      <c r="B38" s="23"/>
      <c r="C38" s="20"/>
      <c r="D38" s="20"/>
      <c r="E38" s="20"/>
      <c r="F38" s="20"/>
      <c r="G38" s="20"/>
      <c r="H38" s="20"/>
      <c r="I38" s="44"/>
      <c r="J38" s="20"/>
      <c r="K38" s="20"/>
      <c r="L38" s="45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2" customFormat="1" ht="25.35" customHeight="1">
      <c r="A39" s="20"/>
      <c r="B39" s="23"/>
      <c r="C39" s="62"/>
      <c r="D39" s="63" t="s">
        <v>47</v>
      </c>
      <c r="E39" s="64"/>
      <c r="F39" s="64"/>
      <c r="G39" s="65" t="s">
        <v>48</v>
      </c>
      <c r="H39" s="66" t="s">
        <v>49</v>
      </c>
      <c r="I39" s="67"/>
      <c r="J39" s="68">
        <f>SUM(J30:J37)</f>
        <v>0</v>
      </c>
      <c r="K39" s="69"/>
      <c r="L39" s="45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2" customFormat="1" ht="14.4" customHeight="1">
      <c r="A40" s="20"/>
      <c r="B40" s="70"/>
      <c r="C40" s="71"/>
      <c r="D40" s="71"/>
      <c r="E40" s="71"/>
      <c r="F40" s="71"/>
      <c r="G40" s="71"/>
      <c r="H40" s="71"/>
      <c r="I40" s="72"/>
      <c r="J40" s="71"/>
      <c r="K40" s="71"/>
      <c r="L40" s="45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4" spans="1:31" s="2" customFormat="1" ht="6.9" customHeight="1">
      <c r="A44" s="20"/>
      <c r="B44" s="73"/>
      <c r="C44" s="74"/>
      <c r="D44" s="74"/>
      <c r="E44" s="74"/>
      <c r="F44" s="74"/>
      <c r="G44" s="74"/>
      <c r="H44" s="74"/>
      <c r="I44" s="75"/>
      <c r="J44" s="74"/>
      <c r="K44" s="74"/>
      <c r="L44" s="45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s="2" customFormat="1" ht="24.9" customHeight="1">
      <c r="A45" s="20"/>
      <c r="B45" s="21"/>
      <c r="C45" s="15" t="s">
        <v>100</v>
      </c>
      <c r="D45" s="22"/>
      <c r="E45" s="22"/>
      <c r="F45" s="22"/>
      <c r="G45" s="22"/>
      <c r="H45" s="22"/>
      <c r="I45" s="44"/>
      <c r="J45" s="22"/>
      <c r="K45" s="22"/>
      <c r="L45" s="45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s="2" customFormat="1" ht="6.9" customHeight="1">
      <c r="A46" s="20"/>
      <c r="B46" s="21"/>
      <c r="C46" s="22"/>
      <c r="D46" s="22"/>
      <c r="E46" s="22"/>
      <c r="F46" s="22"/>
      <c r="G46" s="22"/>
      <c r="H46" s="22"/>
      <c r="I46" s="44"/>
      <c r="J46" s="22"/>
      <c r="K46" s="22"/>
      <c r="L46" s="45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2" customFormat="1" ht="12" customHeight="1">
      <c r="A47" s="20"/>
      <c r="B47" s="21"/>
      <c r="C47" s="17" t="s">
        <v>16</v>
      </c>
      <c r="D47" s="22"/>
      <c r="E47" s="22"/>
      <c r="F47" s="22"/>
      <c r="G47" s="22"/>
      <c r="H47" s="22"/>
      <c r="I47" s="44"/>
      <c r="J47" s="22"/>
      <c r="K47" s="22"/>
      <c r="L47" s="45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s="2" customFormat="1" ht="16.5" customHeight="1">
      <c r="A48" s="20"/>
      <c r="B48" s="21"/>
      <c r="C48" s="22"/>
      <c r="D48" s="22"/>
      <c r="E48" s="521" t="e">
        <f>E7</f>
        <v>#REF!</v>
      </c>
      <c r="F48" s="522"/>
      <c r="G48" s="522"/>
      <c r="H48" s="522"/>
      <c r="I48" s="44"/>
      <c r="J48" s="22"/>
      <c r="K48" s="22"/>
      <c r="L48" s="45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s="2" customFormat="1" ht="12" customHeight="1">
      <c r="A49" s="20"/>
      <c r="B49" s="21"/>
      <c r="C49" s="17" t="s">
        <v>98</v>
      </c>
      <c r="D49" s="22"/>
      <c r="E49" s="22"/>
      <c r="F49" s="22"/>
      <c r="G49" s="22"/>
      <c r="H49" s="22"/>
      <c r="I49" s="44"/>
      <c r="J49" s="22"/>
      <c r="K49" s="22"/>
      <c r="L49" s="45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s="2" customFormat="1" ht="16.5" customHeight="1">
      <c r="A50" s="20"/>
      <c r="B50" s="21"/>
      <c r="C50" s="22"/>
      <c r="D50" s="22"/>
      <c r="E50" s="519" t="str">
        <f>E9</f>
        <v>SO 03 - Dešťová kanalizace</v>
      </c>
      <c r="F50" s="520"/>
      <c r="G50" s="520"/>
      <c r="H50" s="520"/>
      <c r="I50" s="44"/>
      <c r="J50" s="22"/>
      <c r="K50" s="22"/>
      <c r="L50" s="45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s="2" customFormat="1" ht="6.9" customHeight="1">
      <c r="A51" s="20"/>
      <c r="B51" s="21"/>
      <c r="C51" s="22"/>
      <c r="D51" s="22"/>
      <c r="E51" s="22"/>
      <c r="F51" s="22"/>
      <c r="G51" s="22"/>
      <c r="H51" s="22"/>
      <c r="I51" s="44"/>
      <c r="J51" s="22"/>
      <c r="K51" s="22"/>
      <c r="L51" s="45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s="2" customFormat="1" ht="12" customHeight="1">
      <c r="A52" s="20"/>
      <c r="B52" s="21"/>
      <c r="C52" s="17" t="s">
        <v>21</v>
      </c>
      <c r="D52" s="22"/>
      <c r="E52" s="22"/>
      <c r="F52" s="16" t="str">
        <f>F12</f>
        <v>Obec Křeč</v>
      </c>
      <c r="G52" s="22"/>
      <c r="H52" s="22"/>
      <c r="I52" s="47" t="s">
        <v>23</v>
      </c>
      <c r="J52" s="28" t="e">
        <f>IF(J12="","",J12)</f>
        <v>#REF!</v>
      </c>
      <c r="K52" s="22"/>
      <c r="L52" s="45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s="2" customFormat="1" ht="6.9" customHeight="1">
      <c r="A53" s="20"/>
      <c r="B53" s="21"/>
      <c r="C53" s="22"/>
      <c r="D53" s="22"/>
      <c r="E53" s="22"/>
      <c r="F53" s="22"/>
      <c r="G53" s="22"/>
      <c r="H53" s="22"/>
      <c r="I53" s="44"/>
      <c r="J53" s="22"/>
      <c r="K53" s="22"/>
      <c r="L53" s="45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s="2" customFormat="1" ht="15.15" customHeight="1">
      <c r="A54" s="20"/>
      <c r="B54" s="21"/>
      <c r="C54" s="17" t="s">
        <v>24</v>
      </c>
      <c r="D54" s="22"/>
      <c r="E54" s="22"/>
      <c r="F54" s="16" t="str">
        <f>E15</f>
        <v>Obec Křeč</v>
      </c>
      <c r="G54" s="22"/>
      <c r="H54" s="22"/>
      <c r="I54" s="47" t="s">
        <v>29</v>
      </c>
      <c r="J54" s="19" t="str">
        <f>E21</f>
        <v>P- Atelier JH s.r.o.</v>
      </c>
      <c r="K54" s="22"/>
      <c r="L54" s="45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s="2" customFormat="1" ht="15.15" customHeight="1">
      <c r="A55" s="20"/>
      <c r="B55" s="21"/>
      <c r="C55" s="17" t="s">
        <v>27</v>
      </c>
      <c r="D55" s="22"/>
      <c r="E55" s="22"/>
      <c r="F55" s="16" t="e">
        <f>IF(E18="","",E18)</f>
        <v>#REF!</v>
      </c>
      <c r="G55" s="22"/>
      <c r="H55" s="22"/>
      <c r="I55" s="47" t="s">
        <v>34</v>
      </c>
      <c r="J55" s="19" t="str">
        <f>E24</f>
        <v>P- Atelier JH s.r.o.</v>
      </c>
      <c r="K55" s="22"/>
      <c r="L55" s="45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s="2" customFormat="1" ht="10.35" customHeight="1">
      <c r="A56" s="20"/>
      <c r="B56" s="21"/>
      <c r="C56" s="22"/>
      <c r="D56" s="22"/>
      <c r="E56" s="22"/>
      <c r="F56" s="22"/>
      <c r="G56" s="22"/>
      <c r="H56" s="22"/>
      <c r="I56" s="44"/>
      <c r="J56" s="22"/>
      <c r="K56" s="22"/>
      <c r="L56" s="45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s="2" customFormat="1" ht="29.25" customHeight="1">
      <c r="A57" s="20"/>
      <c r="B57" s="21"/>
      <c r="C57" s="76" t="s">
        <v>101</v>
      </c>
      <c r="D57" s="77"/>
      <c r="E57" s="77"/>
      <c r="F57" s="77"/>
      <c r="G57" s="77"/>
      <c r="H57" s="77"/>
      <c r="I57" s="78"/>
      <c r="J57" s="79" t="s">
        <v>102</v>
      </c>
      <c r="K57" s="77"/>
      <c r="L57" s="45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s="2" customFormat="1" ht="10.35" customHeight="1">
      <c r="A58" s="20"/>
      <c r="B58" s="21"/>
      <c r="C58" s="22"/>
      <c r="D58" s="22"/>
      <c r="E58" s="22"/>
      <c r="F58" s="22"/>
      <c r="G58" s="22"/>
      <c r="H58" s="22"/>
      <c r="I58" s="44"/>
      <c r="J58" s="22"/>
      <c r="K58" s="22"/>
      <c r="L58" s="45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47" s="2" customFormat="1" ht="22.8" customHeight="1">
      <c r="A59" s="20"/>
      <c r="B59" s="21"/>
      <c r="C59" s="80" t="s">
        <v>69</v>
      </c>
      <c r="D59" s="22"/>
      <c r="E59" s="22"/>
      <c r="F59" s="22"/>
      <c r="G59" s="22"/>
      <c r="H59" s="22"/>
      <c r="I59" s="44"/>
      <c r="J59" s="36">
        <f>J87</f>
        <v>0</v>
      </c>
      <c r="K59" s="22"/>
      <c r="L59" s="45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U59" s="13" t="s">
        <v>103</v>
      </c>
    </row>
    <row r="60" spans="2:12" s="4" customFormat="1" ht="24.9" customHeight="1">
      <c r="B60" s="81"/>
      <c r="C60" s="82"/>
      <c r="D60" s="83" t="s">
        <v>104</v>
      </c>
      <c r="E60" s="84"/>
      <c r="F60" s="84"/>
      <c r="G60" s="84"/>
      <c r="H60" s="84"/>
      <c r="I60" s="85"/>
      <c r="J60" s="86">
        <f>J88</f>
        <v>0</v>
      </c>
      <c r="K60" s="82"/>
      <c r="L60" s="87"/>
    </row>
    <row r="61" spans="2:12" s="5" customFormat="1" ht="19.95" customHeight="1">
      <c r="B61" s="88"/>
      <c r="C61" s="89"/>
      <c r="D61" s="90" t="s">
        <v>105</v>
      </c>
      <c r="E61" s="91"/>
      <c r="F61" s="91"/>
      <c r="G61" s="91"/>
      <c r="H61" s="91"/>
      <c r="I61" s="92"/>
      <c r="J61" s="93">
        <f>J89</f>
        <v>0</v>
      </c>
      <c r="K61" s="89"/>
      <c r="L61" s="94"/>
    </row>
    <row r="62" spans="2:12" s="5" customFormat="1" ht="14.85" customHeight="1">
      <c r="B62" s="88"/>
      <c r="C62" s="89"/>
      <c r="D62" s="90" t="s">
        <v>393</v>
      </c>
      <c r="E62" s="91"/>
      <c r="F62" s="91"/>
      <c r="G62" s="91"/>
      <c r="H62" s="91"/>
      <c r="I62" s="92"/>
      <c r="J62" s="93">
        <f>J198</f>
        <v>0</v>
      </c>
      <c r="K62" s="89"/>
      <c r="L62" s="94"/>
    </row>
    <row r="63" spans="2:12" s="5" customFormat="1" ht="19.95" customHeight="1">
      <c r="B63" s="88"/>
      <c r="C63" s="89"/>
      <c r="D63" s="90" t="s">
        <v>108</v>
      </c>
      <c r="E63" s="91"/>
      <c r="F63" s="91"/>
      <c r="G63" s="91"/>
      <c r="H63" s="91"/>
      <c r="I63" s="92"/>
      <c r="J63" s="93">
        <f>J209</f>
        <v>0</v>
      </c>
      <c r="K63" s="89"/>
      <c r="L63" s="94"/>
    </row>
    <row r="64" spans="2:12" s="5" customFormat="1" ht="19.95" customHeight="1">
      <c r="B64" s="88"/>
      <c r="C64" s="89"/>
      <c r="D64" s="90" t="s">
        <v>110</v>
      </c>
      <c r="E64" s="91"/>
      <c r="F64" s="91"/>
      <c r="G64" s="91"/>
      <c r="H64" s="91"/>
      <c r="I64" s="92"/>
      <c r="J64" s="93">
        <f>J218</f>
        <v>0</v>
      </c>
      <c r="K64" s="89"/>
      <c r="L64" s="94"/>
    </row>
    <row r="65" spans="2:12" s="5" customFormat="1" ht="14.85" customHeight="1">
      <c r="B65" s="88"/>
      <c r="C65" s="89"/>
      <c r="D65" s="90" t="s">
        <v>395</v>
      </c>
      <c r="E65" s="91"/>
      <c r="F65" s="91"/>
      <c r="G65" s="91"/>
      <c r="H65" s="91"/>
      <c r="I65" s="92"/>
      <c r="J65" s="93">
        <f>J251</f>
        <v>0</v>
      </c>
      <c r="K65" s="89"/>
      <c r="L65" s="94"/>
    </row>
    <row r="66" spans="2:12" s="5" customFormat="1" ht="19.95" customHeight="1">
      <c r="B66" s="88"/>
      <c r="C66" s="89"/>
      <c r="D66" s="90" t="s">
        <v>111</v>
      </c>
      <c r="E66" s="91"/>
      <c r="F66" s="91"/>
      <c r="G66" s="91"/>
      <c r="H66" s="91"/>
      <c r="I66" s="92"/>
      <c r="J66" s="93">
        <f>J253</f>
        <v>0</v>
      </c>
      <c r="K66" s="89"/>
      <c r="L66" s="94"/>
    </row>
    <row r="67" spans="2:12" s="5" customFormat="1" ht="19.95" customHeight="1">
      <c r="B67" s="88"/>
      <c r="C67" s="89"/>
      <c r="D67" s="90" t="s">
        <v>112</v>
      </c>
      <c r="E67" s="91"/>
      <c r="F67" s="91"/>
      <c r="G67" s="91"/>
      <c r="H67" s="91"/>
      <c r="I67" s="92"/>
      <c r="J67" s="93">
        <f>J256</f>
        <v>0</v>
      </c>
      <c r="K67" s="89"/>
      <c r="L67" s="94"/>
    </row>
    <row r="68" spans="1:31" s="2" customFormat="1" ht="21.75" customHeight="1">
      <c r="A68" s="20"/>
      <c r="B68" s="21"/>
      <c r="C68" s="22"/>
      <c r="D68" s="22"/>
      <c r="E68" s="22"/>
      <c r="F68" s="22"/>
      <c r="G68" s="22"/>
      <c r="H68" s="22"/>
      <c r="I68" s="44"/>
      <c r="J68" s="22"/>
      <c r="K68" s="22"/>
      <c r="L68" s="45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1" s="2" customFormat="1" ht="6.9" customHeight="1">
      <c r="A69" s="20"/>
      <c r="B69" s="24"/>
      <c r="C69" s="25"/>
      <c r="D69" s="25"/>
      <c r="E69" s="25"/>
      <c r="F69" s="25"/>
      <c r="G69" s="25"/>
      <c r="H69" s="25"/>
      <c r="I69" s="72"/>
      <c r="J69" s="25"/>
      <c r="K69" s="25"/>
      <c r="L69" s="45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3" spans="1:31" s="2" customFormat="1" ht="6.9" customHeight="1">
      <c r="A73" s="20"/>
      <c r="B73" s="26"/>
      <c r="C73" s="27"/>
      <c r="D73" s="27"/>
      <c r="E73" s="27"/>
      <c r="F73" s="27"/>
      <c r="G73" s="27"/>
      <c r="H73" s="27"/>
      <c r="I73" s="75"/>
      <c r="J73" s="27"/>
      <c r="K73" s="27"/>
      <c r="L73" s="45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s="2" customFormat="1" ht="24.9" customHeight="1">
      <c r="A74" s="20"/>
      <c r="B74" s="21"/>
      <c r="C74" s="15" t="s">
        <v>113</v>
      </c>
      <c r="D74" s="22"/>
      <c r="E74" s="22"/>
      <c r="F74" s="22"/>
      <c r="G74" s="22"/>
      <c r="H74" s="22"/>
      <c r="I74" s="44"/>
      <c r="J74" s="22"/>
      <c r="K74" s="22"/>
      <c r="L74" s="45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s="2" customFormat="1" ht="6.9" customHeight="1">
      <c r="A75" s="20"/>
      <c r="B75" s="21"/>
      <c r="C75" s="22"/>
      <c r="D75" s="22"/>
      <c r="E75" s="22"/>
      <c r="F75" s="22"/>
      <c r="G75" s="22"/>
      <c r="H75" s="22"/>
      <c r="I75" s="44"/>
      <c r="J75" s="22"/>
      <c r="K75" s="22"/>
      <c r="L75" s="45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s="2" customFormat="1" ht="12" customHeight="1">
      <c r="A76" s="20"/>
      <c r="B76" s="21"/>
      <c r="C76" s="17" t="s">
        <v>16</v>
      </c>
      <c r="D76" s="22"/>
      <c r="E76" s="22"/>
      <c r="F76" s="22"/>
      <c r="G76" s="22"/>
      <c r="H76" s="22"/>
      <c r="I76" s="44"/>
      <c r="J76" s="22"/>
      <c r="K76" s="22"/>
      <c r="L76" s="45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2" customFormat="1" ht="16.5" customHeight="1">
      <c r="A77" s="20"/>
      <c r="B77" s="21"/>
      <c r="C77" s="22"/>
      <c r="D77" s="22"/>
      <c r="E77" s="521" t="e">
        <f>E7</f>
        <v>#REF!</v>
      </c>
      <c r="F77" s="522"/>
      <c r="G77" s="522"/>
      <c r="H77" s="522"/>
      <c r="I77" s="44"/>
      <c r="J77" s="22"/>
      <c r="K77" s="22"/>
      <c r="L77" s="45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s="2" customFormat="1" ht="12" customHeight="1">
      <c r="A78" s="20"/>
      <c r="B78" s="21"/>
      <c r="C78" s="17" t="s">
        <v>98</v>
      </c>
      <c r="D78" s="22"/>
      <c r="E78" s="22"/>
      <c r="F78" s="22"/>
      <c r="G78" s="22"/>
      <c r="H78" s="22"/>
      <c r="I78" s="44"/>
      <c r="J78" s="22"/>
      <c r="K78" s="22"/>
      <c r="L78" s="45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s="2" customFormat="1" ht="16.5" customHeight="1">
      <c r="A79" s="20"/>
      <c r="B79" s="21"/>
      <c r="C79" s="22"/>
      <c r="D79" s="22"/>
      <c r="E79" s="519" t="str">
        <f>E9</f>
        <v>SO 03 - Dešťová kanalizace</v>
      </c>
      <c r="F79" s="520"/>
      <c r="G79" s="520"/>
      <c r="H79" s="520"/>
      <c r="I79" s="44"/>
      <c r="J79" s="22"/>
      <c r="K79" s="22"/>
      <c r="L79" s="45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1:31" s="2" customFormat="1" ht="6.9" customHeight="1">
      <c r="A80" s="20"/>
      <c r="B80" s="21"/>
      <c r="C80" s="22"/>
      <c r="D80" s="22"/>
      <c r="E80" s="22"/>
      <c r="F80" s="22"/>
      <c r="G80" s="22"/>
      <c r="H80" s="22"/>
      <c r="I80" s="44"/>
      <c r="J80" s="22"/>
      <c r="K80" s="22"/>
      <c r="L80" s="45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1:31" s="2" customFormat="1" ht="12" customHeight="1">
      <c r="A81" s="20"/>
      <c r="B81" s="21"/>
      <c r="C81" s="17" t="s">
        <v>21</v>
      </c>
      <c r="D81" s="22"/>
      <c r="E81" s="22"/>
      <c r="F81" s="16" t="str">
        <f>F12</f>
        <v>Obec Křeč</v>
      </c>
      <c r="G81" s="22"/>
      <c r="H81" s="22"/>
      <c r="I81" s="47" t="s">
        <v>23</v>
      </c>
      <c r="J81" s="28" t="e">
        <f>IF(J12="","",J12)</f>
        <v>#REF!</v>
      </c>
      <c r="K81" s="22"/>
      <c r="L81" s="45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s="2" customFormat="1" ht="6.9" customHeight="1">
      <c r="A82" s="20"/>
      <c r="B82" s="21"/>
      <c r="C82" s="22"/>
      <c r="D82" s="22"/>
      <c r="E82" s="22"/>
      <c r="F82" s="22"/>
      <c r="G82" s="22"/>
      <c r="H82" s="22"/>
      <c r="I82" s="44"/>
      <c r="J82" s="22"/>
      <c r="K82" s="22"/>
      <c r="L82" s="45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s="2" customFormat="1" ht="15.15" customHeight="1">
      <c r="A83" s="20"/>
      <c r="B83" s="21"/>
      <c r="C83" s="17" t="s">
        <v>24</v>
      </c>
      <c r="D83" s="22"/>
      <c r="E83" s="22"/>
      <c r="F83" s="16" t="str">
        <f>E15</f>
        <v>Obec Křeč</v>
      </c>
      <c r="G83" s="22"/>
      <c r="H83" s="22"/>
      <c r="I83" s="47" t="s">
        <v>29</v>
      </c>
      <c r="J83" s="19" t="str">
        <f>E21</f>
        <v>P- Atelier JH s.r.o.</v>
      </c>
      <c r="K83" s="22"/>
      <c r="L83" s="45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31" s="2" customFormat="1" ht="15.15" customHeight="1">
      <c r="A84" s="20"/>
      <c r="B84" s="21"/>
      <c r="C84" s="17" t="s">
        <v>27</v>
      </c>
      <c r="D84" s="22"/>
      <c r="E84" s="22"/>
      <c r="F84" s="16" t="e">
        <f>IF(E18="","",E18)</f>
        <v>#REF!</v>
      </c>
      <c r="G84" s="22"/>
      <c r="H84" s="22"/>
      <c r="I84" s="47" t="s">
        <v>34</v>
      </c>
      <c r="J84" s="19" t="str">
        <f>E24</f>
        <v>P- Atelier JH s.r.o.</v>
      </c>
      <c r="K84" s="22"/>
      <c r="L84" s="45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1" s="2" customFormat="1" ht="10.35" customHeight="1">
      <c r="A85" s="20"/>
      <c r="B85" s="21"/>
      <c r="C85" s="22"/>
      <c r="D85" s="22"/>
      <c r="E85" s="22"/>
      <c r="F85" s="22"/>
      <c r="G85" s="22"/>
      <c r="H85" s="22"/>
      <c r="I85" s="44"/>
      <c r="J85" s="22"/>
      <c r="K85" s="22"/>
      <c r="L85" s="45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31" s="6" customFormat="1" ht="29.25" customHeight="1">
      <c r="A86" s="95"/>
      <c r="B86" s="96"/>
      <c r="C86" s="97" t="s">
        <v>114</v>
      </c>
      <c r="D86" s="98" t="s">
        <v>56</v>
      </c>
      <c r="E86" s="98" t="s">
        <v>52</v>
      </c>
      <c r="F86" s="98" t="s">
        <v>53</v>
      </c>
      <c r="G86" s="98" t="s">
        <v>115</v>
      </c>
      <c r="H86" s="98" t="s">
        <v>116</v>
      </c>
      <c r="I86" s="99" t="s">
        <v>117</v>
      </c>
      <c r="J86" s="100" t="s">
        <v>102</v>
      </c>
      <c r="K86" s="101" t="s">
        <v>118</v>
      </c>
      <c r="L86" s="102"/>
      <c r="M86" s="30" t="s">
        <v>19</v>
      </c>
      <c r="N86" s="31" t="s">
        <v>41</v>
      </c>
      <c r="O86" s="31" t="s">
        <v>119</v>
      </c>
      <c r="P86" s="31" t="s">
        <v>120</v>
      </c>
      <c r="Q86" s="31" t="s">
        <v>121</v>
      </c>
      <c r="R86" s="31" t="s">
        <v>122</v>
      </c>
      <c r="S86" s="31" t="s">
        <v>123</v>
      </c>
      <c r="T86" s="32" t="s">
        <v>124</v>
      </c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</row>
    <row r="87" spans="1:63" s="2" customFormat="1" ht="22.8" customHeight="1">
      <c r="A87" s="20"/>
      <c r="B87" s="21"/>
      <c r="C87" s="35" t="s">
        <v>125</v>
      </c>
      <c r="D87" s="22"/>
      <c r="E87" s="22"/>
      <c r="F87" s="22"/>
      <c r="G87" s="22"/>
      <c r="H87" s="22"/>
      <c r="I87" s="44"/>
      <c r="J87" s="103">
        <f>BK87</f>
        <v>0</v>
      </c>
      <c r="K87" s="22"/>
      <c r="L87" s="23"/>
      <c r="M87" s="33"/>
      <c r="N87" s="104"/>
      <c r="O87" s="34"/>
      <c r="P87" s="105">
        <f>P88</f>
        <v>0</v>
      </c>
      <c r="Q87" s="34"/>
      <c r="R87" s="105">
        <f>R88</f>
        <v>145.18252034</v>
      </c>
      <c r="S87" s="34"/>
      <c r="T87" s="106">
        <f>T88</f>
        <v>0</v>
      </c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T87" s="13" t="s">
        <v>70</v>
      </c>
      <c r="AU87" s="13" t="s">
        <v>103</v>
      </c>
      <c r="BK87" s="107">
        <f>BK88</f>
        <v>0</v>
      </c>
    </row>
    <row r="88" spans="2:63" s="7" customFormat="1" ht="25.95" customHeight="1">
      <c r="B88" s="108"/>
      <c r="C88" s="109"/>
      <c r="D88" s="110" t="s">
        <v>70</v>
      </c>
      <c r="E88" s="111" t="s">
        <v>126</v>
      </c>
      <c r="F88" s="111" t="s">
        <v>127</v>
      </c>
      <c r="G88" s="109"/>
      <c r="H88" s="109"/>
      <c r="I88" s="112"/>
      <c r="J88" s="113">
        <f>BK88</f>
        <v>0</v>
      </c>
      <c r="K88" s="109"/>
      <c r="L88" s="114"/>
      <c r="M88" s="115"/>
      <c r="N88" s="116"/>
      <c r="O88" s="116"/>
      <c r="P88" s="117">
        <f>P89+P209+P218+P253+P256</f>
        <v>0</v>
      </c>
      <c r="Q88" s="116"/>
      <c r="R88" s="117">
        <f>R89+R209+R218+R253+R256</f>
        <v>145.18252034</v>
      </c>
      <c r="S88" s="116"/>
      <c r="T88" s="118">
        <f>T89+T209+T218+T253+T256</f>
        <v>0</v>
      </c>
      <c r="AR88" s="119" t="s">
        <v>79</v>
      </c>
      <c r="AT88" s="120" t="s">
        <v>70</v>
      </c>
      <c r="AU88" s="120" t="s">
        <v>71</v>
      </c>
      <c r="AY88" s="119" t="s">
        <v>128</v>
      </c>
      <c r="BK88" s="121">
        <f>BK89+BK209+BK218+BK253+BK256</f>
        <v>0</v>
      </c>
    </row>
    <row r="89" spans="2:63" s="7" customFormat="1" ht="22.8" customHeight="1">
      <c r="B89" s="108"/>
      <c r="C89" s="109"/>
      <c r="D89" s="110" t="s">
        <v>70</v>
      </c>
      <c r="E89" s="122" t="s">
        <v>79</v>
      </c>
      <c r="F89" s="122" t="s">
        <v>129</v>
      </c>
      <c r="G89" s="109"/>
      <c r="H89" s="109"/>
      <c r="I89" s="112"/>
      <c r="J89" s="123">
        <f>BK89</f>
        <v>0</v>
      </c>
      <c r="K89" s="109"/>
      <c r="L89" s="114"/>
      <c r="M89" s="115"/>
      <c r="N89" s="116"/>
      <c r="O89" s="116"/>
      <c r="P89" s="117">
        <f>P90+SUM(P91:P198)</f>
        <v>0</v>
      </c>
      <c r="Q89" s="116"/>
      <c r="R89" s="117">
        <f>R90+SUM(R91:R198)</f>
        <v>138.78066364</v>
      </c>
      <c r="S89" s="116"/>
      <c r="T89" s="118">
        <f>T90+SUM(T91:T198)</f>
        <v>0</v>
      </c>
      <c r="AR89" s="119" t="s">
        <v>79</v>
      </c>
      <c r="AT89" s="120" t="s">
        <v>70</v>
      </c>
      <c r="AU89" s="120" t="s">
        <v>79</v>
      </c>
      <c r="AY89" s="119" t="s">
        <v>128</v>
      </c>
      <c r="BK89" s="121">
        <f>BK90+SUM(BK91:BK198)</f>
        <v>0</v>
      </c>
    </row>
    <row r="90" spans="1:65" s="2" customFormat="1" ht="33" customHeight="1">
      <c r="A90" s="20"/>
      <c r="B90" s="21"/>
      <c r="C90" s="124" t="s">
        <v>79</v>
      </c>
      <c r="D90" s="124" t="s">
        <v>130</v>
      </c>
      <c r="E90" s="125" t="s">
        <v>790</v>
      </c>
      <c r="F90" s="126" t="s">
        <v>791</v>
      </c>
      <c r="G90" s="127" t="s">
        <v>144</v>
      </c>
      <c r="H90" s="128">
        <v>328.363</v>
      </c>
      <c r="I90" s="129"/>
      <c r="J90" s="130">
        <f>ROUND(I90*H90,2)</f>
        <v>0</v>
      </c>
      <c r="K90" s="131"/>
      <c r="L90" s="23"/>
      <c r="M90" s="132" t="s">
        <v>19</v>
      </c>
      <c r="N90" s="133" t="s">
        <v>42</v>
      </c>
      <c r="O90" s="29"/>
      <c r="P90" s="134">
        <f>O90*H90</f>
        <v>0</v>
      </c>
      <c r="Q90" s="134">
        <v>0</v>
      </c>
      <c r="R90" s="134">
        <f>Q90*H90</f>
        <v>0</v>
      </c>
      <c r="S90" s="134">
        <v>0</v>
      </c>
      <c r="T90" s="135">
        <f>S90*H90</f>
        <v>0</v>
      </c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R90" s="136" t="s">
        <v>134</v>
      </c>
      <c r="AT90" s="136" t="s">
        <v>130</v>
      </c>
      <c r="AU90" s="136" t="s">
        <v>81</v>
      </c>
      <c r="AY90" s="13" t="s">
        <v>128</v>
      </c>
      <c r="BE90" s="137">
        <f>IF(N90="základní",J90,0)</f>
        <v>0</v>
      </c>
      <c r="BF90" s="137">
        <f>IF(N90="snížená",J90,0)</f>
        <v>0</v>
      </c>
      <c r="BG90" s="137">
        <f>IF(N90="zákl. přenesená",J90,0)</f>
        <v>0</v>
      </c>
      <c r="BH90" s="137">
        <f>IF(N90="sníž. přenesená",J90,0)</f>
        <v>0</v>
      </c>
      <c r="BI90" s="137">
        <f>IF(N90="nulová",J90,0)</f>
        <v>0</v>
      </c>
      <c r="BJ90" s="13" t="s">
        <v>79</v>
      </c>
      <c r="BK90" s="137">
        <f>ROUND(I90*H90,2)</f>
        <v>0</v>
      </c>
      <c r="BL90" s="13" t="s">
        <v>134</v>
      </c>
      <c r="BM90" s="136" t="s">
        <v>792</v>
      </c>
    </row>
    <row r="91" spans="2:51" s="8" customFormat="1" ht="12">
      <c r="B91" s="138"/>
      <c r="C91" s="139"/>
      <c r="D91" s="140" t="s">
        <v>136</v>
      </c>
      <c r="E91" s="141" t="s">
        <v>19</v>
      </c>
      <c r="F91" s="142" t="s">
        <v>793</v>
      </c>
      <c r="G91" s="139"/>
      <c r="H91" s="143">
        <v>186.496</v>
      </c>
      <c r="I91" s="144"/>
      <c r="J91" s="139"/>
      <c r="K91" s="139"/>
      <c r="L91" s="145"/>
      <c r="M91" s="146"/>
      <c r="N91" s="147"/>
      <c r="O91" s="147"/>
      <c r="P91" s="147"/>
      <c r="Q91" s="147"/>
      <c r="R91" s="147"/>
      <c r="S91" s="147"/>
      <c r="T91" s="148"/>
      <c r="AT91" s="149" t="s">
        <v>136</v>
      </c>
      <c r="AU91" s="149" t="s">
        <v>81</v>
      </c>
      <c r="AV91" s="8" t="s">
        <v>81</v>
      </c>
      <c r="AW91" s="8" t="s">
        <v>33</v>
      </c>
      <c r="AX91" s="8" t="s">
        <v>71</v>
      </c>
      <c r="AY91" s="149" t="s">
        <v>128</v>
      </c>
    </row>
    <row r="92" spans="2:51" s="8" customFormat="1" ht="12">
      <c r="B92" s="138"/>
      <c r="C92" s="139"/>
      <c r="D92" s="140" t="s">
        <v>136</v>
      </c>
      <c r="E92" s="141" t="s">
        <v>19</v>
      </c>
      <c r="F92" s="142" t="s">
        <v>794</v>
      </c>
      <c r="G92" s="139"/>
      <c r="H92" s="143">
        <v>12.411</v>
      </c>
      <c r="I92" s="144"/>
      <c r="J92" s="139"/>
      <c r="K92" s="139"/>
      <c r="L92" s="145"/>
      <c r="M92" s="146"/>
      <c r="N92" s="147"/>
      <c r="O92" s="147"/>
      <c r="P92" s="147"/>
      <c r="Q92" s="147"/>
      <c r="R92" s="147"/>
      <c r="S92" s="147"/>
      <c r="T92" s="148"/>
      <c r="AT92" s="149" t="s">
        <v>136</v>
      </c>
      <c r="AU92" s="149" t="s">
        <v>81</v>
      </c>
      <c r="AV92" s="8" t="s">
        <v>81</v>
      </c>
      <c r="AW92" s="8" t="s">
        <v>33</v>
      </c>
      <c r="AX92" s="8" t="s">
        <v>71</v>
      </c>
      <c r="AY92" s="149" t="s">
        <v>128</v>
      </c>
    </row>
    <row r="93" spans="2:51" s="8" customFormat="1" ht="12">
      <c r="B93" s="138"/>
      <c r="C93" s="139"/>
      <c r="D93" s="140" t="s">
        <v>136</v>
      </c>
      <c r="E93" s="141" t="s">
        <v>19</v>
      </c>
      <c r="F93" s="142" t="s">
        <v>795</v>
      </c>
      <c r="G93" s="139"/>
      <c r="H93" s="143">
        <v>6.348</v>
      </c>
      <c r="I93" s="144"/>
      <c r="J93" s="139"/>
      <c r="K93" s="139"/>
      <c r="L93" s="145"/>
      <c r="M93" s="146"/>
      <c r="N93" s="147"/>
      <c r="O93" s="147"/>
      <c r="P93" s="147"/>
      <c r="Q93" s="147"/>
      <c r="R93" s="147"/>
      <c r="S93" s="147"/>
      <c r="T93" s="148"/>
      <c r="AT93" s="149" t="s">
        <v>136</v>
      </c>
      <c r="AU93" s="149" t="s">
        <v>81</v>
      </c>
      <c r="AV93" s="8" t="s">
        <v>81</v>
      </c>
      <c r="AW93" s="8" t="s">
        <v>33</v>
      </c>
      <c r="AX93" s="8" t="s">
        <v>71</v>
      </c>
      <c r="AY93" s="149" t="s">
        <v>128</v>
      </c>
    </row>
    <row r="94" spans="2:51" s="8" customFormat="1" ht="12">
      <c r="B94" s="138"/>
      <c r="C94" s="139"/>
      <c r="D94" s="140" t="s">
        <v>136</v>
      </c>
      <c r="E94" s="141" t="s">
        <v>19</v>
      </c>
      <c r="F94" s="142" t="s">
        <v>796</v>
      </c>
      <c r="G94" s="139"/>
      <c r="H94" s="143">
        <v>8.834</v>
      </c>
      <c r="I94" s="144"/>
      <c r="J94" s="139"/>
      <c r="K94" s="139"/>
      <c r="L94" s="145"/>
      <c r="M94" s="146"/>
      <c r="N94" s="147"/>
      <c r="O94" s="147"/>
      <c r="P94" s="147"/>
      <c r="Q94" s="147"/>
      <c r="R94" s="147"/>
      <c r="S94" s="147"/>
      <c r="T94" s="148"/>
      <c r="AT94" s="149" t="s">
        <v>136</v>
      </c>
      <c r="AU94" s="149" t="s">
        <v>81</v>
      </c>
      <c r="AV94" s="8" t="s">
        <v>81</v>
      </c>
      <c r="AW94" s="8" t="s">
        <v>33</v>
      </c>
      <c r="AX94" s="8" t="s">
        <v>71</v>
      </c>
      <c r="AY94" s="149" t="s">
        <v>128</v>
      </c>
    </row>
    <row r="95" spans="2:51" s="8" customFormat="1" ht="12">
      <c r="B95" s="138"/>
      <c r="C95" s="139"/>
      <c r="D95" s="140" t="s">
        <v>136</v>
      </c>
      <c r="E95" s="141" t="s">
        <v>19</v>
      </c>
      <c r="F95" s="142" t="s">
        <v>797</v>
      </c>
      <c r="G95" s="139"/>
      <c r="H95" s="143">
        <v>9.522</v>
      </c>
      <c r="I95" s="144"/>
      <c r="J95" s="139"/>
      <c r="K95" s="139"/>
      <c r="L95" s="145"/>
      <c r="M95" s="146"/>
      <c r="N95" s="147"/>
      <c r="O95" s="147"/>
      <c r="P95" s="147"/>
      <c r="Q95" s="147"/>
      <c r="R95" s="147"/>
      <c r="S95" s="147"/>
      <c r="T95" s="148"/>
      <c r="AT95" s="149" t="s">
        <v>136</v>
      </c>
      <c r="AU95" s="149" t="s">
        <v>81</v>
      </c>
      <c r="AV95" s="8" t="s">
        <v>81</v>
      </c>
      <c r="AW95" s="8" t="s">
        <v>33</v>
      </c>
      <c r="AX95" s="8" t="s">
        <v>71</v>
      </c>
      <c r="AY95" s="149" t="s">
        <v>128</v>
      </c>
    </row>
    <row r="96" spans="2:51" s="8" customFormat="1" ht="12">
      <c r="B96" s="138"/>
      <c r="C96" s="139"/>
      <c r="D96" s="140" t="s">
        <v>136</v>
      </c>
      <c r="E96" s="141" t="s">
        <v>19</v>
      </c>
      <c r="F96" s="142" t="s">
        <v>798</v>
      </c>
      <c r="G96" s="139"/>
      <c r="H96" s="143">
        <v>8.464</v>
      </c>
      <c r="I96" s="144"/>
      <c r="J96" s="139"/>
      <c r="K96" s="139"/>
      <c r="L96" s="145"/>
      <c r="M96" s="146"/>
      <c r="N96" s="147"/>
      <c r="O96" s="147"/>
      <c r="P96" s="147"/>
      <c r="Q96" s="147"/>
      <c r="R96" s="147"/>
      <c r="S96" s="147"/>
      <c r="T96" s="148"/>
      <c r="AT96" s="149" t="s">
        <v>136</v>
      </c>
      <c r="AU96" s="149" t="s">
        <v>81</v>
      </c>
      <c r="AV96" s="8" t="s">
        <v>81</v>
      </c>
      <c r="AW96" s="8" t="s">
        <v>33</v>
      </c>
      <c r="AX96" s="8" t="s">
        <v>71</v>
      </c>
      <c r="AY96" s="149" t="s">
        <v>128</v>
      </c>
    </row>
    <row r="97" spans="2:51" s="8" customFormat="1" ht="12">
      <c r="B97" s="138"/>
      <c r="C97" s="139"/>
      <c r="D97" s="140" t="s">
        <v>136</v>
      </c>
      <c r="E97" s="141" t="s">
        <v>19</v>
      </c>
      <c r="F97" s="142" t="s">
        <v>799</v>
      </c>
      <c r="G97" s="139"/>
      <c r="H97" s="143">
        <v>7.628</v>
      </c>
      <c r="I97" s="144"/>
      <c r="J97" s="139"/>
      <c r="K97" s="139"/>
      <c r="L97" s="145"/>
      <c r="M97" s="146"/>
      <c r="N97" s="147"/>
      <c r="O97" s="147"/>
      <c r="P97" s="147"/>
      <c r="Q97" s="147"/>
      <c r="R97" s="147"/>
      <c r="S97" s="147"/>
      <c r="T97" s="148"/>
      <c r="AT97" s="149" t="s">
        <v>136</v>
      </c>
      <c r="AU97" s="149" t="s">
        <v>81</v>
      </c>
      <c r="AV97" s="8" t="s">
        <v>81</v>
      </c>
      <c r="AW97" s="8" t="s">
        <v>33</v>
      </c>
      <c r="AX97" s="8" t="s">
        <v>71</v>
      </c>
      <c r="AY97" s="149" t="s">
        <v>128</v>
      </c>
    </row>
    <row r="98" spans="2:51" s="8" customFormat="1" ht="12">
      <c r="B98" s="138"/>
      <c r="C98" s="139"/>
      <c r="D98" s="140" t="s">
        <v>136</v>
      </c>
      <c r="E98" s="141" t="s">
        <v>19</v>
      </c>
      <c r="F98" s="142" t="s">
        <v>800</v>
      </c>
      <c r="G98" s="139"/>
      <c r="H98" s="143">
        <v>11.374</v>
      </c>
      <c r="I98" s="144"/>
      <c r="J98" s="139"/>
      <c r="K98" s="139"/>
      <c r="L98" s="145"/>
      <c r="M98" s="146"/>
      <c r="N98" s="147"/>
      <c r="O98" s="147"/>
      <c r="P98" s="147"/>
      <c r="Q98" s="147"/>
      <c r="R98" s="147"/>
      <c r="S98" s="147"/>
      <c r="T98" s="148"/>
      <c r="AT98" s="149" t="s">
        <v>136</v>
      </c>
      <c r="AU98" s="149" t="s">
        <v>81</v>
      </c>
      <c r="AV98" s="8" t="s">
        <v>81</v>
      </c>
      <c r="AW98" s="8" t="s">
        <v>33</v>
      </c>
      <c r="AX98" s="8" t="s">
        <v>71</v>
      </c>
      <c r="AY98" s="149" t="s">
        <v>128</v>
      </c>
    </row>
    <row r="99" spans="2:51" s="8" customFormat="1" ht="12">
      <c r="B99" s="138"/>
      <c r="C99" s="139"/>
      <c r="D99" s="140" t="s">
        <v>136</v>
      </c>
      <c r="E99" s="141" t="s">
        <v>19</v>
      </c>
      <c r="F99" s="142" t="s">
        <v>801</v>
      </c>
      <c r="G99" s="139"/>
      <c r="H99" s="143">
        <v>7.353</v>
      </c>
      <c r="I99" s="144"/>
      <c r="J99" s="139"/>
      <c r="K99" s="139"/>
      <c r="L99" s="145"/>
      <c r="M99" s="146"/>
      <c r="N99" s="147"/>
      <c r="O99" s="147"/>
      <c r="P99" s="147"/>
      <c r="Q99" s="147"/>
      <c r="R99" s="147"/>
      <c r="S99" s="147"/>
      <c r="T99" s="148"/>
      <c r="AT99" s="149" t="s">
        <v>136</v>
      </c>
      <c r="AU99" s="149" t="s">
        <v>81</v>
      </c>
      <c r="AV99" s="8" t="s">
        <v>81</v>
      </c>
      <c r="AW99" s="8" t="s">
        <v>33</v>
      </c>
      <c r="AX99" s="8" t="s">
        <v>71</v>
      </c>
      <c r="AY99" s="149" t="s">
        <v>128</v>
      </c>
    </row>
    <row r="100" spans="2:51" s="8" customFormat="1" ht="12">
      <c r="B100" s="138"/>
      <c r="C100" s="139"/>
      <c r="D100" s="140" t="s">
        <v>136</v>
      </c>
      <c r="E100" s="141" t="s">
        <v>19</v>
      </c>
      <c r="F100" s="142" t="s">
        <v>802</v>
      </c>
      <c r="G100" s="139"/>
      <c r="H100" s="143">
        <v>4.096</v>
      </c>
      <c r="I100" s="144"/>
      <c r="J100" s="139"/>
      <c r="K100" s="139"/>
      <c r="L100" s="145"/>
      <c r="M100" s="146"/>
      <c r="N100" s="147"/>
      <c r="O100" s="147"/>
      <c r="P100" s="147"/>
      <c r="Q100" s="147"/>
      <c r="R100" s="147"/>
      <c r="S100" s="147"/>
      <c r="T100" s="148"/>
      <c r="AT100" s="149" t="s">
        <v>136</v>
      </c>
      <c r="AU100" s="149" t="s">
        <v>81</v>
      </c>
      <c r="AV100" s="8" t="s">
        <v>81</v>
      </c>
      <c r="AW100" s="8" t="s">
        <v>33</v>
      </c>
      <c r="AX100" s="8" t="s">
        <v>71</v>
      </c>
      <c r="AY100" s="149" t="s">
        <v>128</v>
      </c>
    </row>
    <row r="101" spans="2:51" s="8" customFormat="1" ht="12">
      <c r="B101" s="138"/>
      <c r="C101" s="139"/>
      <c r="D101" s="140" t="s">
        <v>136</v>
      </c>
      <c r="E101" s="141" t="s">
        <v>19</v>
      </c>
      <c r="F101" s="142" t="s">
        <v>803</v>
      </c>
      <c r="G101" s="139"/>
      <c r="H101" s="143">
        <v>5.632</v>
      </c>
      <c r="I101" s="144"/>
      <c r="J101" s="139"/>
      <c r="K101" s="139"/>
      <c r="L101" s="145"/>
      <c r="M101" s="146"/>
      <c r="N101" s="147"/>
      <c r="O101" s="147"/>
      <c r="P101" s="147"/>
      <c r="Q101" s="147"/>
      <c r="R101" s="147"/>
      <c r="S101" s="147"/>
      <c r="T101" s="148"/>
      <c r="AT101" s="149" t="s">
        <v>136</v>
      </c>
      <c r="AU101" s="149" t="s">
        <v>81</v>
      </c>
      <c r="AV101" s="8" t="s">
        <v>81</v>
      </c>
      <c r="AW101" s="8" t="s">
        <v>33</v>
      </c>
      <c r="AX101" s="8" t="s">
        <v>71</v>
      </c>
      <c r="AY101" s="149" t="s">
        <v>128</v>
      </c>
    </row>
    <row r="102" spans="2:51" s="8" customFormat="1" ht="12">
      <c r="B102" s="138"/>
      <c r="C102" s="139"/>
      <c r="D102" s="140" t="s">
        <v>136</v>
      </c>
      <c r="E102" s="141" t="s">
        <v>19</v>
      </c>
      <c r="F102" s="142" t="s">
        <v>804</v>
      </c>
      <c r="G102" s="139"/>
      <c r="H102" s="143">
        <v>5.504</v>
      </c>
      <c r="I102" s="144"/>
      <c r="J102" s="139"/>
      <c r="K102" s="139"/>
      <c r="L102" s="145"/>
      <c r="M102" s="146"/>
      <c r="N102" s="147"/>
      <c r="O102" s="147"/>
      <c r="P102" s="147"/>
      <c r="Q102" s="147"/>
      <c r="R102" s="147"/>
      <c r="S102" s="147"/>
      <c r="T102" s="148"/>
      <c r="AT102" s="149" t="s">
        <v>136</v>
      </c>
      <c r="AU102" s="149" t="s">
        <v>81</v>
      </c>
      <c r="AV102" s="8" t="s">
        <v>81</v>
      </c>
      <c r="AW102" s="8" t="s">
        <v>33</v>
      </c>
      <c r="AX102" s="8" t="s">
        <v>71</v>
      </c>
      <c r="AY102" s="149" t="s">
        <v>128</v>
      </c>
    </row>
    <row r="103" spans="2:51" s="8" customFormat="1" ht="12">
      <c r="B103" s="138"/>
      <c r="C103" s="139"/>
      <c r="D103" s="140" t="s">
        <v>136</v>
      </c>
      <c r="E103" s="141" t="s">
        <v>19</v>
      </c>
      <c r="F103" s="142" t="s">
        <v>805</v>
      </c>
      <c r="G103" s="139"/>
      <c r="H103" s="143">
        <v>5.504</v>
      </c>
      <c r="I103" s="144"/>
      <c r="J103" s="139"/>
      <c r="K103" s="139"/>
      <c r="L103" s="145"/>
      <c r="M103" s="146"/>
      <c r="N103" s="147"/>
      <c r="O103" s="147"/>
      <c r="P103" s="147"/>
      <c r="Q103" s="147"/>
      <c r="R103" s="147"/>
      <c r="S103" s="147"/>
      <c r="T103" s="148"/>
      <c r="AT103" s="149" t="s">
        <v>136</v>
      </c>
      <c r="AU103" s="149" t="s">
        <v>81</v>
      </c>
      <c r="AV103" s="8" t="s">
        <v>81</v>
      </c>
      <c r="AW103" s="8" t="s">
        <v>33</v>
      </c>
      <c r="AX103" s="8" t="s">
        <v>71</v>
      </c>
      <c r="AY103" s="149" t="s">
        <v>128</v>
      </c>
    </row>
    <row r="104" spans="2:51" s="8" customFormat="1" ht="12">
      <c r="B104" s="138"/>
      <c r="C104" s="139"/>
      <c r="D104" s="140" t="s">
        <v>136</v>
      </c>
      <c r="E104" s="141" t="s">
        <v>19</v>
      </c>
      <c r="F104" s="142" t="s">
        <v>806</v>
      </c>
      <c r="G104" s="139"/>
      <c r="H104" s="143">
        <v>5.837</v>
      </c>
      <c r="I104" s="144"/>
      <c r="J104" s="139"/>
      <c r="K104" s="139"/>
      <c r="L104" s="145"/>
      <c r="M104" s="146"/>
      <c r="N104" s="147"/>
      <c r="O104" s="147"/>
      <c r="P104" s="147"/>
      <c r="Q104" s="147"/>
      <c r="R104" s="147"/>
      <c r="S104" s="147"/>
      <c r="T104" s="148"/>
      <c r="AT104" s="149" t="s">
        <v>136</v>
      </c>
      <c r="AU104" s="149" t="s">
        <v>81</v>
      </c>
      <c r="AV104" s="8" t="s">
        <v>81</v>
      </c>
      <c r="AW104" s="8" t="s">
        <v>33</v>
      </c>
      <c r="AX104" s="8" t="s">
        <v>71</v>
      </c>
      <c r="AY104" s="149" t="s">
        <v>128</v>
      </c>
    </row>
    <row r="105" spans="2:51" s="8" customFormat="1" ht="12">
      <c r="B105" s="138"/>
      <c r="C105" s="139"/>
      <c r="D105" s="140" t="s">
        <v>136</v>
      </c>
      <c r="E105" s="141" t="s">
        <v>19</v>
      </c>
      <c r="F105" s="142" t="s">
        <v>807</v>
      </c>
      <c r="G105" s="139"/>
      <c r="H105" s="143">
        <v>6.144</v>
      </c>
      <c r="I105" s="144"/>
      <c r="J105" s="139"/>
      <c r="K105" s="139"/>
      <c r="L105" s="145"/>
      <c r="M105" s="146"/>
      <c r="N105" s="147"/>
      <c r="O105" s="147"/>
      <c r="P105" s="147"/>
      <c r="Q105" s="147"/>
      <c r="R105" s="147"/>
      <c r="S105" s="147"/>
      <c r="T105" s="148"/>
      <c r="AT105" s="149" t="s">
        <v>136</v>
      </c>
      <c r="AU105" s="149" t="s">
        <v>81</v>
      </c>
      <c r="AV105" s="8" t="s">
        <v>81</v>
      </c>
      <c r="AW105" s="8" t="s">
        <v>33</v>
      </c>
      <c r="AX105" s="8" t="s">
        <v>71</v>
      </c>
      <c r="AY105" s="149" t="s">
        <v>128</v>
      </c>
    </row>
    <row r="106" spans="2:51" s="8" customFormat="1" ht="12">
      <c r="B106" s="138"/>
      <c r="C106" s="139"/>
      <c r="D106" s="140" t="s">
        <v>136</v>
      </c>
      <c r="E106" s="141" t="s">
        <v>19</v>
      </c>
      <c r="F106" s="142" t="s">
        <v>808</v>
      </c>
      <c r="G106" s="139"/>
      <c r="H106" s="143">
        <v>4.096</v>
      </c>
      <c r="I106" s="144"/>
      <c r="J106" s="139"/>
      <c r="K106" s="139"/>
      <c r="L106" s="145"/>
      <c r="M106" s="146"/>
      <c r="N106" s="147"/>
      <c r="O106" s="147"/>
      <c r="P106" s="147"/>
      <c r="Q106" s="147"/>
      <c r="R106" s="147"/>
      <c r="S106" s="147"/>
      <c r="T106" s="148"/>
      <c r="AT106" s="149" t="s">
        <v>136</v>
      </c>
      <c r="AU106" s="149" t="s">
        <v>81</v>
      </c>
      <c r="AV106" s="8" t="s">
        <v>81</v>
      </c>
      <c r="AW106" s="8" t="s">
        <v>33</v>
      </c>
      <c r="AX106" s="8" t="s">
        <v>71</v>
      </c>
      <c r="AY106" s="149" t="s">
        <v>128</v>
      </c>
    </row>
    <row r="107" spans="2:51" s="8" customFormat="1" ht="12">
      <c r="B107" s="138"/>
      <c r="C107" s="139"/>
      <c r="D107" s="140" t="s">
        <v>136</v>
      </c>
      <c r="E107" s="141" t="s">
        <v>19</v>
      </c>
      <c r="F107" s="142" t="s">
        <v>809</v>
      </c>
      <c r="G107" s="139"/>
      <c r="H107" s="143">
        <v>5.376</v>
      </c>
      <c r="I107" s="144"/>
      <c r="J107" s="139"/>
      <c r="K107" s="139"/>
      <c r="L107" s="145"/>
      <c r="M107" s="146"/>
      <c r="N107" s="147"/>
      <c r="O107" s="147"/>
      <c r="P107" s="147"/>
      <c r="Q107" s="147"/>
      <c r="R107" s="147"/>
      <c r="S107" s="147"/>
      <c r="T107" s="148"/>
      <c r="AT107" s="149" t="s">
        <v>136</v>
      </c>
      <c r="AU107" s="149" t="s">
        <v>81</v>
      </c>
      <c r="AV107" s="8" t="s">
        <v>81</v>
      </c>
      <c r="AW107" s="8" t="s">
        <v>33</v>
      </c>
      <c r="AX107" s="8" t="s">
        <v>71</v>
      </c>
      <c r="AY107" s="149" t="s">
        <v>128</v>
      </c>
    </row>
    <row r="108" spans="2:51" s="8" customFormat="1" ht="12">
      <c r="B108" s="138"/>
      <c r="C108" s="139"/>
      <c r="D108" s="140" t="s">
        <v>136</v>
      </c>
      <c r="E108" s="141" t="s">
        <v>19</v>
      </c>
      <c r="F108" s="142" t="s">
        <v>810</v>
      </c>
      <c r="G108" s="139"/>
      <c r="H108" s="143">
        <v>5.888</v>
      </c>
      <c r="I108" s="144"/>
      <c r="J108" s="139"/>
      <c r="K108" s="139"/>
      <c r="L108" s="145"/>
      <c r="M108" s="146"/>
      <c r="N108" s="147"/>
      <c r="O108" s="147"/>
      <c r="P108" s="147"/>
      <c r="Q108" s="147"/>
      <c r="R108" s="147"/>
      <c r="S108" s="147"/>
      <c r="T108" s="148"/>
      <c r="AT108" s="149" t="s">
        <v>136</v>
      </c>
      <c r="AU108" s="149" t="s">
        <v>81</v>
      </c>
      <c r="AV108" s="8" t="s">
        <v>81</v>
      </c>
      <c r="AW108" s="8" t="s">
        <v>33</v>
      </c>
      <c r="AX108" s="8" t="s">
        <v>71</v>
      </c>
      <c r="AY108" s="149" t="s">
        <v>128</v>
      </c>
    </row>
    <row r="109" spans="2:51" s="8" customFormat="1" ht="12">
      <c r="B109" s="138"/>
      <c r="C109" s="139"/>
      <c r="D109" s="140" t="s">
        <v>136</v>
      </c>
      <c r="E109" s="141" t="s">
        <v>19</v>
      </c>
      <c r="F109" s="142" t="s">
        <v>811</v>
      </c>
      <c r="G109" s="139"/>
      <c r="H109" s="143">
        <v>6.298</v>
      </c>
      <c r="I109" s="144"/>
      <c r="J109" s="139"/>
      <c r="K109" s="139"/>
      <c r="L109" s="145"/>
      <c r="M109" s="146"/>
      <c r="N109" s="147"/>
      <c r="O109" s="147"/>
      <c r="P109" s="147"/>
      <c r="Q109" s="147"/>
      <c r="R109" s="147"/>
      <c r="S109" s="147"/>
      <c r="T109" s="148"/>
      <c r="AT109" s="149" t="s">
        <v>136</v>
      </c>
      <c r="AU109" s="149" t="s">
        <v>81</v>
      </c>
      <c r="AV109" s="8" t="s">
        <v>81</v>
      </c>
      <c r="AW109" s="8" t="s">
        <v>33</v>
      </c>
      <c r="AX109" s="8" t="s">
        <v>71</v>
      </c>
      <c r="AY109" s="149" t="s">
        <v>128</v>
      </c>
    </row>
    <row r="110" spans="2:51" s="8" customFormat="1" ht="12">
      <c r="B110" s="138"/>
      <c r="C110" s="139"/>
      <c r="D110" s="140" t="s">
        <v>136</v>
      </c>
      <c r="E110" s="141" t="s">
        <v>19</v>
      </c>
      <c r="F110" s="142" t="s">
        <v>812</v>
      </c>
      <c r="G110" s="139"/>
      <c r="H110" s="143">
        <v>3.558</v>
      </c>
      <c r="I110" s="144"/>
      <c r="J110" s="139"/>
      <c r="K110" s="139"/>
      <c r="L110" s="145"/>
      <c r="M110" s="146"/>
      <c r="N110" s="147"/>
      <c r="O110" s="147"/>
      <c r="P110" s="147"/>
      <c r="Q110" s="147"/>
      <c r="R110" s="147"/>
      <c r="S110" s="147"/>
      <c r="T110" s="148"/>
      <c r="AT110" s="149" t="s">
        <v>136</v>
      </c>
      <c r="AU110" s="149" t="s">
        <v>81</v>
      </c>
      <c r="AV110" s="8" t="s">
        <v>81</v>
      </c>
      <c r="AW110" s="8" t="s">
        <v>33</v>
      </c>
      <c r="AX110" s="8" t="s">
        <v>71</v>
      </c>
      <c r="AY110" s="149" t="s">
        <v>128</v>
      </c>
    </row>
    <row r="111" spans="2:51" s="8" customFormat="1" ht="12">
      <c r="B111" s="138"/>
      <c r="C111" s="139"/>
      <c r="D111" s="140" t="s">
        <v>136</v>
      </c>
      <c r="E111" s="141" t="s">
        <v>19</v>
      </c>
      <c r="F111" s="142" t="s">
        <v>813</v>
      </c>
      <c r="G111" s="139"/>
      <c r="H111" s="143">
        <v>12</v>
      </c>
      <c r="I111" s="144"/>
      <c r="J111" s="139"/>
      <c r="K111" s="139"/>
      <c r="L111" s="145"/>
      <c r="M111" s="146"/>
      <c r="N111" s="147"/>
      <c r="O111" s="147"/>
      <c r="P111" s="147"/>
      <c r="Q111" s="147"/>
      <c r="R111" s="147"/>
      <c r="S111" s="147"/>
      <c r="T111" s="148"/>
      <c r="AT111" s="149" t="s">
        <v>136</v>
      </c>
      <c r="AU111" s="149" t="s">
        <v>81</v>
      </c>
      <c r="AV111" s="8" t="s">
        <v>81</v>
      </c>
      <c r="AW111" s="8" t="s">
        <v>33</v>
      </c>
      <c r="AX111" s="8" t="s">
        <v>71</v>
      </c>
      <c r="AY111" s="149" t="s">
        <v>128</v>
      </c>
    </row>
    <row r="112" spans="2:51" s="9" customFormat="1" ht="12">
      <c r="B112" s="150"/>
      <c r="C112" s="151"/>
      <c r="D112" s="140" t="s">
        <v>136</v>
      </c>
      <c r="E112" s="152" t="s">
        <v>19</v>
      </c>
      <c r="F112" s="153" t="s">
        <v>151</v>
      </c>
      <c r="G112" s="151"/>
      <c r="H112" s="154">
        <v>328.363</v>
      </c>
      <c r="I112" s="155"/>
      <c r="J112" s="151"/>
      <c r="K112" s="151"/>
      <c r="L112" s="156"/>
      <c r="M112" s="157"/>
      <c r="N112" s="158"/>
      <c r="O112" s="158"/>
      <c r="P112" s="158"/>
      <c r="Q112" s="158"/>
      <c r="R112" s="158"/>
      <c r="S112" s="158"/>
      <c r="T112" s="159"/>
      <c r="AT112" s="160" t="s">
        <v>136</v>
      </c>
      <c r="AU112" s="160" t="s">
        <v>81</v>
      </c>
      <c r="AV112" s="9" t="s">
        <v>134</v>
      </c>
      <c r="AW112" s="9" t="s">
        <v>33</v>
      </c>
      <c r="AX112" s="9" t="s">
        <v>79</v>
      </c>
      <c r="AY112" s="160" t="s">
        <v>128</v>
      </c>
    </row>
    <row r="113" spans="1:65" s="2" customFormat="1" ht="44.25" customHeight="1">
      <c r="A113" s="20"/>
      <c r="B113" s="21"/>
      <c r="C113" s="124" t="s">
        <v>81</v>
      </c>
      <c r="D113" s="124" t="s">
        <v>130</v>
      </c>
      <c r="E113" s="125" t="s">
        <v>814</v>
      </c>
      <c r="F113" s="126" t="s">
        <v>815</v>
      </c>
      <c r="G113" s="127" t="s">
        <v>144</v>
      </c>
      <c r="H113" s="128">
        <v>159.745</v>
      </c>
      <c r="I113" s="129"/>
      <c r="J113" s="130">
        <f>ROUND(I113*H113,2)</f>
        <v>0</v>
      </c>
      <c r="K113" s="131"/>
      <c r="L113" s="23"/>
      <c r="M113" s="132" t="s">
        <v>19</v>
      </c>
      <c r="N113" s="133" t="s">
        <v>42</v>
      </c>
      <c r="O113" s="29"/>
      <c r="P113" s="134">
        <f>O113*H113</f>
        <v>0</v>
      </c>
      <c r="Q113" s="134">
        <v>0</v>
      </c>
      <c r="R113" s="134">
        <f>Q113*H113</f>
        <v>0</v>
      </c>
      <c r="S113" s="134">
        <v>0</v>
      </c>
      <c r="T113" s="135">
        <f>S113*H113</f>
        <v>0</v>
      </c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R113" s="136" t="s">
        <v>134</v>
      </c>
      <c r="AT113" s="136" t="s">
        <v>130</v>
      </c>
      <c r="AU113" s="136" t="s">
        <v>81</v>
      </c>
      <c r="AY113" s="13" t="s">
        <v>128</v>
      </c>
      <c r="BE113" s="137">
        <f>IF(N113="základní",J113,0)</f>
        <v>0</v>
      </c>
      <c r="BF113" s="137">
        <f>IF(N113="snížená",J113,0)</f>
        <v>0</v>
      </c>
      <c r="BG113" s="137">
        <f>IF(N113="zákl. přenesená",J113,0)</f>
        <v>0</v>
      </c>
      <c r="BH113" s="137">
        <f>IF(N113="sníž. přenesená",J113,0)</f>
        <v>0</v>
      </c>
      <c r="BI113" s="137">
        <f>IF(N113="nulová",J113,0)</f>
        <v>0</v>
      </c>
      <c r="BJ113" s="13" t="s">
        <v>79</v>
      </c>
      <c r="BK113" s="137">
        <f>ROUND(I113*H113,2)</f>
        <v>0</v>
      </c>
      <c r="BL113" s="13" t="s">
        <v>134</v>
      </c>
      <c r="BM113" s="136" t="s">
        <v>816</v>
      </c>
    </row>
    <row r="114" spans="2:51" s="10" customFormat="1" ht="12">
      <c r="B114" s="172"/>
      <c r="C114" s="173"/>
      <c r="D114" s="140" t="s">
        <v>136</v>
      </c>
      <c r="E114" s="174" t="s">
        <v>19</v>
      </c>
      <c r="F114" s="175" t="s">
        <v>345</v>
      </c>
      <c r="G114" s="173"/>
      <c r="H114" s="174" t="s">
        <v>19</v>
      </c>
      <c r="I114" s="176"/>
      <c r="J114" s="173"/>
      <c r="K114" s="173"/>
      <c r="L114" s="177"/>
      <c r="M114" s="178"/>
      <c r="N114" s="179"/>
      <c r="O114" s="179"/>
      <c r="P114" s="179"/>
      <c r="Q114" s="179"/>
      <c r="R114" s="179"/>
      <c r="S114" s="179"/>
      <c r="T114" s="180"/>
      <c r="AT114" s="181" t="s">
        <v>136</v>
      </c>
      <c r="AU114" s="181" t="s">
        <v>81</v>
      </c>
      <c r="AV114" s="10" t="s">
        <v>79</v>
      </c>
      <c r="AW114" s="10" t="s">
        <v>33</v>
      </c>
      <c r="AX114" s="10" t="s">
        <v>71</v>
      </c>
      <c r="AY114" s="181" t="s">
        <v>128</v>
      </c>
    </row>
    <row r="115" spans="2:51" s="8" customFormat="1" ht="12">
      <c r="B115" s="138"/>
      <c r="C115" s="139"/>
      <c r="D115" s="140" t="s">
        <v>136</v>
      </c>
      <c r="E115" s="141" t="s">
        <v>19</v>
      </c>
      <c r="F115" s="142" t="s">
        <v>817</v>
      </c>
      <c r="G115" s="139"/>
      <c r="H115" s="143">
        <v>9.425</v>
      </c>
      <c r="I115" s="144"/>
      <c r="J115" s="139"/>
      <c r="K115" s="139"/>
      <c r="L115" s="145"/>
      <c r="M115" s="146"/>
      <c r="N115" s="147"/>
      <c r="O115" s="147"/>
      <c r="P115" s="147"/>
      <c r="Q115" s="147"/>
      <c r="R115" s="147"/>
      <c r="S115" s="147"/>
      <c r="T115" s="148"/>
      <c r="AT115" s="149" t="s">
        <v>136</v>
      </c>
      <c r="AU115" s="149" t="s">
        <v>81</v>
      </c>
      <c r="AV115" s="8" t="s">
        <v>81</v>
      </c>
      <c r="AW115" s="8" t="s">
        <v>33</v>
      </c>
      <c r="AX115" s="8" t="s">
        <v>71</v>
      </c>
      <c r="AY115" s="149" t="s">
        <v>128</v>
      </c>
    </row>
    <row r="116" spans="2:51" s="10" customFormat="1" ht="12">
      <c r="B116" s="172"/>
      <c r="C116" s="173"/>
      <c r="D116" s="140" t="s">
        <v>136</v>
      </c>
      <c r="E116" s="174" t="s">
        <v>19</v>
      </c>
      <c r="F116" s="175" t="s">
        <v>350</v>
      </c>
      <c r="G116" s="173"/>
      <c r="H116" s="174" t="s">
        <v>19</v>
      </c>
      <c r="I116" s="176"/>
      <c r="J116" s="173"/>
      <c r="K116" s="173"/>
      <c r="L116" s="177"/>
      <c r="M116" s="178"/>
      <c r="N116" s="179"/>
      <c r="O116" s="179"/>
      <c r="P116" s="179"/>
      <c r="Q116" s="179"/>
      <c r="R116" s="179"/>
      <c r="S116" s="179"/>
      <c r="T116" s="180"/>
      <c r="AT116" s="181" t="s">
        <v>136</v>
      </c>
      <c r="AU116" s="181" t="s">
        <v>81</v>
      </c>
      <c r="AV116" s="10" t="s">
        <v>79</v>
      </c>
      <c r="AW116" s="10" t="s">
        <v>33</v>
      </c>
      <c r="AX116" s="10" t="s">
        <v>71</v>
      </c>
      <c r="AY116" s="181" t="s">
        <v>128</v>
      </c>
    </row>
    <row r="117" spans="2:51" s="8" customFormat="1" ht="12">
      <c r="B117" s="138"/>
      <c r="C117" s="139"/>
      <c r="D117" s="140" t="s">
        <v>136</v>
      </c>
      <c r="E117" s="141" t="s">
        <v>19</v>
      </c>
      <c r="F117" s="142" t="s">
        <v>818</v>
      </c>
      <c r="G117" s="139"/>
      <c r="H117" s="143">
        <v>35.22</v>
      </c>
      <c r="I117" s="144"/>
      <c r="J117" s="139"/>
      <c r="K117" s="139"/>
      <c r="L117" s="145"/>
      <c r="M117" s="146"/>
      <c r="N117" s="147"/>
      <c r="O117" s="147"/>
      <c r="P117" s="147"/>
      <c r="Q117" s="147"/>
      <c r="R117" s="147"/>
      <c r="S117" s="147"/>
      <c r="T117" s="148"/>
      <c r="AT117" s="149" t="s">
        <v>136</v>
      </c>
      <c r="AU117" s="149" t="s">
        <v>81</v>
      </c>
      <c r="AV117" s="8" t="s">
        <v>81</v>
      </c>
      <c r="AW117" s="8" t="s">
        <v>33</v>
      </c>
      <c r="AX117" s="8" t="s">
        <v>71</v>
      </c>
      <c r="AY117" s="149" t="s">
        <v>128</v>
      </c>
    </row>
    <row r="118" spans="2:51" s="10" customFormat="1" ht="12">
      <c r="B118" s="172"/>
      <c r="C118" s="173"/>
      <c r="D118" s="140" t="s">
        <v>136</v>
      </c>
      <c r="E118" s="174" t="s">
        <v>19</v>
      </c>
      <c r="F118" s="175" t="s">
        <v>819</v>
      </c>
      <c r="G118" s="173"/>
      <c r="H118" s="174" t="s">
        <v>19</v>
      </c>
      <c r="I118" s="176"/>
      <c r="J118" s="173"/>
      <c r="K118" s="173"/>
      <c r="L118" s="177"/>
      <c r="M118" s="178"/>
      <c r="N118" s="179"/>
      <c r="O118" s="179"/>
      <c r="P118" s="179"/>
      <c r="Q118" s="179"/>
      <c r="R118" s="179"/>
      <c r="S118" s="179"/>
      <c r="T118" s="180"/>
      <c r="AT118" s="181" t="s">
        <v>136</v>
      </c>
      <c r="AU118" s="181" t="s">
        <v>81</v>
      </c>
      <c r="AV118" s="10" t="s">
        <v>79</v>
      </c>
      <c r="AW118" s="10" t="s">
        <v>33</v>
      </c>
      <c r="AX118" s="10" t="s">
        <v>71</v>
      </c>
      <c r="AY118" s="181" t="s">
        <v>128</v>
      </c>
    </row>
    <row r="119" spans="2:51" s="8" customFormat="1" ht="12">
      <c r="B119" s="138"/>
      <c r="C119" s="139"/>
      <c r="D119" s="140" t="s">
        <v>136</v>
      </c>
      <c r="E119" s="141" t="s">
        <v>19</v>
      </c>
      <c r="F119" s="142" t="s">
        <v>820</v>
      </c>
      <c r="G119" s="139"/>
      <c r="H119" s="143">
        <v>115.1</v>
      </c>
      <c r="I119" s="144"/>
      <c r="J119" s="139"/>
      <c r="K119" s="139"/>
      <c r="L119" s="145"/>
      <c r="M119" s="146"/>
      <c r="N119" s="147"/>
      <c r="O119" s="147"/>
      <c r="P119" s="147"/>
      <c r="Q119" s="147"/>
      <c r="R119" s="147"/>
      <c r="S119" s="147"/>
      <c r="T119" s="148"/>
      <c r="AT119" s="149" t="s">
        <v>136</v>
      </c>
      <c r="AU119" s="149" t="s">
        <v>81</v>
      </c>
      <c r="AV119" s="8" t="s">
        <v>81</v>
      </c>
      <c r="AW119" s="8" t="s">
        <v>33</v>
      </c>
      <c r="AX119" s="8" t="s">
        <v>71</v>
      </c>
      <c r="AY119" s="149" t="s">
        <v>128</v>
      </c>
    </row>
    <row r="120" spans="2:51" s="9" customFormat="1" ht="12">
      <c r="B120" s="150"/>
      <c r="C120" s="151"/>
      <c r="D120" s="140" t="s">
        <v>136</v>
      </c>
      <c r="E120" s="152" t="s">
        <v>19</v>
      </c>
      <c r="F120" s="153" t="s">
        <v>151</v>
      </c>
      <c r="G120" s="151"/>
      <c r="H120" s="154">
        <v>159.745</v>
      </c>
      <c r="I120" s="155"/>
      <c r="J120" s="151"/>
      <c r="K120" s="151"/>
      <c r="L120" s="156"/>
      <c r="M120" s="157"/>
      <c r="N120" s="158"/>
      <c r="O120" s="158"/>
      <c r="P120" s="158"/>
      <c r="Q120" s="158"/>
      <c r="R120" s="158"/>
      <c r="S120" s="158"/>
      <c r="T120" s="159"/>
      <c r="AT120" s="160" t="s">
        <v>136</v>
      </c>
      <c r="AU120" s="160" t="s">
        <v>81</v>
      </c>
      <c r="AV120" s="9" t="s">
        <v>134</v>
      </c>
      <c r="AW120" s="9" t="s">
        <v>33</v>
      </c>
      <c r="AX120" s="9" t="s">
        <v>79</v>
      </c>
      <c r="AY120" s="160" t="s">
        <v>128</v>
      </c>
    </row>
    <row r="121" spans="1:65" s="2" customFormat="1" ht="33" customHeight="1">
      <c r="A121" s="20"/>
      <c r="B121" s="21"/>
      <c r="C121" s="124" t="s">
        <v>141</v>
      </c>
      <c r="D121" s="124" t="s">
        <v>130</v>
      </c>
      <c r="E121" s="125" t="s">
        <v>422</v>
      </c>
      <c r="F121" s="126" t="s">
        <v>423</v>
      </c>
      <c r="G121" s="127" t="s">
        <v>133</v>
      </c>
      <c r="H121" s="128">
        <v>296.356</v>
      </c>
      <c r="I121" s="129"/>
      <c r="J121" s="130">
        <f>ROUND(I121*H121,2)</f>
        <v>0</v>
      </c>
      <c r="K121" s="131"/>
      <c r="L121" s="23"/>
      <c r="M121" s="132" t="s">
        <v>19</v>
      </c>
      <c r="N121" s="133" t="s">
        <v>42</v>
      </c>
      <c r="O121" s="29"/>
      <c r="P121" s="134">
        <f>O121*H121</f>
        <v>0</v>
      </c>
      <c r="Q121" s="134">
        <v>0.00119</v>
      </c>
      <c r="R121" s="134">
        <f>Q121*H121</f>
        <v>0.35266364</v>
      </c>
      <c r="S121" s="134">
        <v>0</v>
      </c>
      <c r="T121" s="135">
        <f>S121*H121</f>
        <v>0</v>
      </c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R121" s="136" t="s">
        <v>134</v>
      </c>
      <c r="AT121" s="136" t="s">
        <v>130</v>
      </c>
      <c r="AU121" s="136" t="s">
        <v>81</v>
      </c>
      <c r="AY121" s="13" t="s">
        <v>128</v>
      </c>
      <c r="BE121" s="137">
        <f>IF(N121="základní",J121,0)</f>
        <v>0</v>
      </c>
      <c r="BF121" s="137">
        <f>IF(N121="snížená",J121,0)</f>
        <v>0</v>
      </c>
      <c r="BG121" s="137">
        <f>IF(N121="zákl. přenesená",J121,0)</f>
        <v>0</v>
      </c>
      <c r="BH121" s="137">
        <f>IF(N121="sníž. přenesená",J121,0)</f>
        <v>0</v>
      </c>
      <c r="BI121" s="137">
        <f>IF(N121="nulová",J121,0)</f>
        <v>0</v>
      </c>
      <c r="BJ121" s="13" t="s">
        <v>79</v>
      </c>
      <c r="BK121" s="137">
        <f>ROUND(I121*H121,2)</f>
        <v>0</v>
      </c>
      <c r="BL121" s="13" t="s">
        <v>134</v>
      </c>
      <c r="BM121" s="136" t="s">
        <v>821</v>
      </c>
    </row>
    <row r="122" spans="2:51" s="8" customFormat="1" ht="12">
      <c r="B122" s="138"/>
      <c r="C122" s="139"/>
      <c r="D122" s="140" t="s">
        <v>136</v>
      </c>
      <c r="E122" s="141" t="s">
        <v>19</v>
      </c>
      <c r="F122" s="142" t="s">
        <v>822</v>
      </c>
      <c r="G122" s="139"/>
      <c r="H122" s="143">
        <v>106.032</v>
      </c>
      <c r="I122" s="144"/>
      <c r="J122" s="139"/>
      <c r="K122" s="139"/>
      <c r="L122" s="145"/>
      <c r="M122" s="146"/>
      <c r="N122" s="147"/>
      <c r="O122" s="147"/>
      <c r="P122" s="147"/>
      <c r="Q122" s="147"/>
      <c r="R122" s="147"/>
      <c r="S122" s="147"/>
      <c r="T122" s="148"/>
      <c r="AT122" s="149" t="s">
        <v>136</v>
      </c>
      <c r="AU122" s="149" t="s">
        <v>81</v>
      </c>
      <c r="AV122" s="8" t="s">
        <v>81</v>
      </c>
      <c r="AW122" s="8" t="s">
        <v>33</v>
      </c>
      <c r="AX122" s="8" t="s">
        <v>71</v>
      </c>
      <c r="AY122" s="149" t="s">
        <v>128</v>
      </c>
    </row>
    <row r="123" spans="2:51" s="8" customFormat="1" ht="12">
      <c r="B123" s="138"/>
      <c r="C123" s="139"/>
      <c r="D123" s="140" t="s">
        <v>136</v>
      </c>
      <c r="E123" s="141" t="s">
        <v>19</v>
      </c>
      <c r="F123" s="142" t="s">
        <v>823</v>
      </c>
      <c r="G123" s="139"/>
      <c r="H123" s="143">
        <v>10.336</v>
      </c>
      <c r="I123" s="144"/>
      <c r="J123" s="139"/>
      <c r="K123" s="139"/>
      <c r="L123" s="145"/>
      <c r="M123" s="146"/>
      <c r="N123" s="147"/>
      <c r="O123" s="147"/>
      <c r="P123" s="147"/>
      <c r="Q123" s="147"/>
      <c r="R123" s="147"/>
      <c r="S123" s="147"/>
      <c r="T123" s="148"/>
      <c r="AT123" s="149" t="s">
        <v>136</v>
      </c>
      <c r="AU123" s="149" t="s">
        <v>81</v>
      </c>
      <c r="AV123" s="8" t="s">
        <v>81</v>
      </c>
      <c r="AW123" s="8" t="s">
        <v>33</v>
      </c>
      <c r="AX123" s="8" t="s">
        <v>71</v>
      </c>
      <c r="AY123" s="149" t="s">
        <v>128</v>
      </c>
    </row>
    <row r="124" spans="2:51" s="8" customFormat="1" ht="12">
      <c r="B124" s="138"/>
      <c r="C124" s="139"/>
      <c r="D124" s="140" t="s">
        <v>136</v>
      </c>
      <c r="E124" s="141" t="s">
        <v>19</v>
      </c>
      <c r="F124" s="142" t="s">
        <v>824</v>
      </c>
      <c r="G124" s="139"/>
      <c r="H124" s="143">
        <v>12.024</v>
      </c>
      <c r="I124" s="144"/>
      <c r="J124" s="139"/>
      <c r="K124" s="139"/>
      <c r="L124" s="145"/>
      <c r="M124" s="146"/>
      <c r="N124" s="147"/>
      <c r="O124" s="147"/>
      <c r="P124" s="147"/>
      <c r="Q124" s="147"/>
      <c r="R124" s="147"/>
      <c r="S124" s="147"/>
      <c r="T124" s="148"/>
      <c r="AT124" s="149" t="s">
        <v>136</v>
      </c>
      <c r="AU124" s="149" t="s">
        <v>81</v>
      </c>
      <c r="AV124" s="8" t="s">
        <v>81</v>
      </c>
      <c r="AW124" s="8" t="s">
        <v>33</v>
      </c>
      <c r="AX124" s="8" t="s">
        <v>71</v>
      </c>
      <c r="AY124" s="149" t="s">
        <v>128</v>
      </c>
    </row>
    <row r="125" spans="2:51" s="8" customFormat="1" ht="12">
      <c r="B125" s="138"/>
      <c r="C125" s="139"/>
      <c r="D125" s="140" t="s">
        <v>136</v>
      </c>
      <c r="E125" s="141" t="s">
        <v>19</v>
      </c>
      <c r="F125" s="142" t="s">
        <v>825</v>
      </c>
      <c r="G125" s="139"/>
      <c r="H125" s="143">
        <v>13.824</v>
      </c>
      <c r="I125" s="144"/>
      <c r="J125" s="139"/>
      <c r="K125" s="139"/>
      <c r="L125" s="145"/>
      <c r="M125" s="146"/>
      <c r="N125" s="147"/>
      <c r="O125" s="147"/>
      <c r="P125" s="147"/>
      <c r="Q125" s="147"/>
      <c r="R125" s="147"/>
      <c r="S125" s="147"/>
      <c r="T125" s="148"/>
      <c r="AT125" s="149" t="s">
        <v>136</v>
      </c>
      <c r="AU125" s="149" t="s">
        <v>81</v>
      </c>
      <c r="AV125" s="8" t="s">
        <v>81</v>
      </c>
      <c r="AW125" s="8" t="s">
        <v>33</v>
      </c>
      <c r="AX125" s="8" t="s">
        <v>71</v>
      </c>
      <c r="AY125" s="149" t="s">
        <v>128</v>
      </c>
    </row>
    <row r="126" spans="2:51" s="8" customFormat="1" ht="12">
      <c r="B126" s="138"/>
      <c r="C126" s="139"/>
      <c r="D126" s="140" t="s">
        <v>136</v>
      </c>
      <c r="E126" s="141" t="s">
        <v>19</v>
      </c>
      <c r="F126" s="142" t="s">
        <v>826</v>
      </c>
      <c r="G126" s="139"/>
      <c r="H126" s="143">
        <v>12.384</v>
      </c>
      <c r="I126" s="144"/>
      <c r="J126" s="139"/>
      <c r="K126" s="139"/>
      <c r="L126" s="145"/>
      <c r="M126" s="146"/>
      <c r="N126" s="147"/>
      <c r="O126" s="147"/>
      <c r="P126" s="147"/>
      <c r="Q126" s="147"/>
      <c r="R126" s="147"/>
      <c r="S126" s="147"/>
      <c r="T126" s="148"/>
      <c r="AT126" s="149" t="s">
        <v>136</v>
      </c>
      <c r="AU126" s="149" t="s">
        <v>81</v>
      </c>
      <c r="AV126" s="8" t="s">
        <v>81</v>
      </c>
      <c r="AW126" s="8" t="s">
        <v>33</v>
      </c>
      <c r="AX126" s="8" t="s">
        <v>71</v>
      </c>
      <c r="AY126" s="149" t="s">
        <v>128</v>
      </c>
    </row>
    <row r="127" spans="2:51" s="8" customFormat="1" ht="12">
      <c r="B127" s="138"/>
      <c r="C127" s="139"/>
      <c r="D127" s="140" t="s">
        <v>136</v>
      </c>
      <c r="E127" s="141" t="s">
        <v>19</v>
      </c>
      <c r="F127" s="142" t="s">
        <v>827</v>
      </c>
      <c r="G127" s="139"/>
      <c r="H127" s="143">
        <v>8.758</v>
      </c>
      <c r="I127" s="144"/>
      <c r="J127" s="139"/>
      <c r="K127" s="139"/>
      <c r="L127" s="145"/>
      <c r="M127" s="146"/>
      <c r="N127" s="147"/>
      <c r="O127" s="147"/>
      <c r="P127" s="147"/>
      <c r="Q127" s="147"/>
      <c r="R127" s="147"/>
      <c r="S127" s="147"/>
      <c r="T127" s="148"/>
      <c r="AT127" s="149" t="s">
        <v>136</v>
      </c>
      <c r="AU127" s="149" t="s">
        <v>81</v>
      </c>
      <c r="AV127" s="8" t="s">
        <v>81</v>
      </c>
      <c r="AW127" s="8" t="s">
        <v>33</v>
      </c>
      <c r="AX127" s="8" t="s">
        <v>71</v>
      </c>
      <c r="AY127" s="149" t="s">
        <v>128</v>
      </c>
    </row>
    <row r="128" spans="2:51" s="8" customFormat="1" ht="12">
      <c r="B128" s="138"/>
      <c r="C128" s="139"/>
      <c r="D128" s="140" t="s">
        <v>136</v>
      </c>
      <c r="E128" s="141" t="s">
        <v>19</v>
      </c>
      <c r="F128" s="142" t="s">
        <v>800</v>
      </c>
      <c r="G128" s="139"/>
      <c r="H128" s="143">
        <v>11.374</v>
      </c>
      <c r="I128" s="144"/>
      <c r="J128" s="139"/>
      <c r="K128" s="139"/>
      <c r="L128" s="145"/>
      <c r="M128" s="146"/>
      <c r="N128" s="147"/>
      <c r="O128" s="147"/>
      <c r="P128" s="147"/>
      <c r="Q128" s="147"/>
      <c r="R128" s="147"/>
      <c r="S128" s="147"/>
      <c r="T128" s="148"/>
      <c r="AT128" s="149" t="s">
        <v>136</v>
      </c>
      <c r="AU128" s="149" t="s">
        <v>81</v>
      </c>
      <c r="AV128" s="8" t="s">
        <v>81</v>
      </c>
      <c r="AW128" s="8" t="s">
        <v>33</v>
      </c>
      <c r="AX128" s="8" t="s">
        <v>71</v>
      </c>
      <c r="AY128" s="149" t="s">
        <v>128</v>
      </c>
    </row>
    <row r="129" spans="2:51" s="8" customFormat="1" ht="12">
      <c r="B129" s="138"/>
      <c r="C129" s="139"/>
      <c r="D129" s="140" t="s">
        <v>136</v>
      </c>
      <c r="E129" s="141" t="s">
        <v>19</v>
      </c>
      <c r="F129" s="142" t="s">
        <v>828</v>
      </c>
      <c r="G129" s="139"/>
      <c r="H129" s="143">
        <v>17.808</v>
      </c>
      <c r="I129" s="144"/>
      <c r="J129" s="139"/>
      <c r="K129" s="139"/>
      <c r="L129" s="145"/>
      <c r="M129" s="146"/>
      <c r="N129" s="147"/>
      <c r="O129" s="147"/>
      <c r="P129" s="147"/>
      <c r="Q129" s="147"/>
      <c r="R129" s="147"/>
      <c r="S129" s="147"/>
      <c r="T129" s="148"/>
      <c r="AT129" s="149" t="s">
        <v>136</v>
      </c>
      <c r="AU129" s="149" t="s">
        <v>81</v>
      </c>
      <c r="AV129" s="8" t="s">
        <v>81</v>
      </c>
      <c r="AW129" s="8" t="s">
        <v>33</v>
      </c>
      <c r="AX129" s="8" t="s">
        <v>71</v>
      </c>
      <c r="AY129" s="149" t="s">
        <v>128</v>
      </c>
    </row>
    <row r="130" spans="2:51" s="8" customFormat="1" ht="12">
      <c r="B130" s="138"/>
      <c r="C130" s="139"/>
      <c r="D130" s="140" t="s">
        <v>136</v>
      </c>
      <c r="E130" s="141" t="s">
        <v>19</v>
      </c>
      <c r="F130" s="142" t="s">
        <v>829</v>
      </c>
      <c r="G130" s="139"/>
      <c r="H130" s="143">
        <v>15.12</v>
      </c>
      <c r="I130" s="144"/>
      <c r="J130" s="139"/>
      <c r="K130" s="139"/>
      <c r="L130" s="145"/>
      <c r="M130" s="146"/>
      <c r="N130" s="147"/>
      <c r="O130" s="147"/>
      <c r="P130" s="147"/>
      <c r="Q130" s="147"/>
      <c r="R130" s="147"/>
      <c r="S130" s="147"/>
      <c r="T130" s="148"/>
      <c r="AT130" s="149" t="s">
        <v>136</v>
      </c>
      <c r="AU130" s="149" t="s">
        <v>81</v>
      </c>
      <c r="AV130" s="8" t="s">
        <v>81</v>
      </c>
      <c r="AW130" s="8" t="s">
        <v>33</v>
      </c>
      <c r="AX130" s="8" t="s">
        <v>71</v>
      </c>
      <c r="AY130" s="149" t="s">
        <v>128</v>
      </c>
    </row>
    <row r="131" spans="2:51" s="8" customFormat="1" ht="12">
      <c r="B131" s="138"/>
      <c r="C131" s="139"/>
      <c r="D131" s="140" t="s">
        <v>136</v>
      </c>
      <c r="E131" s="141" t="s">
        <v>19</v>
      </c>
      <c r="F131" s="142" t="s">
        <v>830</v>
      </c>
      <c r="G131" s="139"/>
      <c r="H131" s="143">
        <v>16.56</v>
      </c>
      <c r="I131" s="144"/>
      <c r="J131" s="139"/>
      <c r="K131" s="139"/>
      <c r="L131" s="145"/>
      <c r="M131" s="146"/>
      <c r="N131" s="147"/>
      <c r="O131" s="147"/>
      <c r="P131" s="147"/>
      <c r="Q131" s="147"/>
      <c r="R131" s="147"/>
      <c r="S131" s="147"/>
      <c r="T131" s="148"/>
      <c r="AT131" s="149" t="s">
        <v>136</v>
      </c>
      <c r="AU131" s="149" t="s">
        <v>81</v>
      </c>
      <c r="AV131" s="8" t="s">
        <v>81</v>
      </c>
      <c r="AW131" s="8" t="s">
        <v>33</v>
      </c>
      <c r="AX131" s="8" t="s">
        <v>71</v>
      </c>
      <c r="AY131" s="149" t="s">
        <v>128</v>
      </c>
    </row>
    <row r="132" spans="2:51" s="8" customFormat="1" ht="12">
      <c r="B132" s="138"/>
      <c r="C132" s="139"/>
      <c r="D132" s="140" t="s">
        <v>136</v>
      </c>
      <c r="E132" s="141" t="s">
        <v>19</v>
      </c>
      <c r="F132" s="142" t="s">
        <v>831</v>
      </c>
      <c r="G132" s="139"/>
      <c r="H132" s="143">
        <v>17.712</v>
      </c>
      <c r="I132" s="144"/>
      <c r="J132" s="139"/>
      <c r="K132" s="139"/>
      <c r="L132" s="145"/>
      <c r="M132" s="146"/>
      <c r="N132" s="147"/>
      <c r="O132" s="147"/>
      <c r="P132" s="147"/>
      <c r="Q132" s="147"/>
      <c r="R132" s="147"/>
      <c r="S132" s="147"/>
      <c r="T132" s="148"/>
      <c r="AT132" s="149" t="s">
        <v>136</v>
      </c>
      <c r="AU132" s="149" t="s">
        <v>81</v>
      </c>
      <c r="AV132" s="8" t="s">
        <v>81</v>
      </c>
      <c r="AW132" s="8" t="s">
        <v>33</v>
      </c>
      <c r="AX132" s="8" t="s">
        <v>71</v>
      </c>
      <c r="AY132" s="149" t="s">
        <v>128</v>
      </c>
    </row>
    <row r="133" spans="2:51" s="8" customFormat="1" ht="12">
      <c r="B133" s="138"/>
      <c r="C133" s="139"/>
      <c r="D133" s="140" t="s">
        <v>136</v>
      </c>
      <c r="E133" s="141" t="s">
        <v>19</v>
      </c>
      <c r="F133" s="142" t="s">
        <v>832</v>
      </c>
      <c r="G133" s="139"/>
      <c r="H133" s="143">
        <v>10.008</v>
      </c>
      <c r="I133" s="144"/>
      <c r="J133" s="139"/>
      <c r="K133" s="139"/>
      <c r="L133" s="145"/>
      <c r="M133" s="146"/>
      <c r="N133" s="147"/>
      <c r="O133" s="147"/>
      <c r="P133" s="147"/>
      <c r="Q133" s="147"/>
      <c r="R133" s="147"/>
      <c r="S133" s="147"/>
      <c r="T133" s="148"/>
      <c r="AT133" s="149" t="s">
        <v>136</v>
      </c>
      <c r="AU133" s="149" t="s">
        <v>81</v>
      </c>
      <c r="AV133" s="8" t="s">
        <v>81</v>
      </c>
      <c r="AW133" s="8" t="s">
        <v>33</v>
      </c>
      <c r="AX133" s="8" t="s">
        <v>71</v>
      </c>
      <c r="AY133" s="149" t="s">
        <v>128</v>
      </c>
    </row>
    <row r="134" spans="2:51" s="10" customFormat="1" ht="12">
      <c r="B134" s="172"/>
      <c r="C134" s="173"/>
      <c r="D134" s="140" t="s">
        <v>136</v>
      </c>
      <c r="E134" s="174" t="s">
        <v>19</v>
      </c>
      <c r="F134" s="175" t="s">
        <v>833</v>
      </c>
      <c r="G134" s="173"/>
      <c r="H134" s="174" t="s">
        <v>19</v>
      </c>
      <c r="I134" s="176"/>
      <c r="J134" s="173"/>
      <c r="K134" s="173"/>
      <c r="L134" s="177"/>
      <c r="M134" s="178"/>
      <c r="N134" s="179"/>
      <c r="O134" s="179"/>
      <c r="P134" s="179"/>
      <c r="Q134" s="179"/>
      <c r="R134" s="179"/>
      <c r="S134" s="179"/>
      <c r="T134" s="180"/>
      <c r="AT134" s="181" t="s">
        <v>136</v>
      </c>
      <c r="AU134" s="181" t="s">
        <v>81</v>
      </c>
      <c r="AV134" s="10" t="s">
        <v>79</v>
      </c>
      <c r="AW134" s="10" t="s">
        <v>33</v>
      </c>
      <c r="AX134" s="10" t="s">
        <v>71</v>
      </c>
      <c r="AY134" s="181" t="s">
        <v>128</v>
      </c>
    </row>
    <row r="135" spans="2:51" s="8" customFormat="1" ht="20.4">
      <c r="B135" s="138"/>
      <c r="C135" s="139"/>
      <c r="D135" s="140" t="s">
        <v>136</v>
      </c>
      <c r="E135" s="141" t="s">
        <v>19</v>
      </c>
      <c r="F135" s="142" t="s">
        <v>834</v>
      </c>
      <c r="G135" s="139"/>
      <c r="H135" s="143">
        <v>44.416</v>
      </c>
      <c r="I135" s="144"/>
      <c r="J135" s="139"/>
      <c r="K135" s="139"/>
      <c r="L135" s="145"/>
      <c r="M135" s="146"/>
      <c r="N135" s="147"/>
      <c r="O135" s="147"/>
      <c r="P135" s="147"/>
      <c r="Q135" s="147"/>
      <c r="R135" s="147"/>
      <c r="S135" s="147"/>
      <c r="T135" s="148"/>
      <c r="AT135" s="149" t="s">
        <v>136</v>
      </c>
      <c r="AU135" s="149" t="s">
        <v>81</v>
      </c>
      <c r="AV135" s="8" t="s">
        <v>81</v>
      </c>
      <c r="AW135" s="8" t="s">
        <v>33</v>
      </c>
      <c r="AX135" s="8" t="s">
        <v>71</v>
      </c>
      <c r="AY135" s="149" t="s">
        <v>128</v>
      </c>
    </row>
    <row r="136" spans="2:51" s="9" customFormat="1" ht="12">
      <c r="B136" s="150"/>
      <c r="C136" s="151"/>
      <c r="D136" s="140" t="s">
        <v>136</v>
      </c>
      <c r="E136" s="152" t="s">
        <v>19</v>
      </c>
      <c r="F136" s="153" t="s">
        <v>151</v>
      </c>
      <c r="G136" s="151"/>
      <c r="H136" s="154">
        <v>296.356</v>
      </c>
      <c r="I136" s="155"/>
      <c r="J136" s="151"/>
      <c r="K136" s="151"/>
      <c r="L136" s="156"/>
      <c r="M136" s="157"/>
      <c r="N136" s="158"/>
      <c r="O136" s="158"/>
      <c r="P136" s="158"/>
      <c r="Q136" s="158"/>
      <c r="R136" s="158"/>
      <c r="S136" s="158"/>
      <c r="T136" s="159"/>
      <c r="AT136" s="160" t="s">
        <v>136</v>
      </c>
      <c r="AU136" s="160" t="s">
        <v>81</v>
      </c>
      <c r="AV136" s="9" t="s">
        <v>134</v>
      </c>
      <c r="AW136" s="9" t="s">
        <v>33</v>
      </c>
      <c r="AX136" s="9" t="s">
        <v>79</v>
      </c>
      <c r="AY136" s="160" t="s">
        <v>128</v>
      </c>
    </row>
    <row r="137" spans="1:65" s="2" customFormat="1" ht="33" customHeight="1">
      <c r="A137" s="20"/>
      <c r="B137" s="21"/>
      <c r="C137" s="124" t="s">
        <v>134</v>
      </c>
      <c r="D137" s="124" t="s">
        <v>130</v>
      </c>
      <c r="E137" s="125" t="s">
        <v>434</v>
      </c>
      <c r="F137" s="126" t="s">
        <v>435</v>
      </c>
      <c r="G137" s="127" t="s">
        <v>133</v>
      </c>
      <c r="H137" s="128">
        <v>296.356</v>
      </c>
      <c r="I137" s="129"/>
      <c r="J137" s="130">
        <f>ROUND(I137*H137,2)</f>
        <v>0</v>
      </c>
      <c r="K137" s="131"/>
      <c r="L137" s="23"/>
      <c r="M137" s="132" t="s">
        <v>19</v>
      </c>
      <c r="N137" s="133" t="s">
        <v>42</v>
      </c>
      <c r="O137" s="29"/>
      <c r="P137" s="134">
        <f>O137*H137</f>
        <v>0</v>
      </c>
      <c r="Q137" s="134">
        <v>0</v>
      </c>
      <c r="R137" s="134">
        <f>Q137*H137</f>
        <v>0</v>
      </c>
      <c r="S137" s="134">
        <v>0</v>
      </c>
      <c r="T137" s="135">
        <f>S137*H137</f>
        <v>0</v>
      </c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R137" s="136" t="s">
        <v>134</v>
      </c>
      <c r="AT137" s="136" t="s">
        <v>130</v>
      </c>
      <c r="AU137" s="136" t="s">
        <v>81</v>
      </c>
      <c r="AY137" s="13" t="s">
        <v>128</v>
      </c>
      <c r="BE137" s="137">
        <f>IF(N137="základní",J137,0)</f>
        <v>0</v>
      </c>
      <c r="BF137" s="137">
        <f>IF(N137="snížená",J137,0)</f>
        <v>0</v>
      </c>
      <c r="BG137" s="137">
        <f>IF(N137="zákl. přenesená",J137,0)</f>
        <v>0</v>
      </c>
      <c r="BH137" s="137">
        <f>IF(N137="sníž. přenesená",J137,0)</f>
        <v>0</v>
      </c>
      <c r="BI137" s="137">
        <f>IF(N137="nulová",J137,0)</f>
        <v>0</v>
      </c>
      <c r="BJ137" s="13" t="s">
        <v>79</v>
      </c>
      <c r="BK137" s="137">
        <f>ROUND(I137*H137,2)</f>
        <v>0</v>
      </c>
      <c r="BL137" s="13" t="s">
        <v>134</v>
      </c>
      <c r="BM137" s="136" t="s">
        <v>835</v>
      </c>
    </row>
    <row r="138" spans="2:51" s="8" customFormat="1" ht="12">
      <c r="B138" s="138"/>
      <c r="C138" s="139"/>
      <c r="D138" s="140" t="s">
        <v>136</v>
      </c>
      <c r="E138" s="141" t="s">
        <v>19</v>
      </c>
      <c r="F138" s="142" t="s">
        <v>822</v>
      </c>
      <c r="G138" s="139"/>
      <c r="H138" s="143">
        <v>106.032</v>
      </c>
      <c r="I138" s="144"/>
      <c r="J138" s="139"/>
      <c r="K138" s="139"/>
      <c r="L138" s="145"/>
      <c r="M138" s="146"/>
      <c r="N138" s="147"/>
      <c r="O138" s="147"/>
      <c r="P138" s="147"/>
      <c r="Q138" s="147"/>
      <c r="R138" s="147"/>
      <c r="S138" s="147"/>
      <c r="T138" s="148"/>
      <c r="AT138" s="149" t="s">
        <v>136</v>
      </c>
      <c r="AU138" s="149" t="s">
        <v>81</v>
      </c>
      <c r="AV138" s="8" t="s">
        <v>81</v>
      </c>
      <c r="AW138" s="8" t="s">
        <v>33</v>
      </c>
      <c r="AX138" s="8" t="s">
        <v>71</v>
      </c>
      <c r="AY138" s="149" t="s">
        <v>128</v>
      </c>
    </row>
    <row r="139" spans="2:51" s="8" customFormat="1" ht="12">
      <c r="B139" s="138"/>
      <c r="C139" s="139"/>
      <c r="D139" s="140" t="s">
        <v>136</v>
      </c>
      <c r="E139" s="141" t="s">
        <v>19</v>
      </c>
      <c r="F139" s="142" t="s">
        <v>823</v>
      </c>
      <c r="G139" s="139"/>
      <c r="H139" s="143">
        <v>10.336</v>
      </c>
      <c r="I139" s="144"/>
      <c r="J139" s="139"/>
      <c r="K139" s="139"/>
      <c r="L139" s="145"/>
      <c r="M139" s="146"/>
      <c r="N139" s="147"/>
      <c r="O139" s="147"/>
      <c r="P139" s="147"/>
      <c r="Q139" s="147"/>
      <c r="R139" s="147"/>
      <c r="S139" s="147"/>
      <c r="T139" s="148"/>
      <c r="AT139" s="149" t="s">
        <v>136</v>
      </c>
      <c r="AU139" s="149" t="s">
        <v>81</v>
      </c>
      <c r="AV139" s="8" t="s">
        <v>81</v>
      </c>
      <c r="AW139" s="8" t="s">
        <v>33</v>
      </c>
      <c r="AX139" s="8" t="s">
        <v>71</v>
      </c>
      <c r="AY139" s="149" t="s">
        <v>128</v>
      </c>
    </row>
    <row r="140" spans="2:51" s="8" customFormat="1" ht="12">
      <c r="B140" s="138"/>
      <c r="C140" s="139"/>
      <c r="D140" s="140" t="s">
        <v>136</v>
      </c>
      <c r="E140" s="141" t="s">
        <v>19</v>
      </c>
      <c r="F140" s="142" t="s">
        <v>824</v>
      </c>
      <c r="G140" s="139"/>
      <c r="H140" s="143">
        <v>12.024</v>
      </c>
      <c r="I140" s="144"/>
      <c r="J140" s="139"/>
      <c r="K140" s="139"/>
      <c r="L140" s="145"/>
      <c r="M140" s="146"/>
      <c r="N140" s="147"/>
      <c r="O140" s="147"/>
      <c r="P140" s="147"/>
      <c r="Q140" s="147"/>
      <c r="R140" s="147"/>
      <c r="S140" s="147"/>
      <c r="T140" s="148"/>
      <c r="AT140" s="149" t="s">
        <v>136</v>
      </c>
      <c r="AU140" s="149" t="s">
        <v>81</v>
      </c>
      <c r="AV140" s="8" t="s">
        <v>81</v>
      </c>
      <c r="AW140" s="8" t="s">
        <v>33</v>
      </c>
      <c r="AX140" s="8" t="s">
        <v>71</v>
      </c>
      <c r="AY140" s="149" t="s">
        <v>128</v>
      </c>
    </row>
    <row r="141" spans="2:51" s="8" customFormat="1" ht="12">
      <c r="B141" s="138"/>
      <c r="C141" s="139"/>
      <c r="D141" s="140" t="s">
        <v>136</v>
      </c>
      <c r="E141" s="141" t="s">
        <v>19</v>
      </c>
      <c r="F141" s="142" t="s">
        <v>825</v>
      </c>
      <c r="G141" s="139"/>
      <c r="H141" s="143">
        <v>13.824</v>
      </c>
      <c r="I141" s="144"/>
      <c r="J141" s="139"/>
      <c r="K141" s="139"/>
      <c r="L141" s="145"/>
      <c r="M141" s="146"/>
      <c r="N141" s="147"/>
      <c r="O141" s="147"/>
      <c r="P141" s="147"/>
      <c r="Q141" s="147"/>
      <c r="R141" s="147"/>
      <c r="S141" s="147"/>
      <c r="T141" s="148"/>
      <c r="AT141" s="149" t="s">
        <v>136</v>
      </c>
      <c r="AU141" s="149" t="s">
        <v>81</v>
      </c>
      <c r="AV141" s="8" t="s">
        <v>81</v>
      </c>
      <c r="AW141" s="8" t="s">
        <v>33</v>
      </c>
      <c r="AX141" s="8" t="s">
        <v>71</v>
      </c>
      <c r="AY141" s="149" t="s">
        <v>128</v>
      </c>
    </row>
    <row r="142" spans="2:51" s="8" customFormat="1" ht="12">
      <c r="B142" s="138"/>
      <c r="C142" s="139"/>
      <c r="D142" s="140" t="s">
        <v>136</v>
      </c>
      <c r="E142" s="141" t="s">
        <v>19</v>
      </c>
      <c r="F142" s="142" t="s">
        <v>826</v>
      </c>
      <c r="G142" s="139"/>
      <c r="H142" s="143">
        <v>12.384</v>
      </c>
      <c r="I142" s="144"/>
      <c r="J142" s="139"/>
      <c r="K142" s="139"/>
      <c r="L142" s="145"/>
      <c r="M142" s="146"/>
      <c r="N142" s="147"/>
      <c r="O142" s="147"/>
      <c r="P142" s="147"/>
      <c r="Q142" s="147"/>
      <c r="R142" s="147"/>
      <c r="S142" s="147"/>
      <c r="T142" s="148"/>
      <c r="AT142" s="149" t="s">
        <v>136</v>
      </c>
      <c r="AU142" s="149" t="s">
        <v>81</v>
      </c>
      <c r="AV142" s="8" t="s">
        <v>81</v>
      </c>
      <c r="AW142" s="8" t="s">
        <v>33</v>
      </c>
      <c r="AX142" s="8" t="s">
        <v>71</v>
      </c>
      <c r="AY142" s="149" t="s">
        <v>128</v>
      </c>
    </row>
    <row r="143" spans="2:51" s="8" customFormat="1" ht="12">
      <c r="B143" s="138"/>
      <c r="C143" s="139"/>
      <c r="D143" s="140" t="s">
        <v>136</v>
      </c>
      <c r="E143" s="141" t="s">
        <v>19</v>
      </c>
      <c r="F143" s="142" t="s">
        <v>827</v>
      </c>
      <c r="G143" s="139"/>
      <c r="H143" s="143">
        <v>8.758</v>
      </c>
      <c r="I143" s="144"/>
      <c r="J143" s="139"/>
      <c r="K143" s="139"/>
      <c r="L143" s="145"/>
      <c r="M143" s="146"/>
      <c r="N143" s="147"/>
      <c r="O143" s="147"/>
      <c r="P143" s="147"/>
      <c r="Q143" s="147"/>
      <c r="R143" s="147"/>
      <c r="S143" s="147"/>
      <c r="T143" s="148"/>
      <c r="AT143" s="149" t="s">
        <v>136</v>
      </c>
      <c r="AU143" s="149" t="s">
        <v>81</v>
      </c>
      <c r="AV143" s="8" t="s">
        <v>81</v>
      </c>
      <c r="AW143" s="8" t="s">
        <v>33</v>
      </c>
      <c r="AX143" s="8" t="s">
        <v>71</v>
      </c>
      <c r="AY143" s="149" t="s">
        <v>128</v>
      </c>
    </row>
    <row r="144" spans="2:51" s="8" customFormat="1" ht="12">
      <c r="B144" s="138"/>
      <c r="C144" s="139"/>
      <c r="D144" s="140" t="s">
        <v>136</v>
      </c>
      <c r="E144" s="141" t="s">
        <v>19</v>
      </c>
      <c r="F144" s="142" t="s">
        <v>800</v>
      </c>
      <c r="G144" s="139"/>
      <c r="H144" s="143">
        <v>11.374</v>
      </c>
      <c r="I144" s="144"/>
      <c r="J144" s="139"/>
      <c r="K144" s="139"/>
      <c r="L144" s="145"/>
      <c r="M144" s="146"/>
      <c r="N144" s="147"/>
      <c r="O144" s="147"/>
      <c r="P144" s="147"/>
      <c r="Q144" s="147"/>
      <c r="R144" s="147"/>
      <c r="S144" s="147"/>
      <c r="T144" s="148"/>
      <c r="AT144" s="149" t="s">
        <v>136</v>
      </c>
      <c r="AU144" s="149" t="s">
        <v>81</v>
      </c>
      <c r="AV144" s="8" t="s">
        <v>81</v>
      </c>
      <c r="AW144" s="8" t="s">
        <v>33</v>
      </c>
      <c r="AX144" s="8" t="s">
        <v>71</v>
      </c>
      <c r="AY144" s="149" t="s">
        <v>128</v>
      </c>
    </row>
    <row r="145" spans="2:51" s="8" customFormat="1" ht="12">
      <c r="B145" s="138"/>
      <c r="C145" s="139"/>
      <c r="D145" s="140" t="s">
        <v>136</v>
      </c>
      <c r="E145" s="141" t="s">
        <v>19</v>
      </c>
      <c r="F145" s="142" t="s">
        <v>828</v>
      </c>
      <c r="G145" s="139"/>
      <c r="H145" s="143">
        <v>17.808</v>
      </c>
      <c r="I145" s="144"/>
      <c r="J145" s="139"/>
      <c r="K145" s="139"/>
      <c r="L145" s="145"/>
      <c r="M145" s="146"/>
      <c r="N145" s="147"/>
      <c r="O145" s="147"/>
      <c r="P145" s="147"/>
      <c r="Q145" s="147"/>
      <c r="R145" s="147"/>
      <c r="S145" s="147"/>
      <c r="T145" s="148"/>
      <c r="AT145" s="149" t="s">
        <v>136</v>
      </c>
      <c r="AU145" s="149" t="s">
        <v>81</v>
      </c>
      <c r="AV145" s="8" t="s">
        <v>81</v>
      </c>
      <c r="AW145" s="8" t="s">
        <v>33</v>
      </c>
      <c r="AX145" s="8" t="s">
        <v>71</v>
      </c>
      <c r="AY145" s="149" t="s">
        <v>128</v>
      </c>
    </row>
    <row r="146" spans="2:51" s="8" customFormat="1" ht="12">
      <c r="B146" s="138"/>
      <c r="C146" s="139"/>
      <c r="D146" s="140" t="s">
        <v>136</v>
      </c>
      <c r="E146" s="141" t="s">
        <v>19</v>
      </c>
      <c r="F146" s="142" t="s">
        <v>829</v>
      </c>
      <c r="G146" s="139"/>
      <c r="H146" s="143">
        <v>15.12</v>
      </c>
      <c r="I146" s="144"/>
      <c r="J146" s="139"/>
      <c r="K146" s="139"/>
      <c r="L146" s="145"/>
      <c r="M146" s="146"/>
      <c r="N146" s="147"/>
      <c r="O146" s="147"/>
      <c r="P146" s="147"/>
      <c r="Q146" s="147"/>
      <c r="R146" s="147"/>
      <c r="S146" s="147"/>
      <c r="T146" s="148"/>
      <c r="AT146" s="149" t="s">
        <v>136</v>
      </c>
      <c r="AU146" s="149" t="s">
        <v>81</v>
      </c>
      <c r="AV146" s="8" t="s">
        <v>81</v>
      </c>
      <c r="AW146" s="8" t="s">
        <v>33</v>
      </c>
      <c r="AX146" s="8" t="s">
        <v>71</v>
      </c>
      <c r="AY146" s="149" t="s">
        <v>128</v>
      </c>
    </row>
    <row r="147" spans="2:51" s="8" customFormat="1" ht="12">
      <c r="B147" s="138"/>
      <c r="C147" s="139"/>
      <c r="D147" s="140" t="s">
        <v>136</v>
      </c>
      <c r="E147" s="141" t="s">
        <v>19</v>
      </c>
      <c r="F147" s="142" t="s">
        <v>830</v>
      </c>
      <c r="G147" s="139"/>
      <c r="H147" s="143">
        <v>16.56</v>
      </c>
      <c r="I147" s="144"/>
      <c r="J147" s="139"/>
      <c r="K147" s="139"/>
      <c r="L147" s="145"/>
      <c r="M147" s="146"/>
      <c r="N147" s="147"/>
      <c r="O147" s="147"/>
      <c r="P147" s="147"/>
      <c r="Q147" s="147"/>
      <c r="R147" s="147"/>
      <c r="S147" s="147"/>
      <c r="T147" s="148"/>
      <c r="AT147" s="149" t="s">
        <v>136</v>
      </c>
      <c r="AU147" s="149" t="s">
        <v>81</v>
      </c>
      <c r="AV147" s="8" t="s">
        <v>81</v>
      </c>
      <c r="AW147" s="8" t="s">
        <v>33</v>
      </c>
      <c r="AX147" s="8" t="s">
        <v>71</v>
      </c>
      <c r="AY147" s="149" t="s">
        <v>128</v>
      </c>
    </row>
    <row r="148" spans="2:51" s="8" customFormat="1" ht="12">
      <c r="B148" s="138"/>
      <c r="C148" s="139"/>
      <c r="D148" s="140" t="s">
        <v>136</v>
      </c>
      <c r="E148" s="141" t="s">
        <v>19</v>
      </c>
      <c r="F148" s="142" t="s">
        <v>831</v>
      </c>
      <c r="G148" s="139"/>
      <c r="H148" s="143">
        <v>17.712</v>
      </c>
      <c r="I148" s="144"/>
      <c r="J148" s="139"/>
      <c r="K148" s="139"/>
      <c r="L148" s="145"/>
      <c r="M148" s="146"/>
      <c r="N148" s="147"/>
      <c r="O148" s="147"/>
      <c r="P148" s="147"/>
      <c r="Q148" s="147"/>
      <c r="R148" s="147"/>
      <c r="S148" s="147"/>
      <c r="T148" s="148"/>
      <c r="AT148" s="149" t="s">
        <v>136</v>
      </c>
      <c r="AU148" s="149" t="s">
        <v>81</v>
      </c>
      <c r="AV148" s="8" t="s">
        <v>81</v>
      </c>
      <c r="AW148" s="8" t="s">
        <v>33</v>
      </c>
      <c r="AX148" s="8" t="s">
        <v>71</v>
      </c>
      <c r="AY148" s="149" t="s">
        <v>128</v>
      </c>
    </row>
    <row r="149" spans="2:51" s="8" customFormat="1" ht="12">
      <c r="B149" s="138"/>
      <c r="C149" s="139"/>
      <c r="D149" s="140" t="s">
        <v>136</v>
      </c>
      <c r="E149" s="141" t="s">
        <v>19</v>
      </c>
      <c r="F149" s="142" t="s">
        <v>832</v>
      </c>
      <c r="G149" s="139"/>
      <c r="H149" s="143">
        <v>10.008</v>
      </c>
      <c r="I149" s="144"/>
      <c r="J149" s="139"/>
      <c r="K149" s="139"/>
      <c r="L149" s="145"/>
      <c r="M149" s="146"/>
      <c r="N149" s="147"/>
      <c r="O149" s="147"/>
      <c r="P149" s="147"/>
      <c r="Q149" s="147"/>
      <c r="R149" s="147"/>
      <c r="S149" s="147"/>
      <c r="T149" s="148"/>
      <c r="AT149" s="149" t="s">
        <v>136</v>
      </c>
      <c r="AU149" s="149" t="s">
        <v>81</v>
      </c>
      <c r="AV149" s="8" t="s">
        <v>81</v>
      </c>
      <c r="AW149" s="8" t="s">
        <v>33</v>
      </c>
      <c r="AX149" s="8" t="s">
        <v>71</v>
      </c>
      <c r="AY149" s="149" t="s">
        <v>128</v>
      </c>
    </row>
    <row r="150" spans="2:51" s="10" customFormat="1" ht="12">
      <c r="B150" s="172"/>
      <c r="C150" s="173"/>
      <c r="D150" s="140" t="s">
        <v>136</v>
      </c>
      <c r="E150" s="174" t="s">
        <v>19</v>
      </c>
      <c r="F150" s="175" t="s">
        <v>836</v>
      </c>
      <c r="G150" s="173"/>
      <c r="H150" s="174" t="s">
        <v>19</v>
      </c>
      <c r="I150" s="176"/>
      <c r="J150" s="173"/>
      <c r="K150" s="173"/>
      <c r="L150" s="177"/>
      <c r="M150" s="178"/>
      <c r="N150" s="179"/>
      <c r="O150" s="179"/>
      <c r="P150" s="179"/>
      <c r="Q150" s="179"/>
      <c r="R150" s="179"/>
      <c r="S150" s="179"/>
      <c r="T150" s="180"/>
      <c r="AT150" s="181" t="s">
        <v>136</v>
      </c>
      <c r="AU150" s="181" t="s">
        <v>81</v>
      </c>
      <c r="AV150" s="10" t="s">
        <v>79</v>
      </c>
      <c r="AW150" s="10" t="s">
        <v>33</v>
      </c>
      <c r="AX150" s="10" t="s">
        <v>71</v>
      </c>
      <c r="AY150" s="181" t="s">
        <v>128</v>
      </c>
    </row>
    <row r="151" spans="2:51" s="8" customFormat="1" ht="20.4">
      <c r="B151" s="138"/>
      <c r="C151" s="139"/>
      <c r="D151" s="140" t="s">
        <v>136</v>
      </c>
      <c r="E151" s="141" t="s">
        <v>19</v>
      </c>
      <c r="F151" s="142" t="s">
        <v>834</v>
      </c>
      <c r="G151" s="139"/>
      <c r="H151" s="143">
        <v>44.416</v>
      </c>
      <c r="I151" s="144"/>
      <c r="J151" s="139"/>
      <c r="K151" s="139"/>
      <c r="L151" s="145"/>
      <c r="M151" s="146"/>
      <c r="N151" s="147"/>
      <c r="O151" s="147"/>
      <c r="P151" s="147"/>
      <c r="Q151" s="147"/>
      <c r="R151" s="147"/>
      <c r="S151" s="147"/>
      <c r="T151" s="148"/>
      <c r="AT151" s="149" t="s">
        <v>136</v>
      </c>
      <c r="AU151" s="149" t="s">
        <v>81</v>
      </c>
      <c r="AV151" s="8" t="s">
        <v>81</v>
      </c>
      <c r="AW151" s="8" t="s">
        <v>33</v>
      </c>
      <c r="AX151" s="8" t="s">
        <v>71</v>
      </c>
      <c r="AY151" s="149" t="s">
        <v>128</v>
      </c>
    </row>
    <row r="152" spans="2:51" s="9" customFormat="1" ht="12">
      <c r="B152" s="150"/>
      <c r="C152" s="151"/>
      <c r="D152" s="140" t="s">
        <v>136</v>
      </c>
      <c r="E152" s="152" t="s">
        <v>19</v>
      </c>
      <c r="F152" s="153" t="s">
        <v>151</v>
      </c>
      <c r="G152" s="151"/>
      <c r="H152" s="154">
        <v>296.356</v>
      </c>
      <c r="I152" s="155"/>
      <c r="J152" s="151"/>
      <c r="K152" s="151"/>
      <c r="L152" s="156"/>
      <c r="M152" s="157"/>
      <c r="N152" s="158"/>
      <c r="O152" s="158"/>
      <c r="P152" s="158"/>
      <c r="Q152" s="158"/>
      <c r="R152" s="158"/>
      <c r="S152" s="158"/>
      <c r="T152" s="159"/>
      <c r="AT152" s="160" t="s">
        <v>136</v>
      </c>
      <c r="AU152" s="160" t="s">
        <v>81</v>
      </c>
      <c r="AV152" s="9" t="s">
        <v>134</v>
      </c>
      <c r="AW152" s="9" t="s">
        <v>33</v>
      </c>
      <c r="AX152" s="9" t="s">
        <v>79</v>
      </c>
      <c r="AY152" s="160" t="s">
        <v>128</v>
      </c>
    </row>
    <row r="153" spans="1:65" s="2" customFormat="1" ht="21.75" customHeight="1">
      <c r="A153" s="20"/>
      <c r="B153" s="21"/>
      <c r="C153" s="124" t="s">
        <v>156</v>
      </c>
      <c r="D153" s="124" t="s">
        <v>130</v>
      </c>
      <c r="E153" s="125" t="s">
        <v>837</v>
      </c>
      <c r="F153" s="126" t="s">
        <v>838</v>
      </c>
      <c r="G153" s="127" t="s">
        <v>144</v>
      </c>
      <c r="H153" s="128">
        <v>489.59</v>
      </c>
      <c r="I153" s="129"/>
      <c r="J153" s="130">
        <f>ROUND(I153*H153,2)</f>
        <v>0</v>
      </c>
      <c r="K153" s="131"/>
      <c r="L153" s="23"/>
      <c r="M153" s="132" t="s">
        <v>19</v>
      </c>
      <c r="N153" s="133" t="s">
        <v>42</v>
      </c>
      <c r="O153" s="29"/>
      <c r="P153" s="134">
        <f>O153*H153</f>
        <v>0</v>
      </c>
      <c r="Q153" s="134">
        <v>0</v>
      </c>
      <c r="R153" s="134">
        <f>Q153*H153</f>
        <v>0</v>
      </c>
      <c r="S153" s="134">
        <v>0</v>
      </c>
      <c r="T153" s="135">
        <f>S153*H153</f>
        <v>0</v>
      </c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R153" s="136" t="s">
        <v>134</v>
      </c>
      <c r="AT153" s="136" t="s">
        <v>130</v>
      </c>
      <c r="AU153" s="136" t="s">
        <v>81</v>
      </c>
      <c r="AY153" s="13" t="s">
        <v>128</v>
      </c>
      <c r="BE153" s="137">
        <f>IF(N153="základní",J153,0)</f>
        <v>0</v>
      </c>
      <c r="BF153" s="137">
        <f>IF(N153="snížená",J153,0)</f>
        <v>0</v>
      </c>
      <c r="BG153" s="137">
        <f>IF(N153="zákl. přenesená",J153,0)</f>
        <v>0</v>
      </c>
      <c r="BH153" s="137">
        <f>IF(N153="sníž. přenesená",J153,0)</f>
        <v>0</v>
      </c>
      <c r="BI153" s="137">
        <f>IF(N153="nulová",J153,0)</f>
        <v>0</v>
      </c>
      <c r="BJ153" s="13" t="s">
        <v>79</v>
      </c>
      <c r="BK153" s="137">
        <f>ROUND(I153*H153,2)</f>
        <v>0</v>
      </c>
      <c r="BL153" s="13" t="s">
        <v>134</v>
      </c>
      <c r="BM153" s="136" t="s">
        <v>839</v>
      </c>
    </row>
    <row r="154" spans="2:51" s="8" customFormat="1" ht="12">
      <c r="B154" s="138"/>
      <c r="C154" s="139"/>
      <c r="D154" s="140" t="s">
        <v>136</v>
      </c>
      <c r="E154" s="141" t="s">
        <v>19</v>
      </c>
      <c r="F154" s="142" t="s">
        <v>840</v>
      </c>
      <c r="G154" s="139"/>
      <c r="H154" s="143">
        <v>489.59</v>
      </c>
      <c r="I154" s="144"/>
      <c r="J154" s="139"/>
      <c r="K154" s="139"/>
      <c r="L154" s="145"/>
      <c r="M154" s="146"/>
      <c r="N154" s="147"/>
      <c r="O154" s="147"/>
      <c r="P154" s="147"/>
      <c r="Q154" s="147"/>
      <c r="R154" s="147"/>
      <c r="S154" s="147"/>
      <c r="T154" s="148"/>
      <c r="AT154" s="149" t="s">
        <v>136</v>
      </c>
      <c r="AU154" s="149" t="s">
        <v>81</v>
      </c>
      <c r="AV154" s="8" t="s">
        <v>81</v>
      </c>
      <c r="AW154" s="8" t="s">
        <v>33</v>
      </c>
      <c r="AX154" s="8" t="s">
        <v>79</v>
      </c>
      <c r="AY154" s="149" t="s">
        <v>128</v>
      </c>
    </row>
    <row r="155" spans="1:65" s="2" customFormat="1" ht="55.5" customHeight="1">
      <c r="A155" s="20"/>
      <c r="B155" s="21"/>
      <c r="C155" s="124" t="s">
        <v>161</v>
      </c>
      <c r="D155" s="124" t="s">
        <v>130</v>
      </c>
      <c r="E155" s="125" t="s">
        <v>162</v>
      </c>
      <c r="F155" s="126" t="s">
        <v>163</v>
      </c>
      <c r="G155" s="127" t="s">
        <v>144</v>
      </c>
      <c r="H155" s="128">
        <v>58.076</v>
      </c>
      <c r="I155" s="129"/>
      <c r="J155" s="130">
        <f>ROUND(I155*H155,2)</f>
        <v>0</v>
      </c>
      <c r="K155" s="131"/>
      <c r="L155" s="23"/>
      <c r="M155" s="132" t="s">
        <v>19</v>
      </c>
      <c r="N155" s="133" t="s">
        <v>42</v>
      </c>
      <c r="O155" s="29"/>
      <c r="P155" s="134">
        <f>O155*H155</f>
        <v>0</v>
      </c>
      <c r="Q155" s="134">
        <v>0</v>
      </c>
      <c r="R155" s="134">
        <f>Q155*H155</f>
        <v>0</v>
      </c>
      <c r="S155" s="134">
        <v>0</v>
      </c>
      <c r="T155" s="135">
        <f>S155*H155</f>
        <v>0</v>
      </c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R155" s="136" t="s">
        <v>134</v>
      </c>
      <c r="AT155" s="136" t="s">
        <v>130</v>
      </c>
      <c r="AU155" s="136" t="s">
        <v>81</v>
      </c>
      <c r="AY155" s="13" t="s">
        <v>128</v>
      </c>
      <c r="BE155" s="137">
        <f>IF(N155="základní",J155,0)</f>
        <v>0</v>
      </c>
      <c r="BF155" s="137">
        <f>IF(N155="snížená",J155,0)</f>
        <v>0</v>
      </c>
      <c r="BG155" s="137">
        <f>IF(N155="zákl. přenesená",J155,0)</f>
        <v>0</v>
      </c>
      <c r="BH155" s="137">
        <f>IF(N155="sníž. přenesená",J155,0)</f>
        <v>0</v>
      </c>
      <c r="BI155" s="137">
        <f>IF(N155="nulová",J155,0)</f>
        <v>0</v>
      </c>
      <c r="BJ155" s="13" t="s">
        <v>79</v>
      </c>
      <c r="BK155" s="137">
        <f>ROUND(I155*H155,2)</f>
        <v>0</v>
      </c>
      <c r="BL155" s="13" t="s">
        <v>134</v>
      </c>
      <c r="BM155" s="136" t="s">
        <v>841</v>
      </c>
    </row>
    <row r="156" spans="2:51" s="8" customFormat="1" ht="12">
      <c r="B156" s="138"/>
      <c r="C156" s="139"/>
      <c r="D156" s="140" t="s">
        <v>136</v>
      </c>
      <c r="E156" s="141" t="s">
        <v>19</v>
      </c>
      <c r="F156" s="142" t="s">
        <v>842</v>
      </c>
      <c r="G156" s="139"/>
      <c r="H156" s="143">
        <v>58.076</v>
      </c>
      <c r="I156" s="144"/>
      <c r="J156" s="139"/>
      <c r="K156" s="139"/>
      <c r="L156" s="145"/>
      <c r="M156" s="146"/>
      <c r="N156" s="147"/>
      <c r="O156" s="147"/>
      <c r="P156" s="147"/>
      <c r="Q156" s="147"/>
      <c r="R156" s="147"/>
      <c r="S156" s="147"/>
      <c r="T156" s="148"/>
      <c r="AT156" s="149" t="s">
        <v>136</v>
      </c>
      <c r="AU156" s="149" t="s">
        <v>81</v>
      </c>
      <c r="AV156" s="8" t="s">
        <v>81</v>
      </c>
      <c r="AW156" s="8" t="s">
        <v>33</v>
      </c>
      <c r="AX156" s="8" t="s">
        <v>79</v>
      </c>
      <c r="AY156" s="149" t="s">
        <v>128</v>
      </c>
    </row>
    <row r="157" spans="1:65" s="2" customFormat="1" ht="33" customHeight="1">
      <c r="A157" s="20"/>
      <c r="B157" s="21"/>
      <c r="C157" s="124" t="s">
        <v>166</v>
      </c>
      <c r="D157" s="124" t="s">
        <v>130</v>
      </c>
      <c r="E157" s="125" t="s">
        <v>443</v>
      </c>
      <c r="F157" s="126" t="s">
        <v>444</v>
      </c>
      <c r="G157" s="127" t="s">
        <v>173</v>
      </c>
      <c r="H157" s="128">
        <v>104.537</v>
      </c>
      <c r="I157" s="129"/>
      <c r="J157" s="130">
        <f>ROUND(I157*H157,2)</f>
        <v>0</v>
      </c>
      <c r="K157" s="131"/>
      <c r="L157" s="23"/>
      <c r="M157" s="132" t="s">
        <v>19</v>
      </c>
      <c r="N157" s="133" t="s">
        <v>42</v>
      </c>
      <c r="O157" s="29"/>
      <c r="P157" s="134">
        <f>O157*H157</f>
        <v>0</v>
      </c>
      <c r="Q157" s="134">
        <v>0</v>
      </c>
      <c r="R157" s="134">
        <f>Q157*H157</f>
        <v>0</v>
      </c>
      <c r="S157" s="134">
        <v>0</v>
      </c>
      <c r="T157" s="135">
        <f>S157*H157</f>
        <v>0</v>
      </c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R157" s="136" t="s">
        <v>134</v>
      </c>
      <c r="AT157" s="136" t="s">
        <v>130</v>
      </c>
      <c r="AU157" s="136" t="s">
        <v>81</v>
      </c>
      <c r="AY157" s="13" t="s">
        <v>128</v>
      </c>
      <c r="BE157" s="137">
        <f>IF(N157="základní",J157,0)</f>
        <v>0</v>
      </c>
      <c r="BF157" s="137">
        <f>IF(N157="snížená",J157,0)</f>
        <v>0</v>
      </c>
      <c r="BG157" s="137">
        <f>IF(N157="zákl. přenesená",J157,0)</f>
        <v>0</v>
      </c>
      <c r="BH157" s="137">
        <f>IF(N157="sníž. přenesená",J157,0)</f>
        <v>0</v>
      </c>
      <c r="BI157" s="137">
        <f>IF(N157="nulová",J157,0)</f>
        <v>0</v>
      </c>
      <c r="BJ157" s="13" t="s">
        <v>79</v>
      </c>
      <c r="BK157" s="137">
        <f>ROUND(I157*H157,2)</f>
        <v>0</v>
      </c>
      <c r="BL157" s="13" t="s">
        <v>134</v>
      </c>
      <c r="BM157" s="136" t="s">
        <v>843</v>
      </c>
    </row>
    <row r="158" spans="2:51" s="8" customFormat="1" ht="12">
      <c r="B158" s="138"/>
      <c r="C158" s="139"/>
      <c r="D158" s="140" t="s">
        <v>136</v>
      </c>
      <c r="E158" s="141" t="s">
        <v>19</v>
      </c>
      <c r="F158" s="142" t="s">
        <v>844</v>
      </c>
      <c r="G158" s="139"/>
      <c r="H158" s="143">
        <v>58.076</v>
      </c>
      <c r="I158" s="144"/>
      <c r="J158" s="139"/>
      <c r="K158" s="139"/>
      <c r="L158" s="145"/>
      <c r="M158" s="146"/>
      <c r="N158" s="147"/>
      <c r="O158" s="147"/>
      <c r="P158" s="147"/>
      <c r="Q158" s="147"/>
      <c r="R158" s="147"/>
      <c r="S158" s="147"/>
      <c r="T158" s="148"/>
      <c r="AT158" s="149" t="s">
        <v>136</v>
      </c>
      <c r="AU158" s="149" t="s">
        <v>81</v>
      </c>
      <c r="AV158" s="8" t="s">
        <v>81</v>
      </c>
      <c r="AW158" s="8" t="s">
        <v>33</v>
      </c>
      <c r="AX158" s="8" t="s">
        <v>71</v>
      </c>
      <c r="AY158" s="149" t="s">
        <v>128</v>
      </c>
    </row>
    <row r="159" spans="2:51" s="8" customFormat="1" ht="12">
      <c r="B159" s="138"/>
      <c r="C159" s="139"/>
      <c r="D159" s="140" t="s">
        <v>136</v>
      </c>
      <c r="E159" s="141" t="s">
        <v>19</v>
      </c>
      <c r="F159" s="142" t="s">
        <v>845</v>
      </c>
      <c r="G159" s="139"/>
      <c r="H159" s="143">
        <v>104.537</v>
      </c>
      <c r="I159" s="144"/>
      <c r="J159" s="139"/>
      <c r="K159" s="139"/>
      <c r="L159" s="145"/>
      <c r="M159" s="146"/>
      <c r="N159" s="147"/>
      <c r="O159" s="147"/>
      <c r="P159" s="147"/>
      <c r="Q159" s="147"/>
      <c r="R159" s="147"/>
      <c r="S159" s="147"/>
      <c r="T159" s="148"/>
      <c r="AT159" s="149" t="s">
        <v>136</v>
      </c>
      <c r="AU159" s="149" t="s">
        <v>81</v>
      </c>
      <c r="AV159" s="8" t="s">
        <v>81</v>
      </c>
      <c r="AW159" s="8" t="s">
        <v>33</v>
      </c>
      <c r="AX159" s="8" t="s">
        <v>79</v>
      </c>
      <c r="AY159" s="149" t="s">
        <v>128</v>
      </c>
    </row>
    <row r="160" spans="1:65" s="2" customFormat="1" ht="33" customHeight="1">
      <c r="A160" s="20"/>
      <c r="B160" s="21"/>
      <c r="C160" s="124" t="s">
        <v>170</v>
      </c>
      <c r="D160" s="124" t="s">
        <v>130</v>
      </c>
      <c r="E160" s="125" t="s">
        <v>176</v>
      </c>
      <c r="F160" s="126" t="s">
        <v>177</v>
      </c>
      <c r="G160" s="127" t="s">
        <v>144</v>
      </c>
      <c r="H160" s="128">
        <v>58.076</v>
      </c>
      <c r="I160" s="129"/>
      <c r="J160" s="130">
        <f>ROUND(I160*H160,2)</f>
        <v>0</v>
      </c>
      <c r="K160" s="131"/>
      <c r="L160" s="23"/>
      <c r="M160" s="132" t="s">
        <v>19</v>
      </c>
      <c r="N160" s="133" t="s">
        <v>42</v>
      </c>
      <c r="O160" s="29"/>
      <c r="P160" s="134">
        <f>O160*H160</f>
        <v>0</v>
      </c>
      <c r="Q160" s="134">
        <v>0</v>
      </c>
      <c r="R160" s="134">
        <f>Q160*H160</f>
        <v>0</v>
      </c>
      <c r="S160" s="134">
        <v>0</v>
      </c>
      <c r="T160" s="135">
        <f>S160*H160</f>
        <v>0</v>
      </c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R160" s="136" t="s">
        <v>134</v>
      </c>
      <c r="AT160" s="136" t="s">
        <v>130</v>
      </c>
      <c r="AU160" s="136" t="s">
        <v>81</v>
      </c>
      <c r="AY160" s="13" t="s">
        <v>128</v>
      </c>
      <c r="BE160" s="137">
        <f>IF(N160="základní",J160,0)</f>
        <v>0</v>
      </c>
      <c r="BF160" s="137">
        <f>IF(N160="snížená",J160,0)</f>
        <v>0</v>
      </c>
      <c r="BG160" s="137">
        <f>IF(N160="zákl. přenesená",J160,0)</f>
        <v>0</v>
      </c>
      <c r="BH160" s="137">
        <f>IF(N160="sníž. přenesená",J160,0)</f>
        <v>0</v>
      </c>
      <c r="BI160" s="137">
        <f>IF(N160="nulová",J160,0)</f>
        <v>0</v>
      </c>
      <c r="BJ160" s="13" t="s">
        <v>79</v>
      </c>
      <c r="BK160" s="137">
        <f>ROUND(I160*H160,2)</f>
        <v>0</v>
      </c>
      <c r="BL160" s="13" t="s">
        <v>134</v>
      </c>
      <c r="BM160" s="136" t="s">
        <v>846</v>
      </c>
    </row>
    <row r="161" spans="2:51" s="8" customFormat="1" ht="12">
      <c r="B161" s="138"/>
      <c r="C161" s="139"/>
      <c r="D161" s="140" t="s">
        <v>136</v>
      </c>
      <c r="E161" s="141" t="s">
        <v>19</v>
      </c>
      <c r="F161" s="142" t="s">
        <v>844</v>
      </c>
      <c r="G161" s="139"/>
      <c r="H161" s="143">
        <v>58.076</v>
      </c>
      <c r="I161" s="144"/>
      <c r="J161" s="139"/>
      <c r="K161" s="139"/>
      <c r="L161" s="145"/>
      <c r="M161" s="146"/>
      <c r="N161" s="147"/>
      <c r="O161" s="147"/>
      <c r="P161" s="147"/>
      <c r="Q161" s="147"/>
      <c r="R161" s="147"/>
      <c r="S161" s="147"/>
      <c r="T161" s="148"/>
      <c r="AT161" s="149" t="s">
        <v>136</v>
      </c>
      <c r="AU161" s="149" t="s">
        <v>81</v>
      </c>
      <c r="AV161" s="8" t="s">
        <v>81</v>
      </c>
      <c r="AW161" s="8" t="s">
        <v>33</v>
      </c>
      <c r="AX161" s="8" t="s">
        <v>79</v>
      </c>
      <c r="AY161" s="149" t="s">
        <v>128</v>
      </c>
    </row>
    <row r="162" spans="1:65" s="2" customFormat="1" ht="33" customHeight="1">
      <c r="A162" s="20"/>
      <c r="B162" s="21"/>
      <c r="C162" s="124" t="s">
        <v>175</v>
      </c>
      <c r="D162" s="124" t="s">
        <v>130</v>
      </c>
      <c r="E162" s="125" t="s">
        <v>449</v>
      </c>
      <c r="F162" s="126" t="s">
        <v>450</v>
      </c>
      <c r="G162" s="127" t="s">
        <v>144</v>
      </c>
      <c r="H162" s="128">
        <v>431.514</v>
      </c>
      <c r="I162" s="129"/>
      <c r="J162" s="130">
        <f>ROUND(I162*H162,2)</f>
        <v>0</v>
      </c>
      <c r="K162" s="131"/>
      <c r="L162" s="23"/>
      <c r="M162" s="132" t="s">
        <v>19</v>
      </c>
      <c r="N162" s="133" t="s">
        <v>42</v>
      </c>
      <c r="O162" s="29"/>
      <c r="P162" s="134">
        <f>O162*H162</f>
        <v>0</v>
      </c>
      <c r="Q162" s="134">
        <v>0</v>
      </c>
      <c r="R162" s="134">
        <f>Q162*H162</f>
        <v>0</v>
      </c>
      <c r="S162" s="134">
        <v>0</v>
      </c>
      <c r="T162" s="135">
        <f>S162*H162</f>
        <v>0</v>
      </c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R162" s="136" t="s">
        <v>134</v>
      </c>
      <c r="AT162" s="136" t="s">
        <v>130</v>
      </c>
      <c r="AU162" s="136" t="s">
        <v>81</v>
      </c>
      <c r="AY162" s="13" t="s">
        <v>128</v>
      </c>
      <c r="BE162" s="137">
        <f>IF(N162="základní",J162,0)</f>
        <v>0</v>
      </c>
      <c r="BF162" s="137">
        <f>IF(N162="snížená",J162,0)</f>
        <v>0</v>
      </c>
      <c r="BG162" s="137">
        <f>IF(N162="zákl. přenesená",J162,0)</f>
        <v>0</v>
      </c>
      <c r="BH162" s="137">
        <f>IF(N162="sníž. přenesená",J162,0)</f>
        <v>0</v>
      </c>
      <c r="BI162" s="137">
        <f>IF(N162="nulová",J162,0)</f>
        <v>0</v>
      </c>
      <c r="BJ162" s="13" t="s">
        <v>79</v>
      </c>
      <c r="BK162" s="137">
        <f>ROUND(I162*H162,2)</f>
        <v>0</v>
      </c>
      <c r="BL162" s="13" t="s">
        <v>134</v>
      </c>
      <c r="BM162" s="136" t="s">
        <v>847</v>
      </c>
    </row>
    <row r="163" spans="2:51" s="10" customFormat="1" ht="12">
      <c r="B163" s="172"/>
      <c r="C163" s="173"/>
      <c r="D163" s="140" t="s">
        <v>136</v>
      </c>
      <c r="E163" s="174" t="s">
        <v>19</v>
      </c>
      <c r="F163" s="175" t="s">
        <v>402</v>
      </c>
      <c r="G163" s="173"/>
      <c r="H163" s="174" t="s">
        <v>19</v>
      </c>
      <c r="I163" s="176"/>
      <c r="J163" s="173"/>
      <c r="K163" s="173"/>
      <c r="L163" s="177"/>
      <c r="M163" s="178"/>
      <c r="N163" s="179"/>
      <c r="O163" s="179"/>
      <c r="P163" s="179"/>
      <c r="Q163" s="179"/>
      <c r="R163" s="179"/>
      <c r="S163" s="179"/>
      <c r="T163" s="180"/>
      <c r="AT163" s="181" t="s">
        <v>136</v>
      </c>
      <c r="AU163" s="181" t="s">
        <v>81</v>
      </c>
      <c r="AV163" s="10" t="s">
        <v>79</v>
      </c>
      <c r="AW163" s="10" t="s">
        <v>33</v>
      </c>
      <c r="AX163" s="10" t="s">
        <v>71</v>
      </c>
      <c r="AY163" s="181" t="s">
        <v>128</v>
      </c>
    </row>
    <row r="164" spans="2:51" s="8" customFormat="1" ht="20.4">
      <c r="B164" s="138"/>
      <c r="C164" s="139"/>
      <c r="D164" s="140" t="s">
        <v>136</v>
      </c>
      <c r="E164" s="141" t="s">
        <v>19</v>
      </c>
      <c r="F164" s="142" t="s">
        <v>848</v>
      </c>
      <c r="G164" s="139"/>
      <c r="H164" s="143">
        <v>8.372</v>
      </c>
      <c r="I164" s="144"/>
      <c r="J164" s="139"/>
      <c r="K164" s="139"/>
      <c r="L164" s="145"/>
      <c r="M164" s="146"/>
      <c r="N164" s="147"/>
      <c r="O164" s="147"/>
      <c r="P164" s="147"/>
      <c r="Q164" s="147"/>
      <c r="R164" s="147"/>
      <c r="S164" s="147"/>
      <c r="T164" s="148"/>
      <c r="AT164" s="149" t="s">
        <v>136</v>
      </c>
      <c r="AU164" s="149" t="s">
        <v>81</v>
      </c>
      <c r="AV164" s="8" t="s">
        <v>81</v>
      </c>
      <c r="AW164" s="8" t="s">
        <v>33</v>
      </c>
      <c r="AX164" s="8" t="s">
        <v>71</v>
      </c>
      <c r="AY164" s="149" t="s">
        <v>128</v>
      </c>
    </row>
    <row r="165" spans="2:51" s="8" customFormat="1" ht="20.4">
      <c r="B165" s="138"/>
      <c r="C165" s="139"/>
      <c r="D165" s="140" t="s">
        <v>136</v>
      </c>
      <c r="E165" s="141" t="s">
        <v>19</v>
      </c>
      <c r="F165" s="142" t="s">
        <v>453</v>
      </c>
      <c r="G165" s="139"/>
      <c r="H165" s="143">
        <v>8.667</v>
      </c>
      <c r="I165" s="144"/>
      <c r="J165" s="139"/>
      <c r="K165" s="139"/>
      <c r="L165" s="145"/>
      <c r="M165" s="146"/>
      <c r="N165" s="147"/>
      <c r="O165" s="147"/>
      <c r="P165" s="147"/>
      <c r="Q165" s="147"/>
      <c r="R165" s="147"/>
      <c r="S165" s="147"/>
      <c r="T165" s="148"/>
      <c r="AT165" s="149" t="s">
        <v>136</v>
      </c>
      <c r="AU165" s="149" t="s">
        <v>81</v>
      </c>
      <c r="AV165" s="8" t="s">
        <v>81</v>
      </c>
      <c r="AW165" s="8" t="s">
        <v>33</v>
      </c>
      <c r="AX165" s="8" t="s">
        <v>71</v>
      </c>
      <c r="AY165" s="149" t="s">
        <v>128</v>
      </c>
    </row>
    <row r="166" spans="2:51" s="8" customFormat="1" ht="20.4">
      <c r="B166" s="138"/>
      <c r="C166" s="139"/>
      <c r="D166" s="140" t="s">
        <v>136</v>
      </c>
      <c r="E166" s="141" t="s">
        <v>19</v>
      </c>
      <c r="F166" s="142" t="s">
        <v>849</v>
      </c>
      <c r="G166" s="139"/>
      <c r="H166" s="143">
        <v>6.019</v>
      </c>
      <c r="I166" s="144"/>
      <c r="J166" s="139"/>
      <c r="K166" s="139"/>
      <c r="L166" s="145"/>
      <c r="M166" s="146"/>
      <c r="N166" s="147"/>
      <c r="O166" s="147"/>
      <c r="P166" s="147"/>
      <c r="Q166" s="147"/>
      <c r="R166" s="147"/>
      <c r="S166" s="147"/>
      <c r="T166" s="148"/>
      <c r="AT166" s="149" t="s">
        <v>136</v>
      </c>
      <c r="AU166" s="149" t="s">
        <v>81</v>
      </c>
      <c r="AV166" s="8" t="s">
        <v>81</v>
      </c>
      <c r="AW166" s="8" t="s">
        <v>33</v>
      </c>
      <c r="AX166" s="8" t="s">
        <v>71</v>
      </c>
      <c r="AY166" s="149" t="s">
        <v>128</v>
      </c>
    </row>
    <row r="167" spans="2:51" s="8" customFormat="1" ht="20.4">
      <c r="B167" s="138"/>
      <c r="C167" s="139"/>
      <c r="D167" s="140" t="s">
        <v>136</v>
      </c>
      <c r="E167" s="141" t="s">
        <v>19</v>
      </c>
      <c r="F167" s="142" t="s">
        <v>850</v>
      </c>
      <c r="G167" s="139"/>
      <c r="H167" s="143">
        <v>9.459</v>
      </c>
      <c r="I167" s="144"/>
      <c r="J167" s="139"/>
      <c r="K167" s="139"/>
      <c r="L167" s="145"/>
      <c r="M167" s="146"/>
      <c r="N167" s="147"/>
      <c r="O167" s="147"/>
      <c r="P167" s="147"/>
      <c r="Q167" s="147"/>
      <c r="R167" s="147"/>
      <c r="S167" s="147"/>
      <c r="T167" s="148"/>
      <c r="AT167" s="149" t="s">
        <v>136</v>
      </c>
      <c r="AU167" s="149" t="s">
        <v>81</v>
      </c>
      <c r="AV167" s="8" t="s">
        <v>81</v>
      </c>
      <c r="AW167" s="8" t="s">
        <v>33</v>
      </c>
      <c r="AX167" s="8" t="s">
        <v>71</v>
      </c>
      <c r="AY167" s="149" t="s">
        <v>128</v>
      </c>
    </row>
    <row r="168" spans="2:51" s="8" customFormat="1" ht="30.6">
      <c r="B168" s="138"/>
      <c r="C168" s="139"/>
      <c r="D168" s="140" t="s">
        <v>136</v>
      </c>
      <c r="E168" s="141" t="s">
        <v>19</v>
      </c>
      <c r="F168" s="142" t="s">
        <v>851</v>
      </c>
      <c r="G168" s="139"/>
      <c r="H168" s="143">
        <v>8.273</v>
      </c>
      <c r="I168" s="144"/>
      <c r="J168" s="139"/>
      <c r="K168" s="139"/>
      <c r="L168" s="145"/>
      <c r="M168" s="146"/>
      <c r="N168" s="147"/>
      <c r="O168" s="147"/>
      <c r="P168" s="147"/>
      <c r="Q168" s="147"/>
      <c r="R168" s="147"/>
      <c r="S168" s="147"/>
      <c r="T168" s="148"/>
      <c r="AT168" s="149" t="s">
        <v>136</v>
      </c>
      <c r="AU168" s="149" t="s">
        <v>81</v>
      </c>
      <c r="AV168" s="8" t="s">
        <v>81</v>
      </c>
      <c r="AW168" s="8" t="s">
        <v>33</v>
      </c>
      <c r="AX168" s="8" t="s">
        <v>71</v>
      </c>
      <c r="AY168" s="149" t="s">
        <v>128</v>
      </c>
    </row>
    <row r="169" spans="2:51" s="8" customFormat="1" ht="20.4">
      <c r="B169" s="138"/>
      <c r="C169" s="139"/>
      <c r="D169" s="140" t="s">
        <v>136</v>
      </c>
      <c r="E169" s="141" t="s">
        <v>19</v>
      </c>
      <c r="F169" s="142" t="s">
        <v>852</v>
      </c>
      <c r="G169" s="139"/>
      <c r="H169" s="143">
        <v>10.375</v>
      </c>
      <c r="I169" s="144"/>
      <c r="J169" s="139"/>
      <c r="K169" s="139"/>
      <c r="L169" s="145"/>
      <c r="M169" s="146"/>
      <c r="N169" s="147"/>
      <c r="O169" s="147"/>
      <c r="P169" s="147"/>
      <c r="Q169" s="147"/>
      <c r="R169" s="147"/>
      <c r="S169" s="147"/>
      <c r="T169" s="148"/>
      <c r="AT169" s="149" t="s">
        <v>136</v>
      </c>
      <c r="AU169" s="149" t="s">
        <v>81</v>
      </c>
      <c r="AV169" s="8" t="s">
        <v>81</v>
      </c>
      <c r="AW169" s="8" t="s">
        <v>33</v>
      </c>
      <c r="AX169" s="8" t="s">
        <v>71</v>
      </c>
      <c r="AY169" s="149" t="s">
        <v>128</v>
      </c>
    </row>
    <row r="170" spans="2:51" s="8" customFormat="1" ht="12">
      <c r="B170" s="138"/>
      <c r="C170" s="139"/>
      <c r="D170" s="140" t="s">
        <v>136</v>
      </c>
      <c r="E170" s="141" t="s">
        <v>19</v>
      </c>
      <c r="F170" s="142" t="s">
        <v>853</v>
      </c>
      <c r="G170" s="139"/>
      <c r="H170" s="143">
        <v>143.987</v>
      </c>
      <c r="I170" s="144"/>
      <c r="J170" s="139"/>
      <c r="K170" s="139"/>
      <c r="L170" s="145"/>
      <c r="M170" s="146"/>
      <c r="N170" s="147"/>
      <c r="O170" s="147"/>
      <c r="P170" s="147"/>
      <c r="Q170" s="147"/>
      <c r="R170" s="147"/>
      <c r="S170" s="147"/>
      <c r="T170" s="148"/>
      <c r="AT170" s="149" t="s">
        <v>136</v>
      </c>
      <c r="AU170" s="149" t="s">
        <v>81</v>
      </c>
      <c r="AV170" s="8" t="s">
        <v>81</v>
      </c>
      <c r="AW170" s="8" t="s">
        <v>33</v>
      </c>
      <c r="AX170" s="8" t="s">
        <v>71</v>
      </c>
      <c r="AY170" s="149" t="s">
        <v>128</v>
      </c>
    </row>
    <row r="171" spans="2:51" s="8" customFormat="1" ht="12">
      <c r="B171" s="138"/>
      <c r="C171" s="139"/>
      <c r="D171" s="140" t="s">
        <v>136</v>
      </c>
      <c r="E171" s="141" t="s">
        <v>19</v>
      </c>
      <c r="F171" s="142" t="s">
        <v>854</v>
      </c>
      <c r="G171" s="139"/>
      <c r="H171" s="143">
        <v>7.989</v>
      </c>
      <c r="I171" s="144"/>
      <c r="J171" s="139"/>
      <c r="K171" s="139"/>
      <c r="L171" s="145"/>
      <c r="M171" s="146"/>
      <c r="N171" s="147"/>
      <c r="O171" s="147"/>
      <c r="P171" s="147"/>
      <c r="Q171" s="147"/>
      <c r="R171" s="147"/>
      <c r="S171" s="147"/>
      <c r="T171" s="148"/>
      <c r="AT171" s="149" t="s">
        <v>136</v>
      </c>
      <c r="AU171" s="149" t="s">
        <v>81</v>
      </c>
      <c r="AV171" s="8" t="s">
        <v>81</v>
      </c>
      <c r="AW171" s="8" t="s">
        <v>33</v>
      </c>
      <c r="AX171" s="8" t="s">
        <v>71</v>
      </c>
      <c r="AY171" s="149" t="s">
        <v>128</v>
      </c>
    </row>
    <row r="172" spans="2:51" s="8" customFormat="1" ht="20.4">
      <c r="B172" s="138"/>
      <c r="C172" s="139"/>
      <c r="D172" s="140" t="s">
        <v>136</v>
      </c>
      <c r="E172" s="141" t="s">
        <v>19</v>
      </c>
      <c r="F172" s="142" t="s">
        <v>855</v>
      </c>
      <c r="G172" s="139"/>
      <c r="H172" s="143">
        <v>4.953</v>
      </c>
      <c r="I172" s="144"/>
      <c r="J172" s="139"/>
      <c r="K172" s="139"/>
      <c r="L172" s="145"/>
      <c r="M172" s="146"/>
      <c r="N172" s="147"/>
      <c r="O172" s="147"/>
      <c r="P172" s="147"/>
      <c r="Q172" s="147"/>
      <c r="R172" s="147"/>
      <c r="S172" s="147"/>
      <c r="T172" s="148"/>
      <c r="AT172" s="149" t="s">
        <v>136</v>
      </c>
      <c r="AU172" s="149" t="s">
        <v>81</v>
      </c>
      <c r="AV172" s="8" t="s">
        <v>81</v>
      </c>
      <c r="AW172" s="8" t="s">
        <v>33</v>
      </c>
      <c r="AX172" s="8" t="s">
        <v>71</v>
      </c>
      <c r="AY172" s="149" t="s">
        <v>128</v>
      </c>
    </row>
    <row r="173" spans="2:51" s="8" customFormat="1" ht="20.4">
      <c r="B173" s="138"/>
      <c r="C173" s="139"/>
      <c r="D173" s="140" t="s">
        <v>136</v>
      </c>
      <c r="E173" s="141" t="s">
        <v>19</v>
      </c>
      <c r="F173" s="142" t="s">
        <v>856</v>
      </c>
      <c r="G173" s="139"/>
      <c r="H173" s="143">
        <v>6.771</v>
      </c>
      <c r="I173" s="144"/>
      <c r="J173" s="139"/>
      <c r="K173" s="139"/>
      <c r="L173" s="145"/>
      <c r="M173" s="146"/>
      <c r="N173" s="147"/>
      <c r="O173" s="147"/>
      <c r="P173" s="147"/>
      <c r="Q173" s="147"/>
      <c r="R173" s="147"/>
      <c r="S173" s="147"/>
      <c r="T173" s="148"/>
      <c r="AT173" s="149" t="s">
        <v>136</v>
      </c>
      <c r="AU173" s="149" t="s">
        <v>81</v>
      </c>
      <c r="AV173" s="8" t="s">
        <v>81</v>
      </c>
      <c r="AW173" s="8" t="s">
        <v>33</v>
      </c>
      <c r="AX173" s="8" t="s">
        <v>71</v>
      </c>
      <c r="AY173" s="149" t="s">
        <v>128</v>
      </c>
    </row>
    <row r="174" spans="2:51" s="8" customFormat="1" ht="20.4">
      <c r="B174" s="138"/>
      <c r="C174" s="139"/>
      <c r="D174" s="140" t="s">
        <v>136</v>
      </c>
      <c r="E174" s="141" t="s">
        <v>19</v>
      </c>
      <c r="F174" s="142" t="s">
        <v>857</v>
      </c>
      <c r="G174" s="139"/>
      <c r="H174" s="143">
        <v>7.64</v>
      </c>
      <c r="I174" s="144"/>
      <c r="J174" s="139"/>
      <c r="K174" s="139"/>
      <c r="L174" s="145"/>
      <c r="M174" s="146"/>
      <c r="N174" s="147"/>
      <c r="O174" s="147"/>
      <c r="P174" s="147"/>
      <c r="Q174" s="147"/>
      <c r="R174" s="147"/>
      <c r="S174" s="147"/>
      <c r="T174" s="148"/>
      <c r="AT174" s="149" t="s">
        <v>136</v>
      </c>
      <c r="AU174" s="149" t="s">
        <v>81</v>
      </c>
      <c r="AV174" s="8" t="s">
        <v>81</v>
      </c>
      <c r="AW174" s="8" t="s">
        <v>33</v>
      </c>
      <c r="AX174" s="8" t="s">
        <v>71</v>
      </c>
      <c r="AY174" s="149" t="s">
        <v>128</v>
      </c>
    </row>
    <row r="175" spans="2:51" s="8" customFormat="1" ht="20.4">
      <c r="B175" s="138"/>
      <c r="C175" s="139"/>
      <c r="D175" s="140" t="s">
        <v>136</v>
      </c>
      <c r="E175" s="141" t="s">
        <v>19</v>
      </c>
      <c r="F175" s="142" t="s">
        <v>858</v>
      </c>
      <c r="G175" s="139"/>
      <c r="H175" s="143">
        <v>8.062</v>
      </c>
      <c r="I175" s="144"/>
      <c r="J175" s="139"/>
      <c r="K175" s="139"/>
      <c r="L175" s="145"/>
      <c r="M175" s="146"/>
      <c r="N175" s="147"/>
      <c r="O175" s="147"/>
      <c r="P175" s="147"/>
      <c r="Q175" s="147"/>
      <c r="R175" s="147"/>
      <c r="S175" s="147"/>
      <c r="T175" s="148"/>
      <c r="AT175" s="149" t="s">
        <v>136</v>
      </c>
      <c r="AU175" s="149" t="s">
        <v>81</v>
      </c>
      <c r="AV175" s="8" t="s">
        <v>81</v>
      </c>
      <c r="AW175" s="8" t="s">
        <v>33</v>
      </c>
      <c r="AX175" s="8" t="s">
        <v>71</v>
      </c>
      <c r="AY175" s="149" t="s">
        <v>128</v>
      </c>
    </row>
    <row r="176" spans="2:51" s="8" customFormat="1" ht="20.4">
      <c r="B176" s="138"/>
      <c r="C176" s="139"/>
      <c r="D176" s="140" t="s">
        <v>136</v>
      </c>
      <c r="E176" s="141" t="s">
        <v>19</v>
      </c>
      <c r="F176" s="142" t="s">
        <v>859</v>
      </c>
      <c r="G176" s="139"/>
      <c r="H176" s="143">
        <v>5.622</v>
      </c>
      <c r="I176" s="144"/>
      <c r="J176" s="139"/>
      <c r="K176" s="139"/>
      <c r="L176" s="145"/>
      <c r="M176" s="146"/>
      <c r="N176" s="147"/>
      <c r="O176" s="147"/>
      <c r="P176" s="147"/>
      <c r="Q176" s="147"/>
      <c r="R176" s="147"/>
      <c r="S176" s="147"/>
      <c r="T176" s="148"/>
      <c r="AT176" s="149" t="s">
        <v>136</v>
      </c>
      <c r="AU176" s="149" t="s">
        <v>81</v>
      </c>
      <c r="AV176" s="8" t="s">
        <v>81</v>
      </c>
      <c r="AW176" s="8" t="s">
        <v>33</v>
      </c>
      <c r="AX176" s="8" t="s">
        <v>71</v>
      </c>
      <c r="AY176" s="149" t="s">
        <v>128</v>
      </c>
    </row>
    <row r="177" spans="2:51" s="8" customFormat="1" ht="20.4">
      <c r="B177" s="138"/>
      <c r="C177" s="139"/>
      <c r="D177" s="140" t="s">
        <v>136</v>
      </c>
      <c r="E177" s="141" t="s">
        <v>19</v>
      </c>
      <c r="F177" s="142" t="s">
        <v>860</v>
      </c>
      <c r="G177" s="139"/>
      <c r="H177" s="143">
        <v>8.708</v>
      </c>
      <c r="I177" s="144"/>
      <c r="J177" s="139"/>
      <c r="K177" s="139"/>
      <c r="L177" s="145"/>
      <c r="M177" s="146"/>
      <c r="N177" s="147"/>
      <c r="O177" s="147"/>
      <c r="P177" s="147"/>
      <c r="Q177" s="147"/>
      <c r="R177" s="147"/>
      <c r="S177" s="147"/>
      <c r="T177" s="148"/>
      <c r="AT177" s="149" t="s">
        <v>136</v>
      </c>
      <c r="AU177" s="149" t="s">
        <v>81</v>
      </c>
      <c r="AV177" s="8" t="s">
        <v>81</v>
      </c>
      <c r="AW177" s="8" t="s">
        <v>33</v>
      </c>
      <c r="AX177" s="8" t="s">
        <v>71</v>
      </c>
      <c r="AY177" s="149" t="s">
        <v>128</v>
      </c>
    </row>
    <row r="178" spans="2:51" s="8" customFormat="1" ht="20.4">
      <c r="B178" s="138"/>
      <c r="C178" s="139"/>
      <c r="D178" s="140" t="s">
        <v>136</v>
      </c>
      <c r="E178" s="141" t="s">
        <v>19</v>
      </c>
      <c r="F178" s="142" t="s">
        <v>861</v>
      </c>
      <c r="G178" s="139"/>
      <c r="H178" s="143">
        <v>2.097</v>
      </c>
      <c r="I178" s="144"/>
      <c r="J178" s="139"/>
      <c r="K178" s="139"/>
      <c r="L178" s="145"/>
      <c r="M178" s="146"/>
      <c r="N178" s="147"/>
      <c r="O178" s="147"/>
      <c r="P178" s="147"/>
      <c r="Q178" s="147"/>
      <c r="R178" s="147"/>
      <c r="S178" s="147"/>
      <c r="T178" s="148"/>
      <c r="AT178" s="149" t="s">
        <v>136</v>
      </c>
      <c r="AU178" s="149" t="s">
        <v>81</v>
      </c>
      <c r="AV178" s="8" t="s">
        <v>81</v>
      </c>
      <c r="AW178" s="8" t="s">
        <v>33</v>
      </c>
      <c r="AX178" s="8" t="s">
        <v>71</v>
      </c>
      <c r="AY178" s="149" t="s">
        <v>128</v>
      </c>
    </row>
    <row r="179" spans="2:51" s="8" customFormat="1" ht="12">
      <c r="B179" s="138"/>
      <c r="C179" s="139"/>
      <c r="D179" s="140" t="s">
        <v>136</v>
      </c>
      <c r="E179" s="141" t="s">
        <v>19</v>
      </c>
      <c r="F179" s="142" t="s">
        <v>862</v>
      </c>
      <c r="G179" s="139"/>
      <c r="H179" s="143">
        <v>3.716</v>
      </c>
      <c r="I179" s="144"/>
      <c r="J179" s="139"/>
      <c r="K179" s="139"/>
      <c r="L179" s="145"/>
      <c r="M179" s="146"/>
      <c r="N179" s="147"/>
      <c r="O179" s="147"/>
      <c r="P179" s="147"/>
      <c r="Q179" s="147"/>
      <c r="R179" s="147"/>
      <c r="S179" s="147"/>
      <c r="T179" s="148"/>
      <c r="AT179" s="149" t="s">
        <v>136</v>
      </c>
      <c r="AU179" s="149" t="s">
        <v>81</v>
      </c>
      <c r="AV179" s="8" t="s">
        <v>81</v>
      </c>
      <c r="AW179" s="8" t="s">
        <v>33</v>
      </c>
      <c r="AX179" s="8" t="s">
        <v>71</v>
      </c>
      <c r="AY179" s="149" t="s">
        <v>128</v>
      </c>
    </row>
    <row r="180" spans="2:51" s="8" customFormat="1" ht="12">
      <c r="B180" s="138"/>
      <c r="C180" s="139"/>
      <c r="D180" s="140" t="s">
        <v>136</v>
      </c>
      <c r="E180" s="141" t="s">
        <v>19</v>
      </c>
      <c r="F180" s="142" t="s">
        <v>863</v>
      </c>
      <c r="G180" s="139"/>
      <c r="H180" s="143">
        <v>5.11</v>
      </c>
      <c r="I180" s="144"/>
      <c r="J180" s="139"/>
      <c r="K180" s="139"/>
      <c r="L180" s="145"/>
      <c r="M180" s="146"/>
      <c r="N180" s="147"/>
      <c r="O180" s="147"/>
      <c r="P180" s="147"/>
      <c r="Q180" s="147"/>
      <c r="R180" s="147"/>
      <c r="S180" s="147"/>
      <c r="T180" s="148"/>
      <c r="AT180" s="149" t="s">
        <v>136</v>
      </c>
      <c r="AU180" s="149" t="s">
        <v>81</v>
      </c>
      <c r="AV180" s="8" t="s">
        <v>81</v>
      </c>
      <c r="AW180" s="8" t="s">
        <v>33</v>
      </c>
      <c r="AX180" s="8" t="s">
        <v>71</v>
      </c>
      <c r="AY180" s="149" t="s">
        <v>128</v>
      </c>
    </row>
    <row r="181" spans="2:51" s="8" customFormat="1" ht="12">
      <c r="B181" s="138"/>
      <c r="C181" s="139"/>
      <c r="D181" s="140" t="s">
        <v>136</v>
      </c>
      <c r="E181" s="141" t="s">
        <v>19</v>
      </c>
      <c r="F181" s="142" t="s">
        <v>864</v>
      </c>
      <c r="G181" s="139"/>
      <c r="H181" s="143">
        <v>4.993</v>
      </c>
      <c r="I181" s="144"/>
      <c r="J181" s="139"/>
      <c r="K181" s="139"/>
      <c r="L181" s="145"/>
      <c r="M181" s="146"/>
      <c r="N181" s="147"/>
      <c r="O181" s="147"/>
      <c r="P181" s="147"/>
      <c r="Q181" s="147"/>
      <c r="R181" s="147"/>
      <c r="S181" s="147"/>
      <c r="T181" s="148"/>
      <c r="AT181" s="149" t="s">
        <v>136</v>
      </c>
      <c r="AU181" s="149" t="s">
        <v>81</v>
      </c>
      <c r="AV181" s="8" t="s">
        <v>81</v>
      </c>
      <c r="AW181" s="8" t="s">
        <v>33</v>
      </c>
      <c r="AX181" s="8" t="s">
        <v>71</v>
      </c>
      <c r="AY181" s="149" t="s">
        <v>128</v>
      </c>
    </row>
    <row r="182" spans="2:51" s="8" customFormat="1" ht="12">
      <c r="B182" s="138"/>
      <c r="C182" s="139"/>
      <c r="D182" s="140" t="s">
        <v>136</v>
      </c>
      <c r="E182" s="141" t="s">
        <v>19</v>
      </c>
      <c r="F182" s="142" t="s">
        <v>865</v>
      </c>
      <c r="G182" s="139"/>
      <c r="H182" s="143">
        <v>4.993</v>
      </c>
      <c r="I182" s="144"/>
      <c r="J182" s="139"/>
      <c r="K182" s="139"/>
      <c r="L182" s="145"/>
      <c r="M182" s="146"/>
      <c r="N182" s="147"/>
      <c r="O182" s="147"/>
      <c r="P182" s="147"/>
      <c r="Q182" s="147"/>
      <c r="R182" s="147"/>
      <c r="S182" s="147"/>
      <c r="T182" s="148"/>
      <c r="AT182" s="149" t="s">
        <v>136</v>
      </c>
      <c r="AU182" s="149" t="s">
        <v>81</v>
      </c>
      <c r="AV182" s="8" t="s">
        <v>81</v>
      </c>
      <c r="AW182" s="8" t="s">
        <v>33</v>
      </c>
      <c r="AX182" s="8" t="s">
        <v>71</v>
      </c>
      <c r="AY182" s="149" t="s">
        <v>128</v>
      </c>
    </row>
    <row r="183" spans="2:51" s="8" customFormat="1" ht="12">
      <c r="B183" s="138"/>
      <c r="C183" s="139"/>
      <c r="D183" s="140" t="s">
        <v>136</v>
      </c>
      <c r="E183" s="141" t="s">
        <v>19</v>
      </c>
      <c r="F183" s="142" t="s">
        <v>866</v>
      </c>
      <c r="G183" s="139"/>
      <c r="H183" s="143">
        <v>5.295</v>
      </c>
      <c r="I183" s="144"/>
      <c r="J183" s="139"/>
      <c r="K183" s="139"/>
      <c r="L183" s="145"/>
      <c r="M183" s="146"/>
      <c r="N183" s="147"/>
      <c r="O183" s="147"/>
      <c r="P183" s="147"/>
      <c r="Q183" s="147"/>
      <c r="R183" s="147"/>
      <c r="S183" s="147"/>
      <c r="T183" s="148"/>
      <c r="AT183" s="149" t="s">
        <v>136</v>
      </c>
      <c r="AU183" s="149" t="s">
        <v>81</v>
      </c>
      <c r="AV183" s="8" t="s">
        <v>81</v>
      </c>
      <c r="AW183" s="8" t="s">
        <v>33</v>
      </c>
      <c r="AX183" s="8" t="s">
        <v>71</v>
      </c>
      <c r="AY183" s="149" t="s">
        <v>128</v>
      </c>
    </row>
    <row r="184" spans="2:51" s="8" customFormat="1" ht="12">
      <c r="B184" s="138"/>
      <c r="C184" s="139"/>
      <c r="D184" s="140" t="s">
        <v>136</v>
      </c>
      <c r="E184" s="141" t="s">
        <v>19</v>
      </c>
      <c r="F184" s="142" t="s">
        <v>867</v>
      </c>
      <c r="G184" s="139"/>
      <c r="H184" s="143">
        <v>5.574</v>
      </c>
      <c r="I184" s="144"/>
      <c r="J184" s="139"/>
      <c r="K184" s="139"/>
      <c r="L184" s="145"/>
      <c r="M184" s="146"/>
      <c r="N184" s="147"/>
      <c r="O184" s="147"/>
      <c r="P184" s="147"/>
      <c r="Q184" s="147"/>
      <c r="R184" s="147"/>
      <c r="S184" s="147"/>
      <c r="T184" s="148"/>
      <c r="AT184" s="149" t="s">
        <v>136</v>
      </c>
      <c r="AU184" s="149" t="s">
        <v>81</v>
      </c>
      <c r="AV184" s="8" t="s">
        <v>81</v>
      </c>
      <c r="AW184" s="8" t="s">
        <v>33</v>
      </c>
      <c r="AX184" s="8" t="s">
        <v>71</v>
      </c>
      <c r="AY184" s="149" t="s">
        <v>128</v>
      </c>
    </row>
    <row r="185" spans="2:51" s="8" customFormat="1" ht="12">
      <c r="B185" s="138"/>
      <c r="C185" s="139"/>
      <c r="D185" s="140" t="s">
        <v>136</v>
      </c>
      <c r="E185" s="141" t="s">
        <v>19</v>
      </c>
      <c r="F185" s="142" t="s">
        <v>868</v>
      </c>
      <c r="G185" s="139"/>
      <c r="H185" s="143">
        <v>3.716</v>
      </c>
      <c r="I185" s="144"/>
      <c r="J185" s="139"/>
      <c r="K185" s="139"/>
      <c r="L185" s="145"/>
      <c r="M185" s="146"/>
      <c r="N185" s="147"/>
      <c r="O185" s="147"/>
      <c r="P185" s="147"/>
      <c r="Q185" s="147"/>
      <c r="R185" s="147"/>
      <c r="S185" s="147"/>
      <c r="T185" s="148"/>
      <c r="AT185" s="149" t="s">
        <v>136</v>
      </c>
      <c r="AU185" s="149" t="s">
        <v>81</v>
      </c>
      <c r="AV185" s="8" t="s">
        <v>81</v>
      </c>
      <c r="AW185" s="8" t="s">
        <v>33</v>
      </c>
      <c r="AX185" s="8" t="s">
        <v>71</v>
      </c>
      <c r="AY185" s="149" t="s">
        <v>128</v>
      </c>
    </row>
    <row r="186" spans="2:51" s="8" customFormat="1" ht="12">
      <c r="B186" s="138"/>
      <c r="C186" s="139"/>
      <c r="D186" s="140" t="s">
        <v>136</v>
      </c>
      <c r="E186" s="141" t="s">
        <v>19</v>
      </c>
      <c r="F186" s="142" t="s">
        <v>869</v>
      </c>
      <c r="G186" s="139"/>
      <c r="H186" s="143">
        <v>4.877</v>
      </c>
      <c r="I186" s="144"/>
      <c r="J186" s="139"/>
      <c r="K186" s="139"/>
      <c r="L186" s="145"/>
      <c r="M186" s="146"/>
      <c r="N186" s="147"/>
      <c r="O186" s="147"/>
      <c r="P186" s="147"/>
      <c r="Q186" s="147"/>
      <c r="R186" s="147"/>
      <c r="S186" s="147"/>
      <c r="T186" s="148"/>
      <c r="AT186" s="149" t="s">
        <v>136</v>
      </c>
      <c r="AU186" s="149" t="s">
        <v>81</v>
      </c>
      <c r="AV186" s="8" t="s">
        <v>81</v>
      </c>
      <c r="AW186" s="8" t="s">
        <v>33</v>
      </c>
      <c r="AX186" s="8" t="s">
        <v>71</v>
      </c>
      <c r="AY186" s="149" t="s">
        <v>128</v>
      </c>
    </row>
    <row r="187" spans="2:51" s="8" customFormat="1" ht="12">
      <c r="B187" s="138"/>
      <c r="C187" s="139"/>
      <c r="D187" s="140" t="s">
        <v>136</v>
      </c>
      <c r="E187" s="141" t="s">
        <v>19</v>
      </c>
      <c r="F187" s="142" t="s">
        <v>870</v>
      </c>
      <c r="G187" s="139"/>
      <c r="H187" s="143">
        <v>5.342</v>
      </c>
      <c r="I187" s="144"/>
      <c r="J187" s="139"/>
      <c r="K187" s="139"/>
      <c r="L187" s="145"/>
      <c r="M187" s="146"/>
      <c r="N187" s="147"/>
      <c r="O187" s="147"/>
      <c r="P187" s="147"/>
      <c r="Q187" s="147"/>
      <c r="R187" s="147"/>
      <c r="S187" s="147"/>
      <c r="T187" s="148"/>
      <c r="AT187" s="149" t="s">
        <v>136</v>
      </c>
      <c r="AU187" s="149" t="s">
        <v>81</v>
      </c>
      <c r="AV187" s="8" t="s">
        <v>81</v>
      </c>
      <c r="AW187" s="8" t="s">
        <v>33</v>
      </c>
      <c r="AX187" s="8" t="s">
        <v>71</v>
      </c>
      <c r="AY187" s="149" t="s">
        <v>128</v>
      </c>
    </row>
    <row r="188" spans="2:51" s="8" customFormat="1" ht="12">
      <c r="B188" s="138"/>
      <c r="C188" s="139"/>
      <c r="D188" s="140" t="s">
        <v>136</v>
      </c>
      <c r="E188" s="141" t="s">
        <v>19</v>
      </c>
      <c r="F188" s="142" t="s">
        <v>871</v>
      </c>
      <c r="G188" s="139"/>
      <c r="H188" s="143">
        <v>5.713</v>
      </c>
      <c r="I188" s="144"/>
      <c r="J188" s="139"/>
      <c r="K188" s="139"/>
      <c r="L188" s="145"/>
      <c r="M188" s="146"/>
      <c r="N188" s="147"/>
      <c r="O188" s="147"/>
      <c r="P188" s="147"/>
      <c r="Q188" s="147"/>
      <c r="R188" s="147"/>
      <c r="S188" s="147"/>
      <c r="T188" s="148"/>
      <c r="AT188" s="149" t="s">
        <v>136</v>
      </c>
      <c r="AU188" s="149" t="s">
        <v>81</v>
      </c>
      <c r="AV188" s="8" t="s">
        <v>81</v>
      </c>
      <c r="AW188" s="8" t="s">
        <v>33</v>
      </c>
      <c r="AX188" s="8" t="s">
        <v>71</v>
      </c>
      <c r="AY188" s="149" t="s">
        <v>128</v>
      </c>
    </row>
    <row r="189" spans="2:51" s="8" customFormat="1" ht="12">
      <c r="B189" s="138"/>
      <c r="C189" s="139"/>
      <c r="D189" s="140" t="s">
        <v>136</v>
      </c>
      <c r="E189" s="141" t="s">
        <v>19</v>
      </c>
      <c r="F189" s="142" t="s">
        <v>872</v>
      </c>
      <c r="G189" s="139"/>
      <c r="H189" s="143">
        <v>3.228</v>
      </c>
      <c r="I189" s="144"/>
      <c r="J189" s="139"/>
      <c r="K189" s="139"/>
      <c r="L189" s="145"/>
      <c r="M189" s="146"/>
      <c r="N189" s="147"/>
      <c r="O189" s="147"/>
      <c r="P189" s="147"/>
      <c r="Q189" s="147"/>
      <c r="R189" s="147"/>
      <c r="S189" s="147"/>
      <c r="T189" s="148"/>
      <c r="AT189" s="149" t="s">
        <v>136</v>
      </c>
      <c r="AU189" s="149" t="s">
        <v>81</v>
      </c>
      <c r="AV189" s="8" t="s">
        <v>81</v>
      </c>
      <c r="AW189" s="8" t="s">
        <v>33</v>
      </c>
      <c r="AX189" s="8" t="s">
        <v>71</v>
      </c>
      <c r="AY189" s="149" t="s">
        <v>128</v>
      </c>
    </row>
    <row r="190" spans="2:51" s="8" customFormat="1" ht="12">
      <c r="B190" s="138"/>
      <c r="C190" s="139"/>
      <c r="D190" s="140" t="s">
        <v>136</v>
      </c>
      <c r="E190" s="141" t="s">
        <v>19</v>
      </c>
      <c r="F190" s="142" t="s">
        <v>813</v>
      </c>
      <c r="G190" s="139"/>
      <c r="H190" s="143">
        <v>12</v>
      </c>
      <c r="I190" s="144"/>
      <c r="J190" s="139"/>
      <c r="K190" s="139"/>
      <c r="L190" s="145"/>
      <c r="M190" s="146"/>
      <c r="N190" s="147"/>
      <c r="O190" s="147"/>
      <c r="P190" s="147"/>
      <c r="Q190" s="147"/>
      <c r="R190" s="147"/>
      <c r="S190" s="147"/>
      <c r="T190" s="148"/>
      <c r="AT190" s="149" t="s">
        <v>136</v>
      </c>
      <c r="AU190" s="149" t="s">
        <v>81</v>
      </c>
      <c r="AV190" s="8" t="s">
        <v>81</v>
      </c>
      <c r="AW190" s="8" t="s">
        <v>33</v>
      </c>
      <c r="AX190" s="8" t="s">
        <v>71</v>
      </c>
      <c r="AY190" s="149" t="s">
        <v>128</v>
      </c>
    </row>
    <row r="191" spans="2:51" s="10" customFormat="1" ht="12">
      <c r="B191" s="172"/>
      <c r="C191" s="173"/>
      <c r="D191" s="140" t="s">
        <v>136</v>
      </c>
      <c r="E191" s="174" t="s">
        <v>19</v>
      </c>
      <c r="F191" s="175" t="s">
        <v>345</v>
      </c>
      <c r="G191" s="173"/>
      <c r="H191" s="174" t="s">
        <v>19</v>
      </c>
      <c r="I191" s="176"/>
      <c r="J191" s="173"/>
      <c r="K191" s="173"/>
      <c r="L191" s="177"/>
      <c r="M191" s="178"/>
      <c r="N191" s="179"/>
      <c r="O191" s="179"/>
      <c r="P191" s="179"/>
      <c r="Q191" s="179"/>
      <c r="R191" s="179"/>
      <c r="S191" s="179"/>
      <c r="T191" s="180"/>
      <c r="AT191" s="181" t="s">
        <v>136</v>
      </c>
      <c r="AU191" s="181" t="s">
        <v>81</v>
      </c>
      <c r="AV191" s="10" t="s">
        <v>79</v>
      </c>
      <c r="AW191" s="10" t="s">
        <v>33</v>
      </c>
      <c r="AX191" s="10" t="s">
        <v>71</v>
      </c>
      <c r="AY191" s="181" t="s">
        <v>128</v>
      </c>
    </row>
    <row r="192" spans="2:51" s="8" customFormat="1" ht="12">
      <c r="B192" s="138"/>
      <c r="C192" s="139"/>
      <c r="D192" s="140" t="s">
        <v>136</v>
      </c>
      <c r="E192" s="141" t="s">
        <v>19</v>
      </c>
      <c r="F192" s="142" t="s">
        <v>873</v>
      </c>
      <c r="G192" s="139"/>
      <c r="H192" s="143">
        <v>7.928</v>
      </c>
      <c r="I192" s="144"/>
      <c r="J192" s="139"/>
      <c r="K192" s="139"/>
      <c r="L192" s="145"/>
      <c r="M192" s="146"/>
      <c r="N192" s="147"/>
      <c r="O192" s="147"/>
      <c r="P192" s="147"/>
      <c r="Q192" s="147"/>
      <c r="R192" s="147"/>
      <c r="S192" s="147"/>
      <c r="T192" s="148"/>
      <c r="AT192" s="149" t="s">
        <v>136</v>
      </c>
      <c r="AU192" s="149" t="s">
        <v>81</v>
      </c>
      <c r="AV192" s="8" t="s">
        <v>81</v>
      </c>
      <c r="AW192" s="8" t="s">
        <v>33</v>
      </c>
      <c r="AX192" s="8" t="s">
        <v>71</v>
      </c>
      <c r="AY192" s="149" t="s">
        <v>128</v>
      </c>
    </row>
    <row r="193" spans="2:51" s="10" customFormat="1" ht="12">
      <c r="B193" s="172"/>
      <c r="C193" s="173"/>
      <c r="D193" s="140" t="s">
        <v>136</v>
      </c>
      <c r="E193" s="174" t="s">
        <v>19</v>
      </c>
      <c r="F193" s="175" t="s">
        <v>350</v>
      </c>
      <c r="G193" s="173"/>
      <c r="H193" s="174" t="s">
        <v>19</v>
      </c>
      <c r="I193" s="176"/>
      <c r="J193" s="173"/>
      <c r="K193" s="173"/>
      <c r="L193" s="177"/>
      <c r="M193" s="178"/>
      <c r="N193" s="179"/>
      <c r="O193" s="179"/>
      <c r="P193" s="179"/>
      <c r="Q193" s="179"/>
      <c r="R193" s="179"/>
      <c r="S193" s="179"/>
      <c r="T193" s="180"/>
      <c r="AT193" s="181" t="s">
        <v>136</v>
      </c>
      <c r="AU193" s="181" t="s">
        <v>81</v>
      </c>
      <c r="AV193" s="10" t="s">
        <v>79</v>
      </c>
      <c r="AW193" s="10" t="s">
        <v>33</v>
      </c>
      <c r="AX193" s="10" t="s">
        <v>71</v>
      </c>
      <c r="AY193" s="181" t="s">
        <v>128</v>
      </c>
    </row>
    <row r="194" spans="2:51" s="8" customFormat="1" ht="12">
      <c r="B194" s="138"/>
      <c r="C194" s="139"/>
      <c r="D194" s="140" t="s">
        <v>136</v>
      </c>
      <c r="E194" s="141" t="s">
        <v>19</v>
      </c>
      <c r="F194" s="142" t="s">
        <v>874</v>
      </c>
      <c r="G194" s="139"/>
      <c r="H194" s="143">
        <v>15.46</v>
      </c>
      <c r="I194" s="144"/>
      <c r="J194" s="139"/>
      <c r="K194" s="139"/>
      <c r="L194" s="145"/>
      <c r="M194" s="146"/>
      <c r="N194" s="147"/>
      <c r="O194" s="147"/>
      <c r="P194" s="147"/>
      <c r="Q194" s="147"/>
      <c r="R194" s="147"/>
      <c r="S194" s="147"/>
      <c r="T194" s="148"/>
      <c r="AT194" s="149" t="s">
        <v>136</v>
      </c>
      <c r="AU194" s="149" t="s">
        <v>81</v>
      </c>
      <c r="AV194" s="8" t="s">
        <v>81</v>
      </c>
      <c r="AW194" s="8" t="s">
        <v>33</v>
      </c>
      <c r="AX194" s="8" t="s">
        <v>71</v>
      </c>
      <c r="AY194" s="149" t="s">
        <v>128</v>
      </c>
    </row>
    <row r="195" spans="2:51" s="10" customFormat="1" ht="12">
      <c r="B195" s="172"/>
      <c r="C195" s="173"/>
      <c r="D195" s="140" t="s">
        <v>136</v>
      </c>
      <c r="E195" s="174" t="s">
        <v>19</v>
      </c>
      <c r="F195" s="175" t="s">
        <v>819</v>
      </c>
      <c r="G195" s="173"/>
      <c r="H195" s="174" t="s">
        <v>19</v>
      </c>
      <c r="I195" s="176"/>
      <c r="J195" s="173"/>
      <c r="K195" s="173"/>
      <c r="L195" s="177"/>
      <c r="M195" s="178"/>
      <c r="N195" s="179"/>
      <c r="O195" s="179"/>
      <c r="P195" s="179"/>
      <c r="Q195" s="179"/>
      <c r="R195" s="179"/>
      <c r="S195" s="179"/>
      <c r="T195" s="180"/>
      <c r="AT195" s="181" t="s">
        <v>136</v>
      </c>
      <c r="AU195" s="181" t="s">
        <v>81</v>
      </c>
      <c r="AV195" s="10" t="s">
        <v>79</v>
      </c>
      <c r="AW195" s="10" t="s">
        <v>33</v>
      </c>
      <c r="AX195" s="10" t="s">
        <v>71</v>
      </c>
      <c r="AY195" s="181" t="s">
        <v>128</v>
      </c>
    </row>
    <row r="196" spans="2:51" s="8" customFormat="1" ht="12">
      <c r="B196" s="138"/>
      <c r="C196" s="139"/>
      <c r="D196" s="140" t="s">
        <v>136</v>
      </c>
      <c r="E196" s="141" t="s">
        <v>19</v>
      </c>
      <c r="F196" s="142" t="s">
        <v>875</v>
      </c>
      <c r="G196" s="139"/>
      <c r="H196" s="143">
        <v>96.575</v>
      </c>
      <c r="I196" s="144"/>
      <c r="J196" s="139"/>
      <c r="K196" s="139"/>
      <c r="L196" s="145"/>
      <c r="M196" s="146"/>
      <c r="N196" s="147"/>
      <c r="O196" s="147"/>
      <c r="P196" s="147"/>
      <c r="Q196" s="147"/>
      <c r="R196" s="147"/>
      <c r="S196" s="147"/>
      <c r="T196" s="148"/>
      <c r="AT196" s="149" t="s">
        <v>136</v>
      </c>
      <c r="AU196" s="149" t="s">
        <v>81</v>
      </c>
      <c r="AV196" s="8" t="s">
        <v>81</v>
      </c>
      <c r="AW196" s="8" t="s">
        <v>33</v>
      </c>
      <c r="AX196" s="8" t="s">
        <v>71</v>
      </c>
      <c r="AY196" s="149" t="s">
        <v>128</v>
      </c>
    </row>
    <row r="197" spans="2:51" s="9" customFormat="1" ht="12">
      <c r="B197" s="150"/>
      <c r="C197" s="151"/>
      <c r="D197" s="140" t="s">
        <v>136</v>
      </c>
      <c r="E197" s="152" t="s">
        <v>19</v>
      </c>
      <c r="F197" s="153" t="s">
        <v>151</v>
      </c>
      <c r="G197" s="151"/>
      <c r="H197" s="154">
        <v>431.514</v>
      </c>
      <c r="I197" s="155"/>
      <c r="J197" s="151"/>
      <c r="K197" s="151"/>
      <c r="L197" s="156"/>
      <c r="M197" s="157"/>
      <c r="N197" s="158"/>
      <c r="O197" s="158"/>
      <c r="P197" s="158"/>
      <c r="Q197" s="158"/>
      <c r="R197" s="158"/>
      <c r="S197" s="158"/>
      <c r="T197" s="159"/>
      <c r="AT197" s="160" t="s">
        <v>136</v>
      </c>
      <c r="AU197" s="160" t="s">
        <v>81</v>
      </c>
      <c r="AV197" s="9" t="s">
        <v>134</v>
      </c>
      <c r="AW197" s="9" t="s">
        <v>33</v>
      </c>
      <c r="AX197" s="9" t="s">
        <v>79</v>
      </c>
      <c r="AY197" s="160" t="s">
        <v>128</v>
      </c>
    </row>
    <row r="198" spans="2:63" s="7" customFormat="1" ht="20.85" customHeight="1">
      <c r="B198" s="108"/>
      <c r="C198" s="109"/>
      <c r="D198" s="110" t="s">
        <v>70</v>
      </c>
      <c r="E198" s="122" t="s">
        <v>217</v>
      </c>
      <c r="F198" s="122" t="s">
        <v>472</v>
      </c>
      <c r="G198" s="109"/>
      <c r="H198" s="109"/>
      <c r="I198" s="112"/>
      <c r="J198" s="123">
        <f>BK198</f>
        <v>0</v>
      </c>
      <c r="K198" s="109"/>
      <c r="L198" s="114"/>
      <c r="M198" s="115"/>
      <c r="N198" s="116"/>
      <c r="O198" s="116"/>
      <c r="P198" s="117">
        <f>SUM(P199:P208)</f>
        <v>0</v>
      </c>
      <c r="Q198" s="116"/>
      <c r="R198" s="117">
        <f>SUM(R199:R208)</f>
        <v>138.428</v>
      </c>
      <c r="S198" s="116"/>
      <c r="T198" s="118">
        <f>SUM(T199:T208)</f>
        <v>0</v>
      </c>
      <c r="AR198" s="119" t="s">
        <v>79</v>
      </c>
      <c r="AT198" s="120" t="s">
        <v>70</v>
      </c>
      <c r="AU198" s="120" t="s">
        <v>81</v>
      </c>
      <c r="AY198" s="119" t="s">
        <v>128</v>
      </c>
      <c r="BK198" s="121">
        <f>SUM(BK199:BK208)</f>
        <v>0</v>
      </c>
    </row>
    <row r="199" spans="1:65" s="2" customFormat="1" ht="55.5" customHeight="1">
      <c r="A199" s="20"/>
      <c r="B199" s="21"/>
      <c r="C199" s="124" t="s">
        <v>179</v>
      </c>
      <c r="D199" s="124" t="s">
        <v>130</v>
      </c>
      <c r="E199" s="125" t="s">
        <v>473</v>
      </c>
      <c r="F199" s="126" t="s">
        <v>474</v>
      </c>
      <c r="G199" s="127" t="s">
        <v>144</v>
      </c>
      <c r="H199" s="128">
        <v>92.285</v>
      </c>
      <c r="I199" s="129"/>
      <c r="J199" s="130">
        <f>ROUND(I199*H199,2)</f>
        <v>0</v>
      </c>
      <c r="K199" s="131"/>
      <c r="L199" s="23"/>
      <c r="M199" s="132" t="s">
        <v>19</v>
      </c>
      <c r="N199" s="133" t="s">
        <v>42</v>
      </c>
      <c r="O199" s="29"/>
      <c r="P199" s="134">
        <f>O199*H199</f>
        <v>0</v>
      </c>
      <c r="Q199" s="134">
        <v>0</v>
      </c>
      <c r="R199" s="134">
        <f>Q199*H199</f>
        <v>0</v>
      </c>
      <c r="S199" s="134">
        <v>0</v>
      </c>
      <c r="T199" s="135">
        <f>S199*H199</f>
        <v>0</v>
      </c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R199" s="136" t="s">
        <v>134</v>
      </c>
      <c r="AT199" s="136" t="s">
        <v>130</v>
      </c>
      <c r="AU199" s="136" t="s">
        <v>141</v>
      </c>
      <c r="AY199" s="13" t="s">
        <v>128</v>
      </c>
      <c r="BE199" s="137">
        <f>IF(N199="základní",J199,0)</f>
        <v>0</v>
      </c>
      <c r="BF199" s="137">
        <f>IF(N199="snížená",J199,0)</f>
        <v>0</v>
      </c>
      <c r="BG199" s="137">
        <f>IF(N199="zákl. přenesená",J199,0)</f>
        <v>0</v>
      </c>
      <c r="BH199" s="137">
        <f>IF(N199="sníž. přenesená",J199,0)</f>
        <v>0</v>
      </c>
      <c r="BI199" s="137">
        <f>IF(N199="nulová",J199,0)</f>
        <v>0</v>
      </c>
      <c r="BJ199" s="13" t="s">
        <v>79</v>
      </c>
      <c r="BK199" s="137">
        <f>ROUND(I199*H199,2)</f>
        <v>0</v>
      </c>
      <c r="BL199" s="13" t="s">
        <v>134</v>
      </c>
      <c r="BM199" s="136" t="s">
        <v>876</v>
      </c>
    </row>
    <row r="200" spans="2:51" s="10" customFormat="1" ht="12">
      <c r="B200" s="172"/>
      <c r="C200" s="173"/>
      <c r="D200" s="140" t="s">
        <v>136</v>
      </c>
      <c r="E200" s="174" t="s">
        <v>19</v>
      </c>
      <c r="F200" s="175" t="s">
        <v>345</v>
      </c>
      <c r="G200" s="173"/>
      <c r="H200" s="174" t="s">
        <v>19</v>
      </c>
      <c r="I200" s="176"/>
      <c r="J200" s="173"/>
      <c r="K200" s="173"/>
      <c r="L200" s="177"/>
      <c r="M200" s="178"/>
      <c r="N200" s="179"/>
      <c r="O200" s="179"/>
      <c r="P200" s="179"/>
      <c r="Q200" s="179"/>
      <c r="R200" s="179"/>
      <c r="S200" s="179"/>
      <c r="T200" s="180"/>
      <c r="AT200" s="181" t="s">
        <v>136</v>
      </c>
      <c r="AU200" s="181" t="s">
        <v>141</v>
      </c>
      <c r="AV200" s="10" t="s">
        <v>79</v>
      </c>
      <c r="AW200" s="10" t="s">
        <v>33</v>
      </c>
      <c r="AX200" s="10" t="s">
        <v>71</v>
      </c>
      <c r="AY200" s="181" t="s">
        <v>128</v>
      </c>
    </row>
    <row r="201" spans="2:51" s="8" customFormat="1" ht="12">
      <c r="B201" s="138"/>
      <c r="C201" s="139"/>
      <c r="D201" s="140" t="s">
        <v>136</v>
      </c>
      <c r="E201" s="141" t="s">
        <v>19</v>
      </c>
      <c r="F201" s="142" t="s">
        <v>877</v>
      </c>
      <c r="G201" s="139"/>
      <c r="H201" s="143">
        <v>5.5</v>
      </c>
      <c r="I201" s="144"/>
      <c r="J201" s="139"/>
      <c r="K201" s="139"/>
      <c r="L201" s="145"/>
      <c r="M201" s="146"/>
      <c r="N201" s="147"/>
      <c r="O201" s="147"/>
      <c r="P201" s="147"/>
      <c r="Q201" s="147"/>
      <c r="R201" s="147"/>
      <c r="S201" s="147"/>
      <c r="T201" s="148"/>
      <c r="AT201" s="149" t="s">
        <v>136</v>
      </c>
      <c r="AU201" s="149" t="s">
        <v>141</v>
      </c>
      <c r="AV201" s="8" t="s">
        <v>81</v>
      </c>
      <c r="AW201" s="8" t="s">
        <v>33</v>
      </c>
      <c r="AX201" s="8" t="s">
        <v>71</v>
      </c>
      <c r="AY201" s="149" t="s">
        <v>128</v>
      </c>
    </row>
    <row r="202" spans="2:51" s="10" customFormat="1" ht="12">
      <c r="B202" s="172"/>
      <c r="C202" s="173"/>
      <c r="D202" s="140" t="s">
        <v>136</v>
      </c>
      <c r="E202" s="174" t="s">
        <v>19</v>
      </c>
      <c r="F202" s="175" t="s">
        <v>350</v>
      </c>
      <c r="G202" s="173"/>
      <c r="H202" s="174" t="s">
        <v>19</v>
      </c>
      <c r="I202" s="176"/>
      <c r="J202" s="173"/>
      <c r="K202" s="173"/>
      <c r="L202" s="177"/>
      <c r="M202" s="178"/>
      <c r="N202" s="179"/>
      <c r="O202" s="179"/>
      <c r="P202" s="179"/>
      <c r="Q202" s="179"/>
      <c r="R202" s="179"/>
      <c r="S202" s="179"/>
      <c r="T202" s="180"/>
      <c r="AT202" s="181" t="s">
        <v>136</v>
      </c>
      <c r="AU202" s="181" t="s">
        <v>141</v>
      </c>
      <c r="AV202" s="10" t="s">
        <v>79</v>
      </c>
      <c r="AW202" s="10" t="s">
        <v>33</v>
      </c>
      <c r="AX202" s="10" t="s">
        <v>71</v>
      </c>
      <c r="AY202" s="181" t="s">
        <v>128</v>
      </c>
    </row>
    <row r="203" spans="2:51" s="8" customFormat="1" ht="12">
      <c r="B203" s="138"/>
      <c r="C203" s="139"/>
      <c r="D203" s="140" t="s">
        <v>136</v>
      </c>
      <c r="E203" s="141" t="s">
        <v>19</v>
      </c>
      <c r="F203" s="142" t="s">
        <v>878</v>
      </c>
      <c r="G203" s="139"/>
      <c r="H203" s="143">
        <v>64.24</v>
      </c>
      <c r="I203" s="144"/>
      <c r="J203" s="139"/>
      <c r="K203" s="139"/>
      <c r="L203" s="145"/>
      <c r="M203" s="146"/>
      <c r="N203" s="147"/>
      <c r="O203" s="147"/>
      <c r="P203" s="147"/>
      <c r="Q203" s="147"/>
      <c r="R203" s="147"/>
      <c r="S203" s="147"/>
      <c r="T203" s="148"/>
      <c r="AT203" s="149" t="s">
        <v>136</v>
      </c>
      <c r="AU203" s="149" t="s">
        <v>141</v>
      </c>
      <c r="AV203" s="8" t="s">
        <v>81</v>
      </c>
      <c r="AW203" s="8" t="s">
        <v>33</v>
      </c>
      <c r="AX203" s="8" t="s">
        <v>71</v>
      </c>
      <c r="AY203" s="149" t="s">
        <v>128</v>
      </c>
    </row>
    <row r="204" spans="2:51" s="10" customFormat="1" ht="12">
      <c r="B204" s="172"/>
      <c r="C204" s="173"/>
      <c r="D204" s="140" t="s">
        <v>136</v>
      </c>
      <c r="E204" s="174" t="s">
        <v>19</v>
      </c>
      <c r="F204" s="175" t="s">
        <v>819</v>
      </c>
      <c r="G204" s="173"/>
      <c r="H204" s="174" t="s">
        <v>19</v>
      </c>
      <c r="I204" s="176"/>
      <c r="J204" s="173"/>
      <c r="K204" s="173"/>
      <c r="L204" s="177"/>
      <c r="M204" s="178"/>
      <c r="N204" s="179"/>
      <c r="O204" s="179"/>
      <c r="P204" s="179"/>
      <c r="Q204" s="179"/>
      <c r="R204" s="179"/>
      <c r="S204" s="179"/>
      <c r="T204" s="180"/>
      <c r="AT204" s="181" t="s">
        <v>136</v>
      </c>
      <c r="AU204" s="181" t="s">
        <v>141</v>
      </c>
      <c r="AV204" s="10" t="s">
        <v>79</v>
      </c>
      <c r="AW204" s="10" t="s">
        <v>33</v>
      </c>
      <c r="AX204" s="10" t="s">
        <v>71</v>
      </c>
      <c r="AY204" s="181" t="s">
        <v>128</v>
      </c>
    </row>
    <row r="205" spans="2:51" s="8" customFormat="1" ht="12">
      <c r="B205" s="138"/>
      <c r="C205" s="139"/>
      <c r="D205" s="140" t="s">
        <v>136</v>
      </c>
      <c r="E205" s="141" t="s">
        <v>19</v>
      </c>
      <c r="F205" s="142" t="s">
        <v>879</v>
      </c>
      <c r="G205" s="139"/>
      <c r="H205" s="143">
        <v>18.15</v>
      </c>
      <c r="I205" s="144"/>
      <c r="J205" s="139"/>
      <c r="K205" s="139"/>
      <c r="L205" s="145"/>
      <c r="M205" s="146"/>
      <c r="N205" s="147"/>
      <c r="O205" s="147"/>
      <c r="P205" s="147"/>
      <c r="Q205" s="147"/>
      <c r="R205" s="147"/>
      <c r="S205" s="147"/>
      <c r="T205" s="148"/>
      <c r="AT205" s="149" t="s">
        <v>136</v>
      </c>
      <c r="AU205" s="149" t="s">
        <v>141</v>
      </c>
      <c r="AV205" s="8" t="s">
        <v>81</v>
      </c>
      <c r="AW205" s="8" t="s">
        <v>33</v>
      </c>
      <c r="AX205" s="8" t="s">
        <v>71</v>
      </c>
      <c r="AY205" s="149" t="s">
        <v>128</v>
      </c>
    </row>
    <row r="206" spans="2:51" s="8" customFormat="1" ht="30.6">
      <c r="B206" s="138"/>
      <c r="C206" s="139"/>
      <c r="D206" s="140" t="s">
        <v>136</v>
      </c>
      <c r="E206" s="141" t="s">
        <v>19</v>
      </c>
      <c r="F206" s="142" t="s">
        <v>880</v>
      </c>
      <c r="G206" s="139"/>
      <c r="H206" s="143">
        <v>4.395</v>
      </c>
      <c r="I206" s="144"/>
      <c r="J206" s="139"/>
      <c r="K206" s="139"/>
      <c r="L206" s="145"/>
      <c r="M206" s="146"/>
      <c r="N206" s="147"/>
      <c r="O206" s="147"/>
      <c r="P206" s="147"/>
      <c r="Q206" s="147"/>
      <c r="R206" s="147"/>
      <c r="S206" s="147"/>
      <c r="T206" s="148"/>
      <c r="AT206" s="149" t="s">
        <v>136</v>
      </c>
      <c r="AU206" s="149" t="s">
        <v>141</v>
      </c>
      <c r="AV206" s="8" t="s">
        <v>81</v>
      </c>
      <c r="AW206" s="8" t="s">
        <v>33</v>
      </c>
      <c r="AX206" s="8" t="s">
        <v>71</v>
      </c>
      <c r="AY206" s="149" t="s">
        <v>128</v>
      </c>
    </row>
    <row r="207" spans="2:51" s="9" customFormat="1" ht="12">
      <c r="B207" s="150"/>
      <c r="C207" s="151"/>
      <c r="D207" s="140" t="s">
        <v>136</v>
      </c>
      <c r="E207" s="152" t="s">
        <v>19</v>
      </c>
      <c r="F207" s="153" t="s">
        <v>151</v>
      </c>
      <c r="G207" s="151"/>
      <c r="H207" s="154">
        <v>92.28499999999998</v>
      </c>
      <c r="I207" s="155"/>
      <c r="J207" s="151"/>
      <c r="K207" s="151"/>
      <c r="L207" s="156"/>
      <c r="M207" s="157"/>
      <c r="N207" s="158"/>
      <c r="O207" s="158"/>
      <c r="P207" s="158"/>
      <c r="Q207" s="158"/>
      <c r="R207" s="158"/>
      <c r="S207" s="158"/>
      <c r="T207" s="159"/>
      <c r="AT207" s="160" t="s">
        <v>136</v>
      </c>
      <c r="AU207" s="160" t="s">
        <v>141</v>
      </c>
      <c r="AV207" s="9" t="s">
        <v>134</v>
      </c>
      <c r="AW207" s="9" t="s">
        <v>33</v>
      </c>
      <c r="AX207" s="9" t="s">
        <v>79</v>
      </c>
      <c r="AY207" s="160" t="s">
        <v>128</v>
      </c>
    </row>
    <row r="208" spans="1:65" s="2" customFormat="1" ht="16.5" customHeight="1">
      <c r="A208" s="20"/>
      <c r="B208" s="21"/>
      <c r="C208" s="161" t="s">
        <v>181</v>
      </c>
      <c r="D208" s="161" t="s">
        <v>192</v>
      </c>
      <c r="E208" s="162" t="s">
        <v>486</v>
      </c>
      <c r="F208" s="163" t="s">
        <v>487</v>
      </c>
      <c r="G208" s="164" t="s">
        <v>173</v>
      </c>
      <c r="H208" s="165">
        <v>138.428</v>
      </c>
      <c r="I208" s="166"/>
      <c r="J208" s="167">
        <f>ROUND(I208*H208,2)</f>
        <v>0</v>
      </c>
      <c r="K208" s="168"/>
      <c r="L208" s="169"/>
      <c r="M208" s="170" t="s">
        <v>19</v>
      </c>
      <c r="N208" s="171" t="s">
        <v>42</v>
      </c>
      <c r="O208" s="29"/>
      <c r="P208" s="134">
        <f>O208*H208</f>
        <v>0</v>
      </c>
      <c r="Q208" s="134">
        <v>1</v>
      </c>
      <c r="R208" s="134">
        <f>Q208*H208</f>
        <v>138.428</v>
      </c>
      <c r="S208" s="134">
        <v>0</v>
      </c>
      <c r="T208" s="135">
        <f>S208*H208</f>
        <v>0</v>
      </c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R208" s="136" t="s">
        <v>170</v>
      </c>
      <c r="AT208" s="136" t="s">
        <v>192</v>
      </c>
      <c r="AU208" s="136" t="s">
        <v>141</v>
      </c>
      <c r="AY208" s="13" t="s">
        <v>128</v>
      </c>
      <c r="BE208" s="137">
        <f>IF(N208="základní",J208,0)</f>
        <v>0</v>
      </c>
      <c r="BF208" s="137">
        <f>IF(N208="snížená",J208,0)</f>
        <v>0</v>
      </c>
      <c r="BG208" s="137">
        <f>IF(N208="zákl. přenesená",J208,0)</f>
        <v>0</v>
      </c>
      <c r="BH208" s="137">
        <f>IF(N208="sníž. přenesená",J208,0)</f>
        <v>0</v>
      </c>
      <c r="BI208" s="137">
        <f>IF(N208="nulová",J208,0)</f>
        <v>0</v>
      </c>
      <c r="BJ208" s="13" t="s">
        <v>79</v>
      </c>
      <c r="BK208" s="137">
        <f>ROUND(I208*H208,2)</f>
        <v>0</v>
      </c>
      <c r="BL208" s="13" t="s">
        <v>134</v>
      </c>
      <c r="BM208" s="136" t="s">
        <v>881</v>
      </c>
    </row>
    <row r="209" spans="2:63" s="7" customFormat="1" ht="22.8" customHeight="1">
      <c r="B209" s="108"/>
      <c r="C209" s="109"/>
      <c r="D209" s="110" t="s">
        <v>70</v>
      </c>
      <c r="E209" s="122" t="s">
        <v>134</v>
      </c>
      <c r="F209" s="122" t="s">
        <v>222</v>
      </c>
      <c r="G209" s="109"/>
      <c r="H209" s="109"/>
      <c r="I209" s="112"/>
      <c r="J209" s="123">
        <f>BK209</f>
        <v>0</v>
      </c>
      <c r="K209" s="109"/>
      <c r="L209" s="114"/>
      <c r="M209" s="115"/>
      <c r="N209" s="116"/>
      <c r="O209" s="116"/>
      <c r="P209" s="117">
        <f>SUM(P210:P217)</f>
        <v>0</v>
      </c>
      <c r="Q209" s="116"/>
      <c r="R209" s="117">
        <f>SUM(R210:R217)</f>
        <v>0</v>
      </c>
      <c r="S209" s="116"/>
      <c r="T209" s="118">
        <f>SUM(T210:T217)</f>
        <v>0</v>
      </c>
      <c r="AR209" s="119" t="s">
        <v>79</v>
      </c>
      <c r="AT209" s="120" t="s">
        <v>70</v>
      </c>
      <c r="AU209" s="120" t="s">
        <v>79</v>
      </c>
      <c r="AY209" s="119" t="s">
        <v>128</v>
      </c>
      <c r="BK209" s="121">
        <f>SUM(BK210:BK217)</f>
        <v>0</v>
      </c>
    </row>
    <row r="210" spans="1:65" s="2" customFormat="1" ht="21.75" customHeight="1">
      <c r="A210" s="20"/>
      <c r="B210" s="21"/>
      <c r="C210" s="124" t="s">
        <v>187</v>
      </c>
      <c r="D210" s="124" t="s">
        <v>130</v>
      </c>
      <c r="E210" s="125" t="s">
        <v>507</v>
      </c>
      <c r="F210" s="126" t="s">
        <v>508</v>
      </c>
      <c r="G210" s="127" t="s">
        <v>144</v>
      </c>
      <c r="H210" s="128">
        <v>15.73</v>
      </c>
      <c r="I210" s="129"/>
      <c r="J210" s="130">
        <f>ROUND(I210*H210,2)</f>
        <v>0</v>
      </c>
      <c r="K210" s="131"/>
      <c r="L210" s="23"/>
      <c r="M210" s="132" t="s">
        <v>19</v>
      </c>
      <c r="N210" s="133" t="s">
        <v>42</v>
      </c>
      <c r="O210" s="29"/>
      <c r="P210" s="134">
        <f>O210*H210</f>
        <v>0</v>
      </c>
      <c r="Q210" s="134">
        <v>0</v>
      </c>
      <c r="R210" s="134">
        <f>Q210*H210</f>
        <v>0</v>
      </c>
      <c r="S210" s="134">
        <v>0</v>
      </c>
      <c r="T210" s="135">
        <f>S210*H210</f>
        <v>0</v>
      </c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R210" s="136" t="s">
        <v>134</v>
      </c>
      <c r="AT210" s="136" t="s">
        <v>130</v>
      </c>
      <c r="AU210" s="136" t="s">
        <v>81</v>
      </c>
      <c r="AY210" s="13" t="s">
        <v>128</v>
      </c>
      <c r="BE210" s="137">
        <f>IF(N210="základní",J210,0)</f>
        <v>0</v>
      </c>
      <c r="BF210" s="137">
        <f>IF(N210="snížená",J210,0)</f>
        <v>0</v>
      </c>
      <c r="BG210" s="137">
        <f>IF(N210="zákl. přenesená",J210,0)</f>
        <v>0</v>
      </c>
      <c r="BH210" s="137">
        <f>IF(N210="sníž. přenesená",J210,0)</f>
        <v>0</v>
      </c>
      <c r="BI210" s="137">
        <f>IF(N210="nulová",J210,0)</f>
        <v>0</v>
      </c>
      <c r="BJ210" s="13" t="s">
        <v>79</v>
      </c>
      <c r="BK210" s="137">
        <f>ROUND(I210*H210,2)</f>
        <v>0</v>
      </c>
      <c r="BL210" s="13" t="s">
        <v>134</v>
      </c>
      <c r="BM210" s="136" t="s">
        <v>882</v>
      </c>
    </row>
    <row r="211" spans="2:51" s="10" customFormat="1" ht="12">
      <c r="B211" s="172"/>
      <c r="C211" s="173"/>
      <c r="D211" s="140" t="s">
        <v>136</v>
      </c>
      <c r="E211" s="174" t="s">
        <v>19</v>
      </c>
      <c r="F211" s="175" t="s">
        <v>345</v>
      </c>
      <c r="G211" s="173"/>
      <c r="H211" s="174" t="s">
        <v>19</v>
      </c>
      <c r="I211" s="176"/>
      <c r="J211" s="173"/>
      <c r="K211" s="173"/>
      <c r="L211" s="177"/>
      <c r="M211" s="178"/>
      <c r="N211" s="179"/>
      <c r="O211" s="179"/>
      <c r="P211" s="179"/>
      <c r="Q211" s="179"/>
      <c r="R211" s="179"/>
      <c r="S211" s="179"/>
      <c r="T211" s="180"/>
      <c r="AT211" s="181" t="s">
        <v>136</v>
      </c>
      <c r="AU211" s="181" t="s">
        <v>81</v>
      </c>
      <c r="AV211" s="10" t="s">
        <v>79</v>
      </c>
      <c r="AW211" s="10" t="s">
        <v>33</v>
      </c>
      <c r="AX211" s="10" t="s">
        <v>71</v>
      </c>
      <c r="AY211" s="181" t="s">
        <v>128</v>
      </c>
    </row>
    <row r="212" spans="2:51" s="8" customFormat="1" ht="12">
      <c r="B212" s="138"/>
      <c r="C212" s="139"/>
      <c r="D212" s="140" t="s">
        <v>136</v>
      </c>
      <c r="E212" s="141" t="s">
        <v>19</v>
      </c>
      <c r="F212" s="142" t="s">
        <v>883</v>
      </c>
      <c r="G212" s="139"/>
      <c r="H212" s="143">
        <v>0.75</v>
      </c>
      <c r="I212" s="144"/>
      <c r="J212" s="139"/>
      <c r="K212" s="139"/>
      <c r="L212" s="145"/>
      <c r="M212" s="146"/>
      <c r="N212" s="147"/>
      <c r="O212" s="147"/>
      <c r="P212" s="147"/>
      <c r="Q212" s="147"/>
      <c r="R212" s="147"/>
      <c r="S212" s="147"/>
      <c r="T212" s="148"/>
      <c r="AT212" s="149" t="s">
        <v>136</v>
      </c>
      <c r="AU212" s="149" t="s">
        <v>81</v>
      </c>
      <c r="AV212" s="8" t="s">
        <v>81</v>
      </c>
      <c r="AW212" s="8" t="s">
        <v>33</v>
      </c>
      <c r="AX212" s="8" t="s">
        <v>71</v>
      </c>
      <c r="AY212" s="149" t="s">
        <v>128</v>
      </c>
    </row>
    <row r="213" spans="2:51" s="10" customFormat="1" ht="12">
      <c r="B213" s="172"/>
      <c r="C213" s="173"/>
      <c r="D213" s="140" t="s">
        <v>136</v>
      </c>
      <c r="E213" s="174" t="s">
        <v>19</v>
      </c>
      <c r="F213" s="175" t="s">
        <v>350</v>
      </c>
      <c r="G213" s="173"/>
      <c r="H213" s="174" t="s">
        <v>19</v>
      </c>
      <c r="I213" s="176"/>
      <c r="J213" s="173"/>
      <c r="K213" s="173"/>
      <c r="L213" s="177"/>
      <c r="M213" s="178"/>
      <c r="N213" s="179"/>
      <c r="O213" s="179"/>
      <c r="P213" s="179"/>
      <c r="Q213" s="179"/>
      <c r="R213" s="179"/>
      <c r="S213" s="179"/>
      <c r="T213" s="180"/>
      <c r="AT213" s="181" t="s">
        <v>136</v>
      </c>
      <c r="AU213" s="181" t="s">
        <v>81</v>
      </c>
      <c r="AV213" s="10" t="s">
        <v>79</v>
      </c>
      <c r="AW213" s="10" t="s">
        <v>33</v>
      </c>
      <c r="AX213" s="10" t="s">
        <v>71</v>
      </c>
      <c r="AY213" s="181" t="s">
        <v>128</v>
      </c>
    </row>
    <row r="214" spans="2:51" s="8" customFormat="1" ht="12">
      <c r="B214" s="138"/>
      <c r="C214" s="139"/>
      <c r="D214" s="140" t="s">
        <v>136</v>
      </c>
      <c r="E214" s="141" t="s">
        <v>19</v>
      </c>
      <c r="F214" s="142" t="s">
        <v>884</v>
      </c>
      <c r="G214" s="139"/>
      <c r="H214" s="143">
        <v>11.68</v>
      </c>
      <c r="I214" s="144"/>
      <c r="J214" s="139"/>
      <c r="K214" s="139"/>
      <c r="L214" s="145"/>
      <c r="M214" s="146"/>
      <c r="N214" s="147"/>
      <c r="O214" s="147"/>
      <c r="P214" s="147"/>
      <c r="Q214" s="147"/>
      <c r="R214" s="147"/>
      <c r="S214" s="147"/>
      <c r="T214" s="148"/>
      <c r="AT214" s="149" t="s">
        <v>136</v>
      </c>
      <c r="AU214" s="149" t="s">
        <v>81</v>
      </c>
      <c r="AV214" s="8" t="s">
        <v>81</v>
      </c>
      <c r="AW214" s="8" t="s">
        <v>33</v>
      </c>
      <c r="AX214" s="8" t="s">
        <v>71</v>
      </c>
      <c r="AY214" s="149" t="s">
        <v>128</v>
      </c>
    </row>
    <row r="215" spans="2:51" s="10" customFormat="1" ht="12">
      <c r="B215" s="172"/>
      <c r="C215" s="173"/>
      <c r="D215" s="140" t="s">
        <v>136</v>
      </c>
      <c r="E215" s="174" t="s">
        <v>19</v>
      </c>
      <c r="F215" s="175" t="s">
        <v>819</v>
      </c>
      <c r="G215" s="173"/>
      <c r="H215" s="174" t="s">
        <v>19</v>
      </c>
      <c r="I215" s="176"/>
      <c r="J215" s="173"/>
      <c r="K215" s="173"/>
      <c r="L215" s="177"/>
      <c r="M215" s="178"/>
      <c r="N215" s="179"/>
      <c r="O215" s="179"/>
      <c r="P215" s="179"/>
      <c r="Q215" s="179"/>
      <c r="R215" s="179"/>
      <c r="S215" s="179"/>
      <c r="T215" s="180"/>
      <c r="AT215" s="181" t="s">
        <v>136</v>
      </c>
      <c r="AU215" s="181" t="s">
        <v>81</v>
      </c>
      <c r="AV215" s="10" t="s">
        <v>79</v>
      </c>
      <c r="AW215" s="10" t="s">
        <v>33</v>
      </c>
      <c r="AX215" s="10" t="s">
        <v>71</v>
      </c>
      <c r="AY215" s="181" t="s">
        <v>128</v>
      </c>
    </row>
    <row r="216" spans="2:51" s="8" customFormat="1" ht="12">
      <c r="B216" s="138"/>
      <c r="C216" s="139"/>
      <c r="D216" s="140" t="s">
        <v>136</v>
      </c>
      <c r="E216" s="141" t="s">
        <v>19</v>
      </c>
      <c r="F216" s="142" t="s">
        <v>885</v>
      </c>
      <c r="G216" s="139"/>
      <c r="H216" s="143">
        <v>3.3</v>
      </c>
      <c r="I216" s="144"/>
      <c r="J216" s="139"/>
      <c r="K216" s="139"/>
      <c r="L216" s="145"/>
      <c r="M216" s="146"/>
      <c r="N216" s="147"/>
      <c r="O216" s="147"/>
      <c r="P216" s="147"/>
      <c r="Q216" s="147"/>
      <c r="R216" s="147"/>
      <c r="S216" s="147"/>
      <c r="T216" s="148"/>
      <c r="AT216" s="149" t="s">
        <v>136</v>
      </c>
      <c r="AU216" s="149" t="s">
        <v>81</v>
      </c>
      <c r="AV216" s="8" t="s">
        <v>81</v>
      </c>
      <c r="AW216" s="8" t="s">
        <v>33</v>
      </c>
      <c r="AX216" s="8" t="s">
        <v>71</v>
      </c>
      <c r="AY216" s="149" t="s">
        <v>128</v>
      </c>
    </row>
    <row r="217" spans="2:51" s="9" customFormat="1" ht="12">
      <c r="B217" s="150"/>
      <c r="C217" s="151"/>
      <c r="D217" s="140" t="s">
        <v>136</v>
      </c>
      <c r="E217" s="152" t="s">
        <v>19</v>
      </c>
      <c r="F217" s="153" t="s">
        <v>151</v>
      </c>
      <c r="G217" s="151"/>
      <c r="H217" s="154">
        <v>15.73</v>
      </c>
      <c r="I217" s="155"/>
      <c r="J217" s="151"/>
      <c r="K217" s="151"/>
      <c r="L217" s="156"/>
      <c r="M217" s="157"/>
      <c r="N217" s="158"/>
      <c r="O217" s="158"/>
      <c r="P217" s="158"/>
      <c r="Q217" s="158"/>
      <c r="R217" s="158"/>
      <c r="S217" s="158"/>
      <c r="T217" s="159"/>
      <c r="AT217" s="160" t="s">
        <v>136</v>
      </c>
      <c r="AU217" s="160" t="s">
        <v>81</v>
      </c>
      <c r="AV217" s="9" t="s">
        <v>134</v>
      </c>
      <c r="AW217" s="9" t="s">
        <v>33</v>
      </c>
      <c r="AX217" s="9" t="s">
        <v>79</v>
      </c>
      <c r="AY217" s="160" t="s">
        <v>128</v>
      </c>
    </row>
    <row r="218" spans="2:63" s="7" customFormat="1" ht="22.8" customHeight="1">
      <c r="B218" s="108"/>
      <c r="C218" s="109"/>
      <c r="D218" s="110" t="s">
        <v>70</v>
      </c>
      <c r="E218" s="122" t="s">
        <v>170</v>
      </c>
      <c r="F218" s="122" t="s">
        <v>269</v>
      </c>
      <c r="G218" s="109"/>
      <c r="H218" s="109"/>
      <c r="I218" s="112"/>
      <c r="J218" s="123">
        <f>BK218</f>
        <v>0</v>
      </c>
      <c r="K218" s="109"/>
      <c r="L218" s="114"/>
      <c r="M218" s="115"/>
      <c r="N218" s="116"/>
      <c r="O218" s="116"/>
      <c r="P218" s="117">
        <f>P219+SUM(P220:P251)</f>
        <v>0</v>
      </c>
      <c r="Q218" s="116"/>
      <c r="R218" s="117">
        <f>R219+SUM(R220:R251)</f>
        <v>4.0625007</v>
      </c>
      <c r="S218" s="116"/>
      <c r="T218" s="118">
        <f>T219+SUM(T220:T251)</f>
        <v>0</v>
      </c>
      <c r="AR218" s="119" t="s">
        <v>79</v>
      </c>
      <c r="AT218" s="120" t="s">
        <v>70</v>
      </c>
      <c r="AU218" s="120" t="s">
        <v>79</v>
      </c>
      <c r="AY218" s="119" t="s">
        <v>128</v>
      </c>
      <c r="BK218" s="121">
        <f>BK219+SUM(BK220:BK251)</f>
        <v>0</v>
      </c>
    </row>
    <row r="219" spans="1:65" s="2" customFormat="1" ht="33" customHeight="1">
      <c r="A219" s="20"/>
      <c r="B219" s="21"/>
      <c r="C219" s="124" t="s">
        <v>191</v>
      </c>
      <c r="D219" s="124" t="s">
        <v>130</v>
      </c>
      <c r="E219" s="125" t="s">
        <v>524</v>
      </c>
      <c r="F219" s="126" t="s">
        <v>525</v>
      </c>
      <c r="G219" s="127" t="s">
        <v>202</v>
      </c>
      <c r="H219" s="128">
        <v>30.81</v>
      </c>
      <c r="I219" s="129"/>
      <c r="J219" s="130">
        <f>ROUND(I219*H219,2)</f>
        <v>0</v>
      </c>
      <c r="K219" s="131"/>
      <c r="L219" s="23"/>
      <c r="M219" s="132" t="s">
        <v>19</v>
      </c>
      <c r="N219" s="133" t="s">
        <v>42</v>
      </c>
      <c r="O219" s="29"/>
      <c r="P219" s="134">
        <f>O219*H219</f>
        <v>0</v>
      </c>
      <c r="Q219" s="134">
        <v>0.00422</v>
      </c>
      <c r="R219" s="134">
        <f>Q219*H219</f>
        <v>0.1300182</v>
      </c>
      <c r="S219" s="134">
        <v>0</v>
      </c>
      <c r="T219" s="135">
        <f>S219*H219</f>
        <v>0</v>
      </c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R219" s="136" t="s">
        <v>134</v>
      </c>
      <c r="AT219" s="136" t="s">
        <v>130</v>
      </c>
      <c r="AU219" s="136" t="s">
        <v>81</v>
      </c>
      <c r="AY219" s="13" t="s">
        <v>128</v>
      </c>
      <c r="BE219" s="137">
        <f>IF(N219="základní",J219,0)</f>
        <v>0</v>
      </c>
      <c r="BF219" s="137">
        <f>IF(N219="snížená",J219,0)</f>
        <v>0</v>
      </c>
      <c r="BG219" s="137">
        <f>IF(N219="zákl. přenesená",J219,0)</f>
        <v>0</v>
      </c>
      <c r="BH219" s="137">
        <f>IF(N219="sníž. přenesená",J219,0)</f>
        <v>0</v>
      </c>
      <c r="BI219" s="137">
        <f>IF(N219="nulová",J219,0)</f>
        <v>0</v>
      </c>
      <c r="BJ219" s="13" t="s">
        <v>79</v>
      </c>
      <c r="BK219" s="137">
        <f>ROUND(I219*H219,2)</f>
        <v>0</v>
      </c>
      <c r="BL219" s="13" t="s">
        <v>134</v>
      </c>
      <c r="BM219" s="136" t="s">
        <v>886</v>
      </c>
    </row>
    <row r="220" spans="2:51" s="8" customFormat="1" ht="20.4">
      <c r="B220" s="138"/>
      <c r="C220" s="139"/>
      <c r="D220" s="140" t="s">
        <v>136</v>
      </c>
      <c r="E220" s="141" t="s">
        <v>19</v>
      </c>
      <c r="F220" s="142" t="s">
        <v>887</v>
      </c>
      <c r="G220" s="139"/>
      <c r="H220" s="143">
        <v>30.81</v>
      </c>
      <c r="I220" s="144"/>
      <c r="J220" s="139"/>
      <c r="K220" s="139"/>
      <c r="L220" s="145"/>
      <c r="M220" s="146"/>
      <c r="N220" s="147"/>
      <c r="O220" s="147"/>
      <c r="P220" s="147"/>
      <c r="Q220" s="147"/>
      <c r="R220" s="147"/>
      <c r="S220" s="147"/>
      <c r="T220" s="148"/>
      <c r="AT220" s="149" t="s">
        <v>136</v>
      </c>
      <c r="AU220" s="149" t="s">
        <v>81</v>
      </c>
      <c r="AV220" s="8" t="s">
        <v>81</v>
      </c>
      <c r="AW220" s="8" t="s">
        <v>33</v>
      </c>
      <c r="AX220" s="8" t="s">
        <v>79</v>
      </c>
      <c r="AY220" s="149" t="s">
        <v>128</v>
      </c>
    </row>
    <row r="221" spans="1:65" s="2" customFormat="1" ht="33" customHeight="1">
      <c r="A221" s="20"/>
      <c r="B221" s="21"/>
      <c r="C221" s="124" t="s">
        <v>199</v>
      </c>
      <c r="D221" s="124" t="s">
        <v>130</v>
      </c>
      <c r="E221" s="125" t="s">
        <v>528</v>
      </c>
      <c r="F221" s="126" t="s">
        <v>529</v>
      </c>
      <c r="G221" s="127" t="s">
        <v>202</v>
      </c>
      <c r="H221" s="128">
        <v>172.02</v>
      </c>
      <c r="I221" s="129"/>
      <c r="J221" s="130">
        <f>ROUND(I221*H221,2)</f>
        <v>0</v>
      </c>
      <c r="K221" s="131"/>
      <c r="L221" s="23"/>
      <c r="M221" s="132" t="s">
        <v>19</v>
      </c>
      <c r="N221" s="133" t="s">
        <v>42</v>
      </c>
      <c r="O221" s="29"/>
      <c r="P221" s="134">
        <f>O221*H221</f>
        <v>0</v>
      </c>
      <c r="Q221" s="134">
        <v>0.01323</v>
      </c>
      <c r="R221" s="134">
        <f>Q221*H221</f>
        <v>2.2758246000000004</v>
      </c>
      <c r="S221" s="134">
        <v>0</v>
      </c>
      <c r="T221" s="135">
        <f>S221*H221</f>
        <v>0</v>
      </c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R221" s="136" t="s">
        <v>134</v>
      </c>
      <c r="AT221" s="136" t="s">
        <v>130</v>
      </c>
      <c r="AU221" s="136" t="s">
        <v>81</v>
      </c>
      <c r="AY221" s="13" t="s">
        <v>128</v>
      </c>
      <c r="BE221" s="137">
        <f>IF(N221="základní",J221,0)</f>
        <v>0</v>
      </c>
      <c r="BF221" s="137">
        <f>IF(N221="snížená",J221,0)</f>
        <v>0</v>
      </c>
      <c r="BG221" s="137">
        <f>IF(N221="zákl. přenesená",J221,0)</f>
        <v>0</v>
      </c>
      <c r="BH221" s="137">
        <f>IF(N221="sníž. přenesená",J221,0)</f>
        <v>0</v>
      </c>
      <c r="BI221" s="137">
        <f>IF(N221="nulová",J221,0)</f>
        <v>0</v>
      </c>
      <c r="BJ221" s="13" t="s">
        <v>79</v>
      </c>
      <c r="BK221" s="137">
        <f>ROUND(I221*H221,2)</f>
        <v>0</v>
      </c>
      <c r="BL221" s="13" t="s">
        <v>134</v>
      </c>
      <c r="BM221" s="136" t="s">
        <v>888</v>
      </c>
    </row>
    <row r="222" spans="2:51" s="8" customFormat="1" ht="12">
      <c r="B222" s="138"/>
      <c r="C222" s="139"/>
      <c r="D222" s="140" t="s">
        <v>136</v>
      </c>
      <c r="E222" s="141" t="s">
        <v>19</v>
      </c>
      <c r="F222" s="142" t="s">
        <v>889</v>
      </c>
      <c r="G222" s="139"/>
      <c r="H222" s="143">
        <v>172.02</v>
      </c>
      <c r="I222" s="144"/>
      <c r="J222" s="139"/>
      <c r="K222" s="139"/>
      <c r="L222" s="145"/>
      <c r="M222" s="146"/>
      <c r="N222" s="147"/>
      <c r="O222" s="147"/>
      <c r="P222" s="147"/>
      <c r="Q222" s="147"/>
      <c r="R222" s="147"/>
      <c r="S222" s="147"/>
      <c r="T222" s="148"/>
      <c r="AT222" s="149" t="s">
        <v>136</v>
      </c>
      <c r="AU222" s="149" t="s">
        <v>81</v>
      </c>
      <c r="AV222" s="8" t="s">
        <v>81</v>
      </c>
      <c r="AW222" s="8" t="s">
        <v>33</v>
      </c>
      <c r="AX222" s="8" t="s">
        <v>79</v>
      </c>
      <c r="AY222" s="149" t="s">
        <v>128</v>
      </c>
    </row>
    <row r="223" spans="1:65" s="2" customFormat="1" ht="33" customHeight="1">
      <c r="A223" s="20"/>
      <c r="B223" s="21"/>
      <c r="C223" s="124" t="s">
        <v>8</v>
      </c>
      <c r="D223" s="124" t="s">
        <v>130</v>
      </c>
      <c r="E223" s="125" t="s">
        <v>536</v>
      </c>
      <c r="F223" s="126" t="s">
        <v>537</v>
      </c>
      <c r="G223" s="127" t="s">
        <v>286</v>
      </c>
      <c r="H223" s="128">
        <v>4</v>
      </c>
      <c r="I223" s="129"/>
      <c r="J223" s="130">
        <f aca="true" t="shared" si="0" ref="J223:J249">ROUND(I223*H223,2)</f>
        <v>0</v>
      </c>
      <c r="K223" s="131"/>
      <c r="L223" s="23"/>
      <c r="M223" s="132" t="s">
        <v>19</v>
      </c>
      <c r="N223" s="133" t="s">
        <v>42</v>
      </c>
      <c r="O223" s="29"/>
      <c r="P223" s="134">
        <f aca="true" t="shared" si="1" ref="P223:P249">O223*H223</f>
        <v>0</v>
      </c>
      <c r="Q223" s="134">
        <v>0</v>
      </c>
      <c r="R223" s="134">
        <f aca="true" t="shared" si="2" ref="R223:R249">Q223*H223</f>
        <v>0</v>
      </c>
      <c r="S223" s="134">
        <v>0</v>
      </c>
      <c r="T223" s="135">
        <f aca="true" t="shared" si="3" ref="T223:T249">S223*H223</f>
        <v>0</v>
      </c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R223" s="136" t="s">
        <v>134</v>
      </c>
      <c r="AT223" s="136" t="s">
        <v>130</v>
      </c>
      <c r="AU223" s="136" t="s">
        <v>81</v>
      </c>
      <c r="AY223" s="13" t="s">
        <v>128</v>
      </c>
      <c r="BE223" s="137">
        <f aca="true" t="shared" si="4" ref="BE223:BE249">IF(N223="základní",J223,0)</f>
        <v>0</v>
      </c>
      <c r="BF223" s="137">
        <f aca="true" t="shared" si="5" ref="BF223:BF249">IF(N223="snížená",J223,0)</f>
        <v>0</v>
      </c>
      <c r="BG223" s="137">
        <f aca="true" t="shared" si="6" ref="BG223:BG249">IF(N223="zákl. přenesená",J223,0)</f>
        <v>0</v>
      </c>
      <c r="BH223" s="137">
        <f aca="true" t="shared" si="7" ref="BH223:BH249">IF(N223="sníž. přenesená",J223,0)</f>
        <v>0</v>
      </c>
      <c r="BI223" s="137">
        <f aca="true" t="shared" si="8" ref="BI223:BI249">IF(N223="nulová",J223,0)</f>
        <v>0</v>
      </c>
      <c r="BJ223" s="13" t="s">
        <v>79</v>
      </c>
      <c r="BK223" s="137">
        <f aca="true" t="shared" si="9" ref="BK223:BK249">ROUND(I223*H223,2)</f>
        <v>0</v>
      </c>
      <c r="BL223" s="13" t="s">
        <v>134</v>
      </c>
      <c r="BM223" s="136" t="s">
        <v>890</v>
      </c>
    </row>
    <row r="224" spans="1:65" s="2" customFormat="1" ht="21.75" customHeight="1">
      <c r="A224" s="20"/>
      <c r="B224" s="21"/>
      <c r="C224" s="161" t="s">
        <v>210</v>
      </c>
      <c r="D224" s="161" t="s">
        <v>192</v>
      </c>
      <c r="E224" s="162" t="s">
        <v>540</v>
      </c>
      <c r="F224" s="163" t="s">
        <v>541</v>
      </c>
      <c r="G224" s="164" t="s">
        <v>286</v>
      </c>
      <c r="H224" s="165">
        <v>4</v>
      </c>
      <c r="I224" s="166"/>
      <c r="J224" s="167">
        <f t="shared" si="0"/>
        <v>0</v>
      </c>
      <c r="K224" s="168"/>
      <c r="L224" s="169"/>
      <c r="M224" s="170" t="s">
        <v>19</v>
      </c>
      <c r="N224" s="171" t="s">
        <v>42</v>
      </c>
      <c r="O224" s="29"/>
      <c r="P224" s="134">
        <f t="shared" si="1"/>
        <v>0</v>
      </c>
      <c r="Q224" s="134">
        <v>0.0014</v>
      </c>
      <c r="R224" s="134">
        <f t="shared" si="2"/>
        <v>0.0056</v>
      </c>
      <c r="S224" s="134">
        <v>0</v>
      </c>
      <c r="T224" s="135">
        <f t="shared" si="3"/>
        <v>0</v>
      </c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R224" s="136" t="s">
        <v>170</v>
      </c>
      <c r="AT224" s="136" t="s">
        <v>192</v>
      </c>
      <c r="AU224" s="136" t="s">
        <v>81</v>
      </c>
      <c r="AY224" s="13" t="s">
        <v>128</v>
      </c>
      <c r="BE224" s="137">
        <f t="shared" si="4"/>
        <v>0</v>
      </c>
      <c r="BF224" s="137">
        <f t="shared" si="5"/>
        <v>0</v>
      </c>
      <c r="BG224" s="137">
        <f t="shared" si="6"/>
        <v>0</v>
      </c>
      <c r="BH224" s="137">
        <f t="shared" si="7"/>
        <v>0</v>
      </c>
      <c r="BI224" s="137">
        <f t="shared" si="8"/>
        <v>0</v>
      </c>
      <c r="BJ224" s="13" t="s">
        <v>79</v>
      </c>
      <c r="BK224" s="137">
        <f t="shared" si="9"/>
        <v>0</v>
      </c>
      <c r="BL224" s="13" t="s">
        <v>134</v>
      </c>
      <c r="BM224" s="136" t="s">
        <v>891</v>
      </c>
    </row>
    <row r="225" spans="1:65" s="2" customFormat="1" ht="33" customHeight="1">
      <c r="A225" s="20"/>
      <c r="B225" s="21"/>
      <c r="C225" s="124" t="s">
        <v>217</v>
      </c>
      <c r="D225" s="124" t="s">
        <v>130</v>
      </c>
      <c r="E225" s="125" t="s">
        <v>555</v>
      </c>
      <c r="F225" s="126" t="s">
        <v>556</v>
      </c>
      <c r="G225" s="127" t="s">
        <v>286</v>
      </c>
      <c r="H225" s="128">
        <v>7</v>
      </c>
      <c r="I225" s="129"/>
      <c r="J225" s="130">
        <f t="shared" si="0"/>
        <v>0</v>
      </c>
      <c r="K225" s="131"/>
      <c r="L225" s="23"/>
      <c r="M225" s="132" t="s">
        <v>19</v>
      </c>
      <c r="N225" s="133" t="s">
        <v>42</v>
      </c>
      <c r="O225" s="29"/>
      <c r="P225" s="134">
        <f t="shared" si="1"/>
        <v>0</v>
      </c>
      <c r="Q225" s="134">
        <v>2E-05</v>
      </c>
      <c r="R225" s="134">
        <f t="shared" si="2"/>
        <v>0.00014000000000000001</v>
      </c>
      <c r="S225" s="134">
        <v>0</v>
      </c>
      <c r="T225" s="135">
        <f t="shared" si="3"/>
        <v>0</v>
      </c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R225" s="136" t="s">
        <v>134</v>
      </c>
      <c r="AT225" s="136" t="s">
        <v>130</v>
      </c>
      <c r="AU225" s="136" t="s">
        <v>81</v>
      </c>
      <c r="AY225" s="13" t="s">
        <v>128</v>
      </c>
      <c r="BE225" s="137">
        <f t="shared" si="4"/>
        <v>0</v>
      </c>
      <c r="BF225" s="137">
        <f t="shared" si="5"/>
        <v>0</v>
      </c>
      <c r="BG225" s="137">
        <f t="shared" si="6"/>
        <v>0</v>
      </c>
      <c r="BH225" s="137">
        <f t="shared" si="7"/>
        <v>0</v>
      </c>
      <c r="BI225" s="137">
        <f t="shared" si="8"/>
        <v>0</v>
      </c>
      <c r="BJ225" s="13" t="s">
        <v>79</v>
      </c>
      <c r="BK225" s="137">
        <f t="shared" si="9"/>
        <v>0</v>
      </c>
      <c r="BL225" s="13" t="s">
        <v>134</v>
      </c>
      <c r="BM225" s="136" t="s">
        <v>892</v>
      </c>
    </row>
    <row r="226" spans="1:65" s="2" customFormat="1" ht="21.75" customHeight="1">
      <c r="A226" s="20"/>
      <c r="B226" s="21"/>
      <c r="C226" s="161" t="s">
        <v>223</v>
      </c>
      <c r="D226" s="161" t="s">
        <v>192</v>
      </c>
      <c r="E226" s="162" t="s">
        <v>558</v>
      </c>
      <c r="F226" s="163" t="s">
        <v>559</v>
      </c>
      <c r="G226" s="164" t="s">
        <v>286</v>
      </c>
      <c r="H226" s="165">
        <v>7</v>
      </c>
      <c r="I226" s="166"/>
      <c r="J226" s="167">
        <f t="shared" si="0"/>
        <v>0</v>
      </c>
      <c r="K226" s="168"/>
      <c r="L226" s="169"/>
      <c r="M226" s="170" t="s">
        <v>19</v>
      </c>
      <c r="N226" s="171" t="s">
        <v>42</v>
      </c>
      <c r="O226" s="29"/>
      <c r="P226" s="134">
        <f t="shared" si="1"/>
        <v>0</v>
      </c>
      <c r="Q226" s="134">
        <v>0.0042</v>
      </c>
      <c r="R226" s="134">
        <f t="shared" si="2"/>
        <v>0.0294</v>
      </c>
      <c r="S226" s="134">
        <v>0</v>
      </c>
      <c r="T226" s="135">
        <f t="shared" si="3"/>
        <v>0</v>
      </c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R226" s="136" t="s">
        <v>170</v>
      </c>
      <c r="AT226" s="136" t="s">
        <v>192</v>
      </c>
      <c r="AU226" s="136" t="s">
        <v>81</v>
      </c>
      <c r="AY226" s="13" t="s">
        <v>128</v>
      </c>
      <c r="BE226" s="137">
        <f t="shared" si="4"/>
        <v>0</v>
      </c>
      <c r="BF226" s="137">
        <f t="shared" si="5"/>
        <v>0</v>
      </c>
      <c r="BG226" s="137">
        <f t="shared" si="6"/>
        <v>0</v>
      </c>
      <c r="BH226" s="137">
        <f t="shared" si="7"/>
        <v>0</v>
      </c>
      <c r="BI226" s="137">
        <f t="shared" si="8"/>
        <v>0</v>
      </c>
      <c r="BJ226" s="13" t="s">
        <v>79</v>
      </c>
      <c r="BK226" s="137">
        <f t="shared" si="9"/>
        <v>0</v>
      </c>
      <c r="BL226" s="13" t="s">
        <v>134</v>
      </c>
      <c r="BM226" s="136" t="s">
        <v>893</v>
      </c>
    </row>
    <row r="227" spans="1:65" s="2" customFormat="1" ht="33" customHeight="1">
      <c r="A227" s="20"/>
      <c r="B227" s="21"/>
      <c r="C227" s="124" t="s">
        <v>228</v>
      </c>
      <c r="D227" s="124" t="s">
        <v>130</v>
      </c>
      <c r="E227" s="125" t="s">
        <v>894</v>
      </c>
      <c r="F227" s="126" t="s">
        <v>895</v>
      </c>
      <c r="G227" s="127" t="s">
        <v>286</v>
      </c>
      <c r="H227" s="128">
        <v>1</v>
      </c>
      <c r="I227" s="129"/>
      <c r="J227" s="130">
        <f t="shared" si="0"/>
        <v>0</v>
      </c>
      <c r="K227" s="131"/>
      <c r="L227" s="23"/>
      <c r="M227" s="132" t="s">
        <v>19</v>
      </c>
      <c r="N227" s="133" t="s">
        <v>42</v>
      </c>
      <c r="O227" s="29"/>
      <c r="P227" s="134">
        <f t="shared" si="1"/>
        <v>0</v>
      </c>
      <c r="Q227" s="134">
        <v>1E-05</v>
      </c>
      <c r="R227" s="134">
        <f t="shared" si="2"/>
        <v>1E-05</v>
      </c>
      <c r="S227" s="134">
        <v>0</v>
      </c>
      <c r="T227" s="135">
        <f t="shared" si="3"/>
        <v>0</v>
      </c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R227" s="136" t="s">
        <v>134</v>
      </c>
      <c r="AT227" s="136" t="s">
        <v>130</v>
      </c>
      <c r="AU227" s="136" t="s">
        <v>81</v>
      </c>
      <c r="AY227" s="13" t="s">
        <v>128</v>
      </c>
      <c r="BE227" s="137">
        <f t="shared" si="4"/>
        <v>0</v>
      </c>
      <c r="BF227" s="137">
        <f t="shared" si="5"/>
        <v>0</v>
      </c>
      <c r="BG227" s="137">
        <f t="shared" si="6"/>
        <v>0</v>
      </c>
      <c r="BH227" s="137">
        <f t="shared" si="7"/>
        <v>0</v>
      </c>
      <c r="BI227" s="137">
        <f t="shared" si="8"/>
        <v>0</v>
      </c>
      <c r="BJ227" s="13" t="s">
        <v>79</v>
      </c>
      <c r="BK227" s="137">
        <f t="shared" si="9"/>
        <v>0</v>
      </c>
      <c r="BL227" s="13" t="s">
        <v>134</v>
      </c>
      <c r="BM227" s="136" t="s">
        <v>896</v>
      </c>
    </row>
    <row r="228" spans="1:65" s="2" customFormat="1" ht="16.5" customHeight="1">
      <c r="A228" s="20"/>
      <c r="B228" s="21"/>
      <c r="C228" s="161" t="s">
        <v>233</v>
      </c>
      <c r="D228" s="161" t="s">
        <v>192</v>
      </c>
      <c r="E228" s="162" t="s">
        <v>897</v>
      </c>
      <c r="F228" s="163" t="s">
        <v>898</v>
      </c>
      <c r="G228" s="164" t="s">
        <v>286</v>
      </c>
      <c r="H228" s="165">
        <v>1</v>
      </c>
      <c r="I228" s="166"/>
      <c r="J228" s="167">
        <f t="shared" si="0"/>
        <v>0</v>
      </c>
      <c r="K228" s="168"/>
      <c r="L228" s="169"/>
      <c r="M228" s="170" t="s">
        <v>19</v>
      </c>
      <c r="N228" s="171" t="s">
        <v>42</v>
      </c>
      <c r="O228" s="29"/>
      <c r="P228" s="134">
        <f t="shared" si="1"/>
        <v>0</v>
      </c>
      <c r="Q228" s="134">
        <v>0.0008</v>
      </c>
      <c r="R228" s="134">
        <f t="shared" si="2"/>
        <v>0.0008</v>
      </c>
      <c r="S228" s="134">
        <v>0</v>
      </c>
      <c r="T228" s="135">
        <f t="shared" si="3"/>
        <v>0</v>
      </c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R228" s="136" t="s">
        <v>170</v>
      </c>
      <c r="AT228" s="136" t="s">
        <v>192</v>
      </c>
      <c r="AU228" s="136" t="s">
        <v>81</v>
      </c>
      <c r="AY228" s="13" t="s">
        <v>128</v>
      </c>
      <c r="BE228" s="137">
        <f t="shared" si="4"/>
        <v>0</v>
      </c>
      <c r="BF228" s="137">
        <f t="shared" si="5"/>
        <v>0</v>
      </c>
      <c r="BG228" s="137">
        <f t="shared" si="6"/>
        <v>0</v>
      </c>
      <c r="BH228" s="137">
        <f t="shared" si="7"/>
        <v>0</v>
      </c>
      <c r="BI228" s="137">
        <f t="shared" si="8"/>
        <v>0</v>
      </c>
      <c r="BJ228" s="13" t="s">
        <v>79</v>
      </c>
      <c r="BK228" s="137">
        <f t="shared" si="9"/>
        <v>0</v>
      </c>
      <c r="BL228" s="13" t="s">
        <v>134</v>
      </c>
      <c r="BM228" s="136" t="s">
        <v>899</v>
      </c>
    </row>
    <row r="229" spans="1:65" s="2" customFormat="1" ht="21.75" customHeight="1">
      <c r="A229" s="20"/>
      <c r="B229" s="21"/>
      <c r="C229" s="124" t="s">
        <v>7</v>
      </c>
      <c r="D229" s="124" t="s">
        <v>130</v>
      </c>
      <c r="E229" s="125" t="s">
        <v>900</v>
      </c>
      <c r="F229" s="126" t="s">
        <v>901</v>
      </c>
      <c r="G229" s="127" t="s">
        <v>286</v>
      </c>
      <c r="H229" s="128">
        <v>8</v>
      </c>
      <c r="I229" s="129"/>
      <c r="J229" s="130">
        <f t="shared" si="0"/>
        <v>0</v>
      </c>
      <c r="K229" s="131"/>
      <c r="L229" s="23"/>
      <c r="M229" s="132" t="s">
        <v>19</v>
      </c>
      <c r="N229" s="133" t="s">
        <v>42</v>
      </c>
      <c r="O229" s="29"/>
      <c r="P229" s="134">
        <f t="shared" si="1"/>
        <v>0</v>
      </c>
      <c r="Q229" s="134">
        <v>0</v>
      </c>
      <c r="R229" s="134">
        <f t="shared" si="2"/>
        <v>0</v>
      </c>
      <c r="S229" s="134">
        <v>0</v>
      </c>
      <c r="T229" s="135">
        <f t="shared" si="3"/>
        <v>0</v>
      </c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R229" s="136" t="s">
        <v>134</v>
      </c>
      <c r="AT229" s="136" t="s">
        <v>130</v>
      </c>
      <c r="AU229" s="136" t="s">
        <v>81</v>
      </c>
      <c r="AY229" s="13" t="s">
        <v>128</v>
      </c>
      <c r="BE229" s="137">
        <f t="shared" si="4"/>
        <v>0</v>
      </c>
      <c r="BF229" s="137">
        <f t="shared" si="5"/>
        <v>0</v>
      </c>
      <c r="BG229" s="137">
        <f t="shared" si="6"/>
        <v>0</v>
      </c>
      <c r="BH229" s="137">
        <f t="shared" si="7"/>
        <v>0</v>
      </c>
      <c r="BI229" s="137">
        <f t="shared" si="8"/>
        <v>0</v>
      </c>
      <c r="BJ229" s="13" t="s">
        <v>79</v>
      </c>
      <c r="BK229" s="137">
        <f t="shared" si="9"/>
        <v>0</v>
      </c>
      <c r="BL229" s="13" t="s">
        <v>134</v>
      </c>
      <c r="BM229" s="136" t="s">
        <v>902</v>
      </c>
    </row>
    <row r="230" spans="1:65" s="2" customFormat="1" ht="16.5" customHeight="1">
      <c r="A230" s="20"/>
      <c r="B230" s="21"/>
      <c r="C230" s="161" t="s">
        <v>243</v>
      </c>
      <c r="D230" s="161" t="s">
        <v>192</v>
      </c>
      <c r="E230" s="162" t="s">
        <v>608</v>
      </c>
      <c r="F230" s="163" t="s">
        <v>577</v>
      </c>
      <c r="G230" s="164" t="s">
        <v>286</v>
      </c>
      <c r="H230" s="165">
        <v>6</v>
      </c>
      <c r="I230" s="166"/>
      <c r="J230" s="167">
        <f t="shared" si="0"/>
        <v>0</v>
      </c>
      <c r="K230" s="168"/>
      <c r="L230" s="169"/>
      <c r="M230" s="170" t="s">
        <v>19</v>
      </c>
      <c r="N230" s="171" t="s">
        <v>42</v>
      </c>
      <c r="O230" s="29"/>
      <c r="P230" s="134">
        <f t="shared" si="1"/>
        <v>0</v>
      </c>
      <c r="Q230" s="134">
        <v>0</v>
      </c>
      <c r="R230" s="134">
        <f t="shared" si="2"/>
        <v>0</v>
      </c>
      <c r="S230" s="134">
        <v>0</v>
      </c>
      <c r="T230" s="135">
        <f t="shared" si="3"/>
        <v>0</v>
      </c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R230" s="136" t="s">
        <v>170</v>
      </c>
      <c r="AT230" s="136" t="s">
        <v>192</v>
      </c>
      <c r="AU230" s="136" t="s">
        <v>81</v>
      </c>
      <c r="AY230" s="13" t="s">
        <v>128</v>
      </c>
      <c r="BE230" s="137">
        <f t="shared" si="4"/>
        <v>0</v>
      </c>
      <c r="BF230" s="137">
        <f t="shared" si="5"/>
        <v>0</v>
      </c>
      <c r="BG230" s="137">
        <f t="shared" si="6"/>
        <v>0</v>
      </c>
      <c r="BH230" s="137">
        <f t="shared" si="7"/>
        <v>0</v>
      </c>
      <c r="BI230" s="137">
        <f t="shared" si="8"/>
        <v>0</v>
      </c>
      <c r="BJ230" s="13" t="s">
        <v>79</v>
      </c>
      <c r="BK230" s="137">
        <f t="shared" si="9"/>
        <v>0</v>
      </c>
      <c r="BL230" s="13" t="s">
        <v>134</v>
      </c>
      <c r="BM230" s="136" t="s">
        <v>903</v>
      </c>
    </row>
    <row r="231" spans="1:65" s="2" customFormat="1" ht="16.5" customHeight="1">
      <c r="A231" s="20"/>
      <c r="B231" s="21"/>
      <c r="C231" s="161" t="s">
        <v>247</v>
      </c>
      <c r="D231" s="161" t="s">
        <v>192</v>
      </c>
      <c r="E231" s="162" t="s">
        <v>579</v>
      </c>
      <c r="F231" s="163" t="s">
        <v>580</v>
      </c>
      <c r="G231" s="164" t="s">
        <v>286</v>
      </c>
      <c r="H231" s="165">
        <v>4</v>
      </c>
      <c r="I231" s="166"/>
      <c r="J231" s="167">
        <f t="shared" si="0"/>
        <v>0</v>
      </c>
      <c r="K231" s="168"/>
      <c r="L231" s="169"/>
      <c r="M231" s="170" t="s">
        <v>19</v>
      </c>
      <c r="N231" s="171" t="s">
        <v>42</v>
      </c>
      <c r="O231" s="29"/>
      <c r="P231" s="134">
        <f t="shared" si="1"/>
        <v>0</v>
      </c>
      <c r="Q231" s="134">
        <v>0</v>
      </c>
      <c r="R231" s="134">
        <f t="shared" si="2"/>
        <v>0</v>
      </c>
      <c r="S231" s="134">
        <v>0</v>
      </c>
      <c r="T231" s="135">
        <f t="shared" si="3"/>
        <v>0</v>
      </c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R231" s="136" t="s">
        <v>170</v>
      </c>
      <c r="AT231" s="136" t="s">
        <v>192</v>
      </c>
      <c r="AU231" s="136" t="s">
        <v>81</v>
      </c>
      <c r="AY231" s="13" t="s">
        <v>128</v>
      </c>
      <c r="BE231" s="137">
        <f t="shared" si="4"/>
        <v>0</v>
      </c>
      <c r="BF231" s="137">
        <f t="shared" si="5"/>
        <v>0</v>
      </c>
      <c r="BG231" s="137">
        <f t="shared" si="6"/>
        <v>0</v>
      </c>
      <c r="BH231" s="137">
        <f t="shared" si="7"/>
        <v>0</v>
      </c>
      <c r="BI231" s="137">
        <f t="shared" si="8"/>
        <v>0</v>
      </c>
      <c r="BJ231" s="13" t="s">
        <v>79</v>
      </c>
      <c r="BK231" s="137">
        <f t="shared" si="9"/>
        <v>0</v>
      </c>
      <c r="BL231" s="13" t="s">
        <v>134</v>
      </c>
      <c r="BM231" s="136" t="s">
        <v>904</v>
      </c>
    </row>
    <row r="232" spans="1:65" s="2" customFormat="1" ht="16.5" customHeight="1">
      <c r="A232" s="20"/>
      <c r="B232" s="21"/>
      <c r="C232" s="161" t="s">
        <v>251</v>
      </c>
      <c r="D232" s="161" t="s">
        <v>192</v>
      </c>
      <c r="E232" s="162" t="s">
        <v>582</v>
      </c>
      <c r="F232" s="163" t="s">
        <v>583</v>
      </c>
      <c r="G232" s="164" t="s">
        <v>286</v>
      </c>
      <c r="H232" s="165">
        <v>7</v>
      </c>
      <c r="I232" s="166"/>
      <c r="J232" s="167">
        <f t="shared" si="0"/>
        <v>0</v>
      </c>
      <c r="K232" s="168"/>
      <c r="L232" s="169"/>
      <c r="M232" s="170" t="s">
        <v>19</v>
      </c>
      <c r="N232" s="171" t="s">
        <v>42</v>
      </c>
      <c r="O232" s="29"/>
      <c r="P232" s="134">
        <f t="shared" si="1"/>
        <v>0</v>
      </c>
      <c r="Q232" s="134">
        <v>0</v>
      </c>
      <c r="R232" s="134">
        <f t="shared" si="2"/>
        <v>0</v>
      </c>
      <c r="S232" s="134">
        <v>0</v>
      </c>
      <c r="T232" s="135">
        <f t="shared" si="3"/>
        <v>0</v>
      </c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R232" s="136" t="s">
        <v>170</v>
      </c>
      <c r="AT232" s="136" t="s">
        <v>192</v>
      </c>
      <c r="AU232" s="136" t="s">
        <v>81</v>
      </c>
      <c r="AY232" s="13" t="s">
        <v>128</v>
      </c>
      <c r="BE232" s="137">
        <f t="shared" si="4"/>
        <v>0</v>
      </c>
      <c r="BF232" s="137">
        <f t="shared" si="5"/>
        <v>0</v>
      </c>
      <c r="BG232" s="137">
        <f t="shared" si="6"/>
        <v>0</v>
      </c>
      <c r="BH232" s="137">
        <f t="shared" si="7"/>
        <v>0</v>
      </c>
      <c r="BI232" s="137">
        <f t="shared" si="8"/>
        <v>0</v>
      </c>
      <c r="BJ232" s="13" t="s">
        <v>79</v>
      </c>
      <c r="BK232" s="137">
        <f t="shared" si="9"/>
        <v>0</v>
      </c>
      <c r="BL232" s="13" t="s">
        <v>134</v>
      </c>
      <c r="BM232" s="136" t="s">
        <v>905</v>
      </c>
    </row>
    <row r="233" spans="1:65" s="2" customFormat="1" ht="16.5" customHeight="1">
      <c r="A233" s="20"/>
      <c r="B233" s="21"/>
      <c r="C233" s="161" t="s">
        <v>255</v>
      </c>
      <c r="D233" s="161" t="s">
        <v>192</v>
      </c>
      <c r="E233" s="162" t="s">
        <v>906</v>
      </c>
      <c r="F233" s="163" t="s">
        <v>907</v>
      </c>
      <c r="G233" s="164" t="s">
        <v>286</v>
      </c>
      <c r="H233" s="165">
        <v>3</v>
      </c>
      <c r="I233" s="166"/>
      <c r="J233" s="167">
        <f t="shared" si="0"/>
        <v>0</v>
      </c>
      <c r="K233" s="168"/>
      <c r="L233" s="169"/>
      <c r="M233" s="170" t="s">
        <v>19</v>
      </c>
      <c r="N233" s="171" t="s">
        <v>42</v>
      </c>
      <c r="O233" s="29"/>
      <c r="P233" s="134">
        <f t="shared" si="1"/>
        <v>0</v>
      </c>
      <c r="Q233" s="134">
        <v>0</v>
      </c>
      <c r="R233" s="134">
        <f t="shared" si="2"/>
        <v>0</v>
      </c>
      <c r="S233" s="134">
        <v>0</v>
      </c>
      <c r="T233" s="135">
        <f t="shared" si="3"/>
        <v>0</v>
      </c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R233" s="136" t="s">
        <v>170</v>
      </c>
      <c r="AT233" s="136" t="s">
        <v>192</v>
      </c>
      <c r="AU233" s="136" t="s">
        <v>81</v>
      </c>
      <c r="AY233" s="13" t="s">
        <v>128</v>
      </c>
      <c r="BE233" s="137">
        <f t="shared" si="4"/>
        <v>0</v>
      </c>
      <c r="BF233" s="137">
        <f t="shared" si="5"/>
        <v>0</v>
      </c>
      <c r="BG233" s="137">
        <f t="shared" si="6"/>
        <v>0</v>
      </c>
      <c r="BH233" s="137">
        <f t="shared" si="7"/>
        <v>0</v>
      </c>
      <c r="BI233" s="137">
        <f t="shared" si="8"/>
        <v>0</v>
      </c>
      <c r="BJ233" s="13" t="s">
        <v>79</v>
      </c>
      <c r="BK233" s="137">
        <f t="shared" si="9"/>
        <v>0</v>
      </c>
      <c r="BL233" s="13" t="s">
        <v>134</v>
      </c>
      <c r="BM233" s="136" t="s">
        <v>908</v>
      </c>
    </row>
    <row r="234" spans="1:65" s="2" customFormat="1" ht="16.5" customHeight="1">
      <c r="A234" s="20"/>
      <c r="B234" s="21"/>
      <c r="C234" s="161" t="s">
        <v>259</v>
      </c>
      <c r="D234" s="161" t="s">
        <v>192</v>
      </c>
      <c r="E234" s="162" t="s">
        <v>585</v>
      </c>
      <c r="F234" s="163" t="s">
        <v>586</v>
      </c>
      <c r="G234" s="164" t="s">
        <v>286</v>
      </c>
      <c r="H234" s="165">
        <v>8</v>
      </c>
      <c r="I234" s="166"/>
      <c r="J234" s="167">
        <f t="shared" si="0"/>
        <v>0</v>
      </c>
      <c r="K234" s="168"/>
      <c r="L234" s="169"/>
      <c r="M234" s="170" t="s">
        <v>19</v>
      </c>
      <c r="N234" s="171" t="s">
        <v>42</v>
      </c>
      <c r="O234" s="29"/>
      <c r="P234" s="134">
        <f t="shared" si="1"/>
        <v>0</v>
      </c>
      <c r="Q234" s="134">
        <v>0</v>
      </c>
      <c r="R234" s="134">
        <f t="shared" si="2"/>
        <v>0</v>
      </c>
      <c r="S234" s="134">
        <v>0</v>
      </c>
      <c r="T234" s="135">
        <f t="shared" si="3"/>
        <v>0</v>
      </c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R234" s="136" t="s">
        <v>170</v>
      </c>
      <c r="AT234" s="136" t="s">
        <v>192</v>
      </c>
      <c r="AU234" s="136" t="s">
        <v>81</v>
      </c>
      <c r="AY234" s="13" t="s">
        <v>128</v>
      </c>
      <c r="BE234" s="137">
        <f t="shared" si="4"/>
        <v>0</v>
      </c>
      <c r="BF234" s="137">
        <f t="shared" si="5"/>
        <v>0</v>
      </c>
      <c r="BG234" s="137">
        <f t="shared" si="6"/>
        <v>0</v>
      </c>
      <c r="BH234" s="137">
        <f t="shared" si="7"/>
        <v>0</v>
      </c>
      <c r="BI234" s="137">
        <f t="shared" si="8"/>
        <v>0</v>
      </c>
      <c r="BJ234" s="13" t="s">
        <v>79</v>
      </c>
      <c r="BK234" s="137">
        <f t="shared" si="9"/>
        <v>0</v>
      </c>
      <c r="BL234" s="13" t="s">
        <v>134</v>
      </c>
      <c r="BM234" s="136" t="s">
        <v>909</v>
      </c>
    </row>
    <row r="235" spans="1:65" s="2" customFormat="1" ht="16.5" customHeight="1">
      <c r="A235" s="20"/>
      <c r="B235" s="21"/>
      <c r="C235" s="161" t="s">
        <v>264</v>
      </c>
      <c r="D235" s="161" t="s">
        <v>192</v>
      </c>
      <c r="E235" s="162" t="s">
        <v>588</v>
      </c>
      <c r="F235" s="163" t="s">
        <v>589</v>
      </c>
      <c r="G235" s="164" t="s">
        <v>286</v>
      </c>
      <c r="H235" s="165">
        <v>3</v>
      </c>
      <c r="I235" s="166"/>
      <c r="J235" s="167">
        <f t="shared" si="0"/>
        <v>0</v>
      </c>
      <c r="K235" s="168"/>
      <c r="L235" s="169"/>
      <c r="M235" s="170" t="s">
        <v>19</v>
      </c>
      <c r="N235" s="171" t="s">
        <v>42</v>
      </c>
      <c r="O235" s="29"/>
      <c r="P235" s="134">
        <f t="shared" si="1"/>
        <v>0</v>
      </c>
      <c r="Q235" s="134">
        <v>0</v>
      </c>
      <c r="R235" s="134">
        <f t="shared" si="2"/>
        <v>0</v>
      </c>
      <c r="S235" s="134">
        <v>0</v>
      </c>
      <c r="T235" s="135">
        <f t="shared" si="3"/>
        <v>0</v>
      </c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R235" s="136" t="s">
        <v>170</v>
      </c>
      <c r="AT235" s="136" t="s">
        <v>192</v>
      </c>
      <c r="AU235" s="136" t="s">
        <v>81</v>
      </c>
      <c r="AY235" s="13" t="s">
        <v>128</v>
      </c>
      <c r="BE235" s="137">
        <f t="shared" si="4"/>
        <v>0</v>
      </c>
      <c r="BF235" s="137">
        <f t="shared" si="5"/>
        <v>0</v>
      </c>
      <c r="BG235" s="137">
        <f t="shared" si="6"/>
        <v>0</v>
      </c>
      <c r="BH235" s="137">
        <f t="shared" si="7"/>
        <v>0</v>
      </c>
      <c r="BI235" s="137">
        <f t="shared" si="8"/>
        <v>0</v>
      </c>
      <c r="BJ235" s="13" t="s">
        <v>79</v>
      </c>
      <c r="BK235" s="137">
        <f t="shared" si="9"/>
        <v>0</v>
      </c>
      <c r="BL235" s="13" t="s">
        <v>134</v>
      </c>
      <c r="BM235" s="136" t="s">
        <v>910</v>
      </c>
    </row>
    <row r="236" spans="1:65" s="2" customFormat="1" ht="16.5" customHeight="1">
      <c r="A236" s="20"/>
      <c r="B236" s="21"/>
      <c r="C236" s="161" t="s">
        <v>270</v>
      </c>
      <c r="D236" s="161" t="s">
        <v>192</v>
      </c>
      <c r="E236" s="162" t="s">
        <v>594</v>
      </c>
      <c r="F236" s="163" t="s">
        <v>595</v>
      </c>
      <c r="G236" s="164" t="s">
        <v>286</v>
      </c>
      <c r="H236" s="165">
        <v>1</v>
      </c>
      <c r="I236" s="166"/>
      <c r="J236" s="167">
        <f t="shared" si="0"/>
        <v>0</v>
      </c>
      <c r="K236" s="168"/>
      <c r="L236" s="169"/>
      <c r="M236" s="170" t="s">
        <v>19</v>
      </c>
      <c r="N236" s="171" t="s">
        <v>42</v>
      </c>
      <c r="O236" s="29"/>
      <c r="P236" s="134">
        <f t="shared" si="1"/>
        <v>0</v>
      </c>
      <c r="Q236" s="134">
        <v>0</v>
      </c>
      <c r="R236" s="134">
        <f t="shared" si="2"/>
        <v>0</v>
      </c>
      <c r="S236" s="134">
        <v>0</v>
      </c>
      <c r="T236" s="135">
        <f t="shared" si="3"/>
        <v>0</v>
      </c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R236" s="136" t="s">
        <v>170</v>
      </c>
      <c r="AT236" s="136" t="s">
        <v>192</v>
      </c>
      <c r="AU236" s="136" t="s">
        <v>81</v>
      </c>
      <c r="AY236" s="13" t="s">
        <v>128</v>
      </c>
      <c r="BE236" s="137">
        <f t="shared" si="4"/>
        <v>0</v>
      </c>
      <c r="BF236" s="137">
        <f t="shared" si="5"/>
        <v>0</v>
      </c>
      <c r="BG236" s="137">
        <f t="shared" si="6"/>
        <v>0</v>
      </c>
      <c r="BH236" s="137">
        <f t="shared" si="7"/>
        <v>0</v>
      </c>
      <c r="BI236" s="137">
        <f t="shared" si="8"/>
        <v>0</v>
      </c>
      <c r="BJ236" s="13" t="s">
        <v>79</v>
      </c>
      <c r="BK236" s="137">
        <f t="shared" si="9"/>
        <v>0</v>
      </c>
      <c r="BL236" s="13" t="s">
        <v>134</v>
      </c>
      <c r="BM236" s="136" t="s">
        <v>911</v>
      </c>
    </row>
    <row r="237" spans="1:65" s="2" customFormat="1" ht="16.5" customHeight="1">
      <c r="A237" s="20"/>
      <c r="B237" s="21"/>
      <c r="C237" s="161" t="s">
        <v>274</v>
      </c>
      <c r="D237" s="161" t="s">
        <v>192</v>
      </c>
      <c r="E237" s="162" t="s">
        <v>610</v>
      </c>
      <c r="F237" s="163" t="s">
        <v>611</v>
      </c>
      <c r="G237" s="164" t="s">
        <v>286</v>
      </c>
      <c r="H237" s="165">
        <v>2</v>
      </c>
      <c r="I237" s="166"/>
      <c r="J237" s="167">
        <f t="shared" si="0"/>
        <v>0</v>
      </c>
      <c r="K237" s="168"/>
      <c r="L237" s="169"/>
      <c r="M237" s="170" t="s">
        <v>19</v>
      </c>
      <c r="N237" s="171" t="s">
        <v>42</v>
      </c>
      <c r="O237" s="29"/>
      <c r="P237" s="134">
        <f t="shared" si="1"/>
        <v>0</v>
      </c>
      <c r="Q237" s="134">
        <v>0</v>
      </c>
      <c r="R237" s="134">
        <f t="shared" si="2"/>
        <v>0</v>
      </c>
      <c r="S237" s="134">
        <v>0</v>
      </c>
      <c r="T237" s="135">
        <f t="shared" si="3"/>
        <v>0</v>
      </c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R237" s="136" t="s">
        <v>170</v>
      </c>
      <c r="AT237" s="136" t="s">
        <v>192</v>
      </c>
      <c r="AU237" s="136" t="s">
        <v>81</v>
      </c>
      <c r="AY237" s="13" t="s">
        <v>128</v>
      </c>
      <c r="BE237" s="137">
        <f t="shared" si="4"/>
        <v>0</v>
      </c>
      <c r="BF237" s="137">
        <f t="shared" si="5"/>
        <v>0</v>
      </c>
      <c r="BG237" s="137">
        <f t="shared" si="6"/>
        <v>0</v>
      </c>
      <c r="BH237" s="137">
        <f t="shared" si="7"/>
        <v>0</v>
      </c>
      <c r="BI237" s="137">
        <f t="shared" si="8"/>
        <v>0</v>
      </c>
      <c r="BJ237" s="13" t="s">
        <v>79</v>
      </c>
      <c r="BK237" s="137">
        <f t="shared" si="9"/>
        <v>0</v>
      </c>
      <c r="BL237" s="13" t="s">
        <v>134</v>
      </c>
      <c r="BM237" s="136" t="s">
        <v>912</v>
      </c>
    </row>
    <row r="238" spans="1:65" s="2" customFormat="1" ht="16.5" customHeight="1">
      <c r="A238" s="20"/>
      <c r="B238" s="21"/>
      <c r="C238" s="161" t="s">
        <v>357</v>
      </c>
      <c r="D238" s="161" t="s">
        <v>192</v>
      </c>
      <c r="E238" s="162" t="s">
        <v>604</v>
      </c>
      <c r="F238" s="163" t="s">
        <v>605</v>
      </c>
      <c r="G238" s="164" t="s">
        <v>286</v>
      </c>
      <c r="H238" s="165">
        <v>2</v>
      </c>
      <c r="I238" s="166"/>
      <c r="J238" s="167">
        <f t="shared" si="0"/>
        <v>0</v>
      </c>
      <c r="K238" s="168"/>
      <c r="L238" s="169"/>
      <c r="M238" s="170" t="s">
        <v>19</v>
      </c>
      <c r="N238" s="171" t="s">
        <v>42</v>
      </c>
      <c r="O238" s="29"/>
      <c r="P238" s="134">
        <f t="shared" si="1"/>
        <v>0</v>
      </c>
      <c r="Q238" s="134">
        <v>0</v>
      </c>
      <c r="R238" s="134">
        <f t="shared" si="2"/>
        <v>0</v>
      </c>
      <c r="S238" s="134">
        <v>0</v>
      </c>
      <c r="T238" s="135">
        <f t="shared" si="3"/>
        <v>0</v>
      </c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R238" s="136" t="s">
        <v>170</v>
      </c>
      <c r="AT238" s="136" t="s">
        <v>192</v>
      </c>
      <c r="AU238" s="136" t="s">
        <v>81</v>
      </c>
      <c r="AY238" s="13" t="s">
        <v>128</v>
      </c>
      <c r="BE238" s="137">
        <f t="shared" si="4"/>
        <v>0</v>
      </c>
      <c r="BF238" s="137">
        <f t="shared" si="5"/>
        <v>0</v>
      </c>
      <c r="BG238" s="137">
        <f t="shared" si="6"/>
        <v>0</v>
      </c>
      <c r="BH238" s="137">
        <f t="shared" si="7"/>
        <v>0</v>
      </c>
      <c r="BI238" s="137">
        <f t="shared" si="8"/>
        <v>0</v>
      </c>
      <c r="BJ238" s="13" t="s">
        <v>79</v>
      </c>
      <c r="BK238" s="137">
        <f t="shared" si="9"/>
        <v>0</v>
      </c>
      <c r="BL238" s="13" t="s">
        <v>134</v>
      </c>
      <c r="BM238" s="136" t="s">
        <v>913</v>
      </c>
    </row>
    <row r="239" spans="1:65" s="2" customFormat="1" ht="16.5" customHeight="1">
      <c r="A239" s="20"/>
      <c r="B239" s="21"/>
      <c r="C239" s="161" t="s">
        <v>278</v>
      </c>
      <c r="D239" s="161" t="s">
        <v>192</v>
      </c>
      <c r="E239" s="162" t="s">
        <v>613</v>
      </c>
      <c r="F239" s="163" t="s">
        <v>614</v>
      </c>
      <c r="G239" s="164" t="s">
        <v>286</v>
      </c>
      <c r="H239" s="165">
        <v>8</v>
      </c>
      <c r="I239" s="166"/>
      <c r="J239" s="167">
        <f t="shared" si="0"/>
        <v>0</v>
      </c>
      <c r="K239" s="168"/>
      <c r="L239" s="169"/>
      <c r="M239" s="170" t="s">
        <v>19</v>
      </c>
      <c r="N239" s="171" t="s">
        <v>42</v>
      </c>
      <c r="O239" s="29"/>
      <c r="P239" s="134">
        <f t="shared" si="1"/>
        <v>0</v>
      </c>
      <c r="Q239" s="134">
        <v>0</v>
      </c>
      <c r="R239" s="134">
        <f t="shared" si="2"/>
        <v>0</v>
      </c>
      <c r="S239" s="134">
        <v>0</v>
      </c>
      <c r="T239" s="135">
        <f t="shared" si="3"/>
        <v>0</v>
      </c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R239" s="136" t="s">
        <v>170</v>
      </c>
      <c r="AT239" s="136" t="s">
        <v>192</v>
      </c>
      <c r="AU239" s="136" t="s">
        <v>81</v>
      </c>
      <c r="AY239" s="13" t="s">
        <v>128</v>
      </c>
      <c r="BE239" s="137">
        <f t="shared" si="4"/>
        <v>0</v>
      </c>
      <c r="BF239" s="137">
        <f t="shared" si="5"/>
        <v>0</v>
      </c>
      <c r="BG239" s="137">
        <f t="shared" si="6"/>
        <v>0</v>
      </c>
      <c r="BH239" s="137">
        <f t="shared" si="7"/>
        <v>0</v>
      </c>
      <c r="BI239" s="137">
        <f t="shared" si="8"/>
        <v>0</v>
      </c>
      <c r="BJ239" s="13" t="s">
        <v>79</v>
      </c>
      <c r="BK239" s="137">
        <f t="shared" si="9"/>
        <v>0</v>
      </c>
      <c r="BL239" s="13" t="s">
        <v>134</v>
      </c>
      <c r="BM239" s="136" t="s">
        <v>914</v>
      </c>
    </row>
    <row r="240" spans="1:65" s="2" customFormat="1" ht="21.75" customHeight="1">
      <c r="A240" s="20"/>
      <c r="B240" s="21"/>
      <c r="C240" s="124" t="s">
        <v>283</v>
      </c>
      <c r="D240" s="124" t="s">
        <v>130</v>
      </c>
      <c r="E240" s="125" t="s">
        <v>915</v>
      </c>
      <c r="F240" s="126" t="s">
        <v>916</v>
      </c>
      <c r="G240" s="127" t="s">
        <v>286</v>
      </c>
      <c r="H240" s="128">
        <v>1</v>
      </c>
      <c r="I240" s="129"/>
      <c r="J240" s="130">
        <f t="shared" si="0"/>
        <v>0</v>
      </c>
      <c r="K240" s="131"/>
      <c r="L240" s="23"/>
      <c r="M240" s="132" t="s">
        <v>19</v>
      </c>
      <c r="N240" s="133" t="s">
        <v>42</v>
      </c>
      <c r="O240" s="29"/>
      <c r="P240" s="134">
        <f t="shared" si="1"/>
        <v>0</v>
      </c>
      <c r="Q240" s="134">
        <v>0</v>
      </c>
      <c r="R240" s="134">
        <f t="shared" si="2"/>
        <v>0</v>
      </c>
      <c r="S240" s="134">
        <v>0</v>
      </c>
      <c r="T240" s="135">
        <f t="shared" si="3"/>
        <v>0</v>
      </c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R240" s="136" t="s">
        <v>134</v>
      </c>
      <c r="AT240" s="136" t="s">
        <v>130</v>
      </c>
      <c r="AU240" s="136" t="s">
        <v>81</v>
      </c>
      <c r="AY240" s="13" t="s">
        <v>128</v>
      </c>
      <c r="BE240" s="137">
        <f t="shared" si="4"/>
        <v>0</v>
      </c>
      <c r="BF240" s="137">
        <f t="shared" si="5"/>
        <v>0</v>
      </c>
      <c r="BG240" s="137">
        <f t="shared" si="6"/>
        <v>0</v>
      </c>
      <c r="BH240" s="137">
        <f t="shared" si="7"/>
        <v>0</v>
      </c>
      <c r="BI240" s="137">
        <f t="shared" si="8"/>
        <v>0</v>
      </c>
      <c r="BJ240" s="13" t="s">
        <v>79</v>
      </c>
      <c r="BK240" s="137">
        <f t="shared" si="9"/>
        <v>0</v>
      </c>
      <c r="BL240" s="13" t="s">
        <v>134</v>
      </c>
      <c r="BM240" s="136" t="s">
        <v>917</v>
      </c>
    </row>
    <row r="241" spans="1:65" s="2" customFormat="1" ht="21.75" customHeight="1">
      <c r="A241" s="20"/>
      <c r="B241" s="21"/>
      <c r="C241" s="124" t="s">
        <v>288</v>
      </c>
      <c r="D241" s="124" t="s">
        <v>130</v>
      </c>
      <c r="E241" s="125" t="s">
        <v>918</v>
      </c>
      <c r="F241" s="126" t="s">
        <v>919</v>
      </c>
      <c r="G241" s="127" t="s">
        <v>286</v>
      </c>
      <c r="H241" s="128">
        <v>11</v>
      </c>
      <c r="I241" s="129"/>
      <c r="J241" s="130">
        <f t="shared" si="0"/>
        <v>0</v>
      </c>
      <c r="K241" s="131"/>
      <c r="L241" s="23"/>
      <c r="M241" s="132" t="s">
        <v>19</v>
      </c>
      <c r="N241" s="133" t="s">
        <v>42</v>
      </c>
      <c r="O241" s="29"/>
      <c r="P241" s="134">
        <f t="shared" si="1"/>
        <v>0</v>
      </c>
      <c r="Q241" s="134">
        <v>0.14494</v>
      </c>
      <c r="R241" s="134">
        <f t="shared" si="2"/>
        <v>1.59434</v>
      </c>
      <c r="S241" s="134">
        <v>0</v>
      </c>
      <c r="T241" s="135">
        <f t="shared" si="3"/>
        <v>0</v>
      </c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R241" s="136" t="s">
        <v>134</v>
      </c>
      <c r="AT241" s="136" t="s">
        <v>130</v>
      </c>
      <c r="AU241" s="136" t="s">
        <v>81</v>
      </c>
      <c r="AY241" s="13" t="s">
        <v>128</v>
      </c>
      <c r="BE241" s="137">
        <f t="shared" si="4"/>
        <v>0</v>
      </c>
      <c r="BF241" s="137">
        <f t="shared" si="5"/>
        <v>0</v>
      </c>
      <c r="BG241" s="137">
        <f t="shared" si="6"/>
        <v>0</v>
      </c>
      <c r="BH241" s="137">
        <f t="shared" si="7"/>
        <v>0</v>
      </c>
      <c r="BI241" s="137">
        <f t="shared" si="8"/>
        <v>0</v>
      </c>
      <c r="BJ241" s="13" t="s">
        <v>79</v>
      </c>
      <c r="BK241" s="137">
        <f t="shared" si="9"/>
        <v>0</v>
      </c>
      <c r="BL241" s="13" t="s">
        <v>134</v>
      </c>
      <c r="BM241" s="136" t="s">
        <v>920</v>
      </c>
    </row>
    <row r="242" spans="1:65" s="2" customFormat="1" ht="21.75" customHeight="1">
      <c r="A242" s="20"/>
      <c r="B242" s="21"/>
      <c r="C242" s="161" t="s">
        <v>292</v>
      </c>
      <c r="D242" s="161" t="s">
        <v>192</v>
      </c>
      <c r="E242" s="162" t="s">
        <v>921</v>
      </c>
      <c r="F242" s="163" t="s">
        <v>922</v>
      </c>
      <c r="G242" s="164" t="s">
        <v>286</v>
      </c>
      <c r="H242" s="165">
        <v>11</v>
      </c>
      <c r="I242" s="166"/>
      <c r="J242" s="167">
        <f t="shared" si="0"/>
        <v>0</v>
      </c>
      <c r="K242" s="168"/>
      <c r="L242" s="169"/>
      <c r="M242" s="170" t="s">
        <v>19</v>
      </c>
      <c r="N242" s="171" t="s">
        <v>42</v>
      </c>
      <c r="O242" s="29"/>
      <c r="P242" s="134">
        <f t="shared" si="1"/>
        <v>0</v>
      </c>
      <c r="Q242" s="134">
        <v>0</v>
      </c>
      <c r="R242" s="134">
        <f t="shared" si="2"/>
        <v>0</v>
      </c>
      <c r="S242" s="134">
        <v>0</v>
      </c>
      <c r="T242" s="135">
        <f t="shared" si="3"/>
        <v>0</v>
      </c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R242" s="136" t="s">
        <v>170</v>
      </c>
      <c r="AT242" s="136" t="s">
        <v>192</v>
      </c>
      <c r="AU242" s="136" t="s">
        <v>81</v>
      </c>
      <c r="AY242" s="13" t="s">
        <v>128</v>
      </c>
      <c r="BE242" s="137">
        <f t="shared" si="4"/>
        <v>0</v>
      </c>
      <c r="BF242" s="137">
        <f t="shared" si="5"/>
        <v>0</v>
      </c>
      <c r="BG242" s="137">
        <f t="shared" si="6"/>
        <v>0</v>
      </c>
      <c r="BH242" s="137">
        <f t="shared" si="7"/>
        <v>0</v>
      </c>
      <c r="BI242" s="137">
        <f t="shared" si="8"/>
        <v>0</v>
      </c>
      <c r="BJ242" s="13" t="s">
        <v>79</v>
      </c>
      <c r="BK242" s="137">
        <f t="shared" si="9"/>
        <v>0</v>
      </c>
      <c r="BL242" s="13" t="s">
        <v>134</v>
      </c>
      <c r="BM242" s="136" t="s">
        <v>923</v>
      </c>
    </row>
    <row r="243" spans="1:65" s="2" customFormat="1" ht="21.75" customHeight="1">
      <c r="A243" s="20"/>
      <c r="B243" s="21"/>
      <c r="C243" s="161" t="s">
        <v>296</v>
      </c>
      <c r="D243" s="161" t="s">
        <v>192</v>
      </c>
      <c r="E243" s="162" t="s">
        <v>924</v>
      </c>
      <c r="F243" s="163" t="s">
        <v>925</v>
      </c>
      <c r="G243" s="164" t="s">
        <v>286</v>
      </c>
      <c r="H243" s="165">
        <v>11</v>
      </c>
      <c r="I243" s="166"/>
      <c r="J243" s="167">
        <f t="shared" si="0"/>
        <v>0</v>
      </c>
      <c r="K243" s="168"/>
      <c r="L243" s="169"/>
      <c r="M243" s="170" t="s">
        <v>19</v>
      </c>
      <c r="N243" s="171" t="s">
        <v>42</v>
      </c>
      <c r="O243" s="29"/>
      <c r="P243" s="134">
        <f t="shared" si="1"/>
        <v>0</v>
      </c>
      <c r="Q243" s="134">
        <v>0</v>
      </c>
      <c r="R243" s="134">
        <f t="shared" si="2"/>
        <v>0</v>
      </c>
      <c r="S243" s="134">
        <v>0</v>
      </c>
      <c r="T243" s="135">
        <f t="shared" si="3"/>
        <v>0</v>
      </c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R243" s="136" t="s">
        <v>170</v>
      </c>
      <c r="AT243" s="136" t="s">
        <v>192</v>
      </c>
      <c r="AU243" s="136" t="s">
        <v>81</v>
      </c>
      <c r="AY243" s="13" t="s">
        <v>128</v>
      </c>
      <c r="BE243" s="137">
        <f t="shared" si="4"/>
        <v>0</v>
      </c>
      <c r="BF243" s="137">
        <f t="shared" si="5"/>
        <v>0</v>
      </c>
      <c r="BG243" s="137">
        <f t="shared" si="6"/>
        <v>0</v>
      </c>
      <c r="BH243" s="137">
        <f t="shared" si="7"/>
        <v>0</v>
      </c>
      <c r="BI243" s="137">
        <f t="shared" si="8"/>
        <v>0</v>
      </c>
      <c r="BJ243" s="13" t="s">
        <v>79</v>
      </c>
      <c r="BK243" s="137">
        <f t="shared" si="9"/>
        <v>0</v>
      </c>
      <c r="BL243" s="13" t="s">
        <v>134</v>
      </c>
      <c r="BM243" s="136" t="s">
        <v>926</v>
      </c>
    </row>
    <row r="244" spans="1:65" s="2" customFormat="1" ht="16.5" customHeight="1">
      <c r="A244" s="20"/>
      <c r="B244" s="21"/>
      <c r="C244" s="161" t="s">
        <v>300</v>
      </c>
      <c r="D244" s="161" t="s">
        <v>192</v>
      </c>
      <c r="E244" s="162" t="s">
        <v>927</v>
      </c>
      <c r="F244" s="163" t="s">
        <v>928</v>
      </c>
      <c r="G244" s="164" t="s">
        <v>286</v>
      </c>
      <c r="H244" s="165">
        <v>11</v>
      </c>
      <c r="I244" s="166"/>
      <c r="J244" s="167">
        <f t="shared" si="0"/>
        <v>0</v>
      </c>
      <c r="K244" s="168"/>
      <c r="L244" s="169"/>
      <c r="M244" s="170" t="s">
        <v>19</v>
      </c>
      <c r="N244" s="171" t="s">
        <v>42</v>
      </c>
      <c r="O244" s="29"/>
      <c r="P244" s="134">
        <f t="shared" si="1"/>
        <v>0</v>
      </c>
      <c r="Q244" s="134">
        <v>0</v>
      </c>
      <c r="R244" s="134">
        <f t="shared" si="2"/>
        <v>0</v>
      </c>
      <c r="S244" s="134">
        <v>0</v>
      </c>
      <c r="T244" s="135">
        <f t="shared" si="3"/>
        <v>0</v>
      </c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R244" s="136" t="s">
        <v>170</v>
      </c>
      <c r="AT244" s="136" t="s">
        <v>192</v>
      </c>
      <c r="AU244" s="136" t="s">
        <v>81</v>
      </c>
      <c r="AY244" s="13" t="s">
        <v>128</v>
      </c>
      <c r="BE244" s="137">
        <f t="shared" si="4"/>
        <v>0</v>
      </c>
      <c r="BF244" s="137">
        <f t="shared" si="5"/>
        <v>0</v>
      </c>
      <c r="BG244" s="137">
        <f t="shared" si="6"/>
        <v>0</v>
      </c>
      <c r="BH244" s="137">
        <f t="shared" si="7"/>
        <v>0</v>
      </c>
      <c r="BI244" s="137">
        <f t="shared" si="8"/>
        <v>0</v>
      </c>
      <c r="BJ244" s="13" t="s">
        <v>79</v>
      </c>
      <c r="BK244" s="137">
        <f t="shared" si="9"/>
        <v>0</v>
      </c>
      <c r="BL244" s="13" t="s">
        <v>134</v>
      </c>
      <c r="BM244" s="136" t="s">
        <v>929</v>
      </c>
    </row>
    <row r="245" spans="1:65" s="2" customFormat="1" ht="16.5" customHeight="1">
      <c r="A245" s="20"/>
      <c r="B245" s="21"/>
      <c r="C245" s="161" t="s">
        <v>304</v>
      </c>
      <c r="D245" s="161" t="s">
        <v>192</v>
      </c>
      <c r="E245" s="162" t="s">
        <v>930</v>
      </c>
      <c r="F245" s="163" t="s">
        <v>931</v>
      </c>
      <c r="G245" s="164" t="s">
        <v>286</v>
      </c>
      <c r="H245" s="165">
        <v>28</v>
      </c>
      <c r="I245" s="166"/>
      <c r="J245" s="167">
        <f t="shared" si="0"/>
        <v>0</v>
      </c>
      <c r="K245" s="168"/>
      <c r="L245" s="169"/>
      <c r="M245" s="170" t="s">
        <v>19</v>
      </c>
      <c r="N245" s="171" t="s">
        <v>42</v>
      </c>
      <c r="O245" s="29"/>
      <c r="P245" s="134">
        <f t="shared" si="1"/>
        <v>0</v>
      </c>
      <c r="Q245" s="134">
        <v>0</v>
      </c>
      <c r="R245" s="134">
        <f t="shared" si="2"/>
        <v>0</v>
      </c>
      <c r="S245" s="134">
        <v>0</v>
      </c>
      <c r="T245" s="135">
        <f t="shared" si="3"/>
        <v>0</v>
      </c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R245" s="136" t="s">
        <v>170</v>
      </c>
      <c r="AT245" s="136" t="s">
        <v>192</v>
      </c>
      <c r="AU245" s="136" t="s">
        <v>81</v>
      </c>
      <c r="AY245" s="13" t="s">
        <v>128</v>
      </c>
      <c r="BE245" s="137">
        <f t="shared" si="4"/>
        <v>0</v>
      </c>
      <c r="BF245" s="137">
        <f t="shared" si="5"/>
        <v>0</v>
      </c>
      <c r="BG245" s="137">
        <f t="shared" si="6"/>
        <v>0</v>
      </c>
      <c r="BH245" s="137">
        <f t="shared" si="7"/>
        <v>0</v>
      </c>
      <c r="BI245" s="137">
        <f t="shared" si="8"/>
        <v>0</v>
      </c>
      <c r="BJ245" s="13" t="s">
        <v>79</v>
      </c>
      <c r="BK245" s="137">
        <f t="shared" si="9"/>
        <v>0</v>
      </c>
      <c r="BL245" s="13" t="s">
        <v>134</v>
      </c>
      <c r="BM245" s="136" t="s">
        <v>932</v>
      </c>
    </row>
    <row r="246" spans="1:65" s="2" customFormat="1" ht="21.75" customHeight="1">
      <c r="A246" s="20"/>
      <c r="B246" s="21"/>
      <c r="C246" s="161" t="s">
        <v>308</v>
      </c>
      <c r="D246" s="161" t="s">
        <v>192</v>
      </c>
      <c r="E246" s="162" t="s">
        <v>933</v>
      </c>
      <c r="F246" s="163" t="s">
        <v>934</v>
      </c>
      <c r="G246" s="164" t="s">
        <v>286</v>
      </c>
      <c r="H246" s="165">
        <v>11</v>
      </c>
      <c r="I246" s="166"/>
      <c r="J246" s="167">
        <f t="shared" si="0"/>
        <v>0</v>
      </c>
      <c r="K246" s="168"/>
      <c r="L246" s="169"/>
      <c r="M246" s="170" t="s">
        <v>19</v>
      </c>
      <c r="N246" s="171" t="s">
        <v>42</v>
      </c>
      <c r="O246" s="29"/>
      <c r="P246" s="134">
        <f t="shared" si="1"/>
        <v>0</v>
      </c>
      <c r="Q246" s="134">
        <v>0</v>
      </c>
      <c r="R246" s="134">
        <f t="shared" si="2"/>
        <v>0</v>
      </c>
      <c r="S246" s="134">
        <v>0</v>
      </c>
      <c r="T246" s="135">
        <f t="shared" si="3"/>
        <v>0</v>
      </c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R246" s="136" t="s">
        <v>170</v>
      </c>
      <c r="AT246" s="136" t="s">
        <v>192</v>
      </c>
      <c r="AU246" s="136" t="s">
        <v>81</v>
      </c>
      <c r="AY246" s="13" t="s">
        <v>128</v>
      </c>
      <c r="BE246" s="137">
        <f t="shared" si="4"/>
        <v>0</v>
      </c>
      <c r="BF246" s="137">
        <f t="shared" si="5"/>
        <v>0</v>
      </c>
      <c r="BG246" s="137">
        <f t="shared" si="6"/>
        <v>0</v>
      </c>
      <c r="BH246" s="137">
        <f t="shared" si="7"/>
        <v>0</v>
      </c>
      <c r="BI246" s="137">
        <f t="shared" si="8"/>
        <v>0</v>
      </c>
      <c r="BJ246" s="13" t="s">
        <v>79</v>
      </c>
      <c r="BK246" s="137">
        <f t="shared" si="9"/>
        <v>0</v>
      </c>
      <c r="BL246" s="13" t="s">
        <v>134</v>
      </c>
      <c r="BM246" s="136" t="s">
        <v>935</v>
      </c>
    </row>
    <row r="247" spans="1:65" s="2" customFormat="1" ht="21.75" customHeight="1">
      <c r="A247" s="20"/>
      <c r="B247" s="21"/>
      <c r="C247" s="161" t="s">
        <v>312</v>
      </c>
      <c r="D247" s="161" t="s">
        <v>192</v>
      </c>
      <c r="E247" s="162" t="s">
        <v>936</v>
      </c>
      <c r="F247" s="163" t="s">
        <v>937</v>
      </c>
      <c r="G247" s="164" t="s">
        <v>286</v>
      </c>
      <c r="H247" s="165">
        <v>11</v>
      </c>
      <c r="I247" s="166"/>
      <c r="J247" s="167">
        <f t="shared" si="0"/>
        <v>0</v>
      </c>
      <c r="K247" s="168"/>
      <c r="L247" s="169"/>
      <c r="M247" s="170" t="s">
        <v>19</v>
      </c>
      <c r="N247" s="171" t="s">
        <v>42</v>
      </c>
      <c r="O247" s="29"/>
      <c r="P247" s="134">
        <f t="shared" si="1"/>
        <v>0</v>
      </c>
      <c r="Q247" s="134">
        <v>0</v>
      </c>
      <c r="R247" s="134">
        <f t="shared" si="2"/>
        <v>0</v>
      </c>
      <c r="S247" s="134">
        <v>0</v>
      </c>
      <c r="T247" s="135">
        <f t="shared" si="3"/>
        <v>0</v>
      </c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R247" s="136" t="s">
        <v>170</v>
      </c>
      <c r="AT247" s="136" t="s">
        <v>192</v>
      </c>
      <c r="AU247" s="136" t="s">
        <v>81</v>
      </c>
      <c r="AY247" s="13" t="s">
        <v>128</v>
      </c>
      <c r="BE247" s="137">
        <f t="shared" si="4"/>
        <v>0</v>
      </c>
      <c r="BF247" s="137">
        <f t="shared" si="5"/>
        <v>0</v>
      </c>
      <c r="BG247" s="137">
        <f t="shared" si="6"/>
        <v>0</v>
      </c>
      <c r="BH247" s="137">
        <f t="shared" si="7"/>
        <v>0</v>
      </c>
      <c r="BI247" s="137">
        <f t="shared" si="8"/>
        <v>0</v>
      </c>
      <c r="BJ247" s="13" t="s">
        <v>79</v>
      </c>
      <c r="BK247" s="137">
        <f t="shared" si="9"/>
        <v>0</v>
      </c>
      <c r="BL247" s="13" t="s">
        <v>134</v>
      </c>
      <c r="BM247" s="136" t="s">
        <v>938</v>
      </c>
    </row>
    <row r="248" spans="1:65" s="2" customFormat="1" ht="55.5" customHeight="1">
      <c r="A248" s="20"/>
      <c r="B248" s="21"/>
      <c r="C248" s="124" t="s">
        <v>316</v>
      </c>
      <c r="D248" s="124" t="s">
        <v>130</v>
      </c>
      <c r="E248" s="125" t="s">
        <v>939</v>
      </c>
      <c r="F248" s="126" t="s">
        <v>940</v>
      </c>
      <c r="G248" s="127" t="s">
        <v>646</v>
      </c>
      <c r="H248" s="128">
        <v>1</v>
      </c>
      <c r="I248" s="129"/>
      <c r="J248" s="130">
        <f t="shared" si="0"/>
        <v>0</v>
      </c>
      <c r="K248" s="131"/>
      <c r="L248" s="23"/>
      <c r="M248" s="132" t="s">
        <v>19</v>
      </c>
      <c r="N248" s="133" t="s">
        <v>42</v>
      </c>
      <c r="O248" s="29"/>
      <c r="P248" s="134">
        <f t="shared" si="1"/>
        <v>0</v>
      </c>
      <c r="Q248" s="134">
        <v>0</v>
      </c>
      <c r="R248" s="134">
        <f t="shared" si="2"/>
        <v>0</v>
      </c>
      <c r="S248" s="134">
        <v>0</v>
      </c>
      <c r="T248" s="135">
        <f t="shared" si="3"/>
        <v>0</v>
      </c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R248" s="136" t="s">
        <v>134</v>
      </c>
      <c r="AT248" s="136" t="s">
        <v>130</v>
      </c>
      <c r="AU248" s="136" t="s">
        <v>81</v>
      </c>
      <c r="AY248" s="13" t="s">
        <v>128</v>
      </c>
      <c r="BE248" s="137">
        <f t="shared" si="4"/>
        <v>0</v>
      </c>
      <c r="BF248" s="137">
        <f t="shared" si="5"/>
        <v>0</v>
      </c>
      <c r="BG248" s="137">
        <f t="shared" si="6"/>
        <v>0</v>
      </c>
      <c r="BH248" s="137">
        <f t="shared" si="7"/>
        <v>0</v>
      </c>
      <c r="BI248" s="137">
        <f t="shared" si="8"/>
        <v>0</v>
      </c>
      <c r="BJ248" s="13" t="s">
        <v>79</v>
      </c>
      <c r="BK248" s="137">
        <f t="shared" si="9"/>
        <v>0</v>
      </c>
      <c r="BL248" s="13" t="s">
        <v>134</v>
      </c>
      <c r="BM248" s="136" t="s">
        <v>941</v>
      </c>
    </row>
    <row r="249" spans="1:65" s="2" customFormat="1" ht="16.5" customHeight="1">
      <c r="A249" s="20"/>
      <c r="B249" s="21"/>
      <c r="C249" s="124" t="s">
        <v>320</v>
      </c>
      <c r="D249" s="124" t="s">
        <v>130</v>
      </c>
      <c r="E249" s="125" t="s">
        <v>619</v>
      </c>
      <c r="F249" s="126" t="s">
        <v>620</v>
      </c>
      <c r="G249" s="127" t="s">
        <v>202</v>
      </c>
      <c r="H249" s="128">
        <v>202.83</v>
      </c>
      <c r="I249" s="129"/>
      <c r="J249" s="130">
        <f t="shared" si="0"/>
        <v>0</v>
      </c>
      <c r="K249" s="131"/>
      <c r="L249" s="23"/>
      <c r="M249" s="132" t="s">
        <v>19</v>
      </c>
      <c r="N249" s="133" t="s">
        <v>42</v>
      </c>
      <c r="O249" s="29"/>
      <c r="P249" s="134">
        <f t="shared" si="1"/>
        <v>0</v>
      </c>
      <c r="Q249" s="134">
        <v>0.00013</v>
      </c>
      <c r="R249" s="134">
        <f t="shared" si="2"/>
        <v>0.0263679</v>
      </c>
      <c r="S249" s="134">
        <v>0</v>
      </c>
      <c r="T249" s="135">
        <f t="shared" si="3"/>
        <v>0</v>
      </c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R249" s="136" t="s">
        <v>134</v>
      </c>
      <c r="AT249" s="136" t="s">
        <v>130</v>
      </c>
      <c r="AU249" s="136" t="s">
        <v>81</v>
      </c>
      <c r="AY249" s="13" t="s">
        <v>128</v>
      </c>
      <c r="BE249" s="137">
        <f t="shared" si="4"/>
        <v>0</v>
      </c>
      <c r="BF249" s="137">
        <f t="shared" si="5"/>
        <v>0</v>
      </c>
      <c r="BG249" s="137">
        <f t="shared" si="6"/>
        <v>0</v>
      </c>
      <c r="BH249" s="137">
        <f t="shared" si="7"/>
        <v>0</v>
      </c>
      <c r="BI249" s="137">
        <f t="shared" si="8"/>
        <v>0</v>
      </c>
      <c r="BJ249" s="13" t="s">
        <v>79</v>
      </c>
      <c r="BK249" s="137">
        <f t="shared" si="9"/>
        <v>0</v>
      </c>
      <c r="BL249" s="13" t="s">
        <v>134</v>
      </c>
      <c r="BM249" s="136" t="s">
        <v>942</v>
      </c>
    </row>
    <row r="250" spans="2:51" s="8" customFormat="1" ht="12">
      <c r="B250" s="138"/>
      <c r="C250" s="139"/>
      <c r="D250" s="140" t="s">
        <v>136</v>
      </c>
      <c r="E250" s="141" t="s">
        <v>19</v>
      </c>
      <c r="F250" s="142" t="s">
        <v>943</v>
      </c>
      <c r="G250" s="139"/>
      <c r="H250" s="143">
        <v>202.83</v>
      </c>
      <c r="I250" s="144"/>
      <c r="J250" s="139"/>
      <c r="K250" s="139"/>
      <c r="L250" s="145"/>
      <c r="M250" s="146"/>
      <c r="N250" s="147"/>
      <c r="O250" s="147"/>
      <c r="P250" s="147"/>
      <c r="Q250" s="147"/>
      <c r="R250" s="147"/>
      <c r="S250" s="147"/>
      <c r="T250" s="148"/>
      <c r="AT250" s="149" t="s">
        <v>136</v>
      </c>
      <c r="AU250" s="149" t="s">
        <v>81</v>
      </c>
      <c r="AV250" s="8" t="s">
        <v>81</v>
      </c>
      <c r="AW250" s="8" t="s">
        <v>33</v>
      </c>
      <c r="AX250" s="8" t="s">
        <v>79</v>
      </c>
      <c r="AY250" s="149" t="s">
        <v>128</v>
      </c>
    </row>
    <row r="251" spans="2:63" s="7" customFormat="1" ht="20.85" customHeight="1">
      <c r="B251" s="108"/>
      <c r="C251" s="109"/>
      <c r="D251" s="110" t="s">
        <v>70</v>
      </c>
      <c r="E251" s="122" t="s">
        <v>597</v>
      </c>
      <c r="F251" s="122" t="s">
        <v>623</v>
      </c>
      <c r="G251" s="109"/>
      <c r="H251" s="109"/>
      <c r="I251" s="112"/>
      <c r="J251" s="123">
        <f>BK251</f>
        <v>0</v>
      </c>
      <c r="K251" s="109"/>
      <c r="L251" s="114"/>
      <c r="M251" s="115"/>
      <c r="N251" s="116"/>
      <c r="O251" s="116"/>
      <c r="P251" s="117">
        <f>P252</f>
        <v>0</v>
      </c>
      <c r="Q251" s="116"/>
      <c r="R251" s="117">
        <f>R252</f>
        <v>0</v>
      </c>
      <c r="S251" s="116"/>
      <c r="T251" s="118">
        <f>T252</f>
        <v>0</v>
      </c>
      <c r="AR251" s="119" t="s">
        <v>79</v>
      </c>
      <c r="AT251" s="120" t="s">
        <v>70</v>
      </c>
      <c r="AU251" s="120" t="s">
        <v>81</v>
      </c>
      <c r="AY251" s="119" t="s">
        <v>128</v>
      </c>
      <c r="BK251" s="121">
        <f>BK252</f>
        <v>0</v>
      </c>
    </row>
    <row r="252" spans="1:65" s="2" customFormat="1" ht="21.75" customHeight="1">
      <c r="A252" s="20"/>
      <c r="B252" s="21"/>
      <c r="C252" s="124" t="s">
        <v>324</v>
      </c>
      <c r="D252" s="124" t="s">
        <v>130</v>
      </c>
      <c r="E252" s="125" t="s">
        <v>628</v>
      </c>
      <c r="F252" s="126" t="s">
        <v>629</v>
      </c>
      <c r="G252" s="127" t="s">
        <v>202</v>
      </c>
      <c r="H252" s="128">
        <v>202.83</v>
      </c>
      <c r="I252" s="129"/>
      <c r="J252" s="130">
        <f>ROUND(I252*H252,2)</f>
        <v>0</v>
      </c>
      <c r="K252" s="131"/>
      <c r="L252" s="23"/>
      <c r="M252" s="132" t="s">
        <v>19</v>
      </c>
      <c r="N252" s="133" t="s">
        <v>42</v>
      </c>
      <c r="O252" s="29"/>
      <c r="P252" s="134">
        <f>O252*H252</f>
        <v>0</v>
      </c>
      <c r="Q252" s="134">
        <v>0</v>
      </c>
      <c r="R252" s="134">
        <f>Q252*H252</f>
        <v>0</v>
      </c>
      <c r="S252" s="134">
        <v>0</v>
      </c>
      <c r="T252" s="135">
        <f>S252*H252</f>
        <v>0</v>
      </c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R252" s="136" t="s">
        <v>134</v>
      </c>
      <c r="AT252" s="136" t="s">
        <v>130</v>
      </c>
      <c r="AU252" s="136" t="s">
        <v>141</v>
      </c>
      <c r="AY252" s="13" t="s">
        <v>128</v>
      </c>
      <c r="BE252" s="137">
        <f>IF(N252="základní",J252,0)</f>
        <v>0</v>
      </c>
      <c r="BF252" s="137">
        <f>IF(N252="snížená",J252,0)</f>
        <v>0</v>
      </c>
      <c r="BG252" s="137">
        <f>IF(N252="zákl. přenesená",J252,0)</f>
        <v>0</v>
      </c>
      <c r="BH252" s="137">
        <f>IF(N252="sníž. přenesená",J252,0)</f>
        <v>0</v>
      </c>
      <c r="BI252" s="137">
        <f>IF(N252="nulová",J252,0)</f>
        <v>0</v>
      </c>
      <c r="BJ252" s="13" t="s">
        <v>79</v>
      </c>
      <c r="BK252" s="137">
        <f>ROUND(I252*H252,2)</f>
        <v>0</v>
      </c>
      <c r="BL252" s="13" t="s">
        <v>134</v>
      </c>
      <c r="BM252" s="136" t="s">
        <v>944</v>
      </c>
    </row>
    <row r="253" spans="2:63" s="7" customFormat="1" ht="22.8" customHeight="1">
      <c r="B253" s="108"/>
      <c r="C253" s="109"/>
      <c r="D253" s="110" t="s">
        <v>70</v>
      </c>
      <c r="E253" s="122" t="s">
        <v>175</v>
      </c>
      <c r="F253" s="122" t="s">
        <v>282</v>
      </c>
      <c r="G253" s="109"/>
      <c r="H253" s="109"/>
      <c r="I253" s="112"/>
      <c r="J253" s="123">
        <f>BK253</f>
        <v>0</v>
      </c>
      <c r="K253" s="109"/>
      <c r="L253" s="114"/>
      <c r="M253" s="115"/>
      <c r="N253" s="116"/>
      <c r="O253" s="116"/>
      <c r="P253" s="117">
        <f>SUM(P254:P255)</f>
        <v>0</v>
      </c>
      <c r="Q253" s="116"/>
      <c r="R253" s="117">
        <f>SUM(R254:R255)</f>
        <v>2.339356</v>
      </c>
      <c r="S253" s="116"/>
      <c r="T253" s="118">
        <f>SUM(T254:T255)</f>
        <v>0</v>
      </c>
      <c r="AR253" s="119" t="s">
        <v>79</v>
      </c>
      <c r="AT253" s="120" t="s">
        <v>70</v>
      </c>
      <c r="AU253" s="120" t="s">
        <v>79</v>
      </c>
      <c r="AY253" s="119" t="s">
        <v>128</v>
      </c>
      <c r="BK253" s="121">
        <f>SUM(BK254:BK255)</f>
        <v>0</v>
      </c>
    </row>
    <row r="254" spans="1:65" s="2" customFormat="1" ht="21.75" customHeight="1">
      <c r="A254" s="20"/>
      <c r="B254" s="21"/>
      <c r="C254" s="124" t="s">
        <v>328</v>
      </c>
      <c r="D254" s="124" t="s">
        <v>130</v>
      </c>
      <c r="E254" s="125" t="s">
        <v>945</v>
      </c>
      <c r="F254" s="126" t="s">
        <v>946</v>
      </c>
      <c r="G254" s="127" t="s">
        <v>202</v>
      </c>
      <c r="H254" s="128">
        <v>7.6</v>
      </c>
      <c r="I254" s="129"/>
      <c r="J254" s="130">
        <f>ROUND(I254*H254,2)</f>
        <v>0</v>
      </c>
      <c r="K254" s="131"/>
      <c r="L254" s="23"/>
      <c r="M254" s="132" t="s">
        <v>19</v>
      </c>
      <c r="N254" s="133" t="s">
        <v>42</v>
      </c>
      <c r="O254" s="29"/>
      <c r="P254" s="134">
        <f>O254*H254</f>
        <v>0</v>
      </c>
      <c r="Q254" s="134">
        <v>0.29221</v>
      </c>
      <c r="R254" s="134">
        <f>Q254*H254</f>
        <v>2.220796</v>
      </c>
      <c r="S254" s="134">
        <v>0</v>
      </c>
      <c r="T254" s="135">
        <f>S254*H254</f>
        <v>0</v>
      </c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R254" s="136" t="s">
        <v>134</v>
      </c>
      <c r="AT254" s="136" t="s">
        <v>130</v>
      </c>
      <c r="AU254" s="136" t="s">
        <v>81</v>
      </c>
      <c r="AY254" s="13" t="s">
        <v>128</v>
      </c>
      <c r="BE254" s="137">
        <f>IF(N254="základní",J254,0)</f>
        <v>0</v>
      </c>
      <c r="BF254" s="137">
        <f>IF(N254="snížená",J254,0)</f>
        <v>0</v>
      </c>
      <c r="BG254" s="137">
        <f>IF(N254="zákl. přenesená",J254,0)</f>
        <v>0</v>
      </c>
      <c r="BH254" s="137">
        <f>IF(N254="sníž. přenesená",J254,0)</f>
        <v>0</v>
      </c>
      <c r="BI254" s="137">
        <f>IF(N254="nulová",J254,0)</f>
        <v>0</v>
      </c>
      <c r="BJ254" s="13" t="s">
        <v>79</v>
      </c>
      <c r="BK254" s="137">
        <f>ROUND(I254*H254,2)</f>
        <v>0</v>
      </c>
      <c r="BL254" s="13" t="s">
        <v>134</v>
      </c>
      <c r="BM254" s="136" t="s">
        <v>947</v>
      </c>
    </row>
    <row r="255" spans="1:65" s="2" customFormat="1" ht="21.75" customHeight="1">
      <c r="A255" s="20"/>
      <c r="B255" s="21"/>
      <c r="C255" s="161" t="s">
        <v>332</v>
      </c>
      <c r="D255" s="161" t="s">
        <v>192</v>
      </c>
      <c r="E255" s="162" t="s">
        <v>948</v>
      </c>
      <c r="F255" s="163" t="s">
        <v>949</v>
      </c>
      <c r="G255" s="164" t="s">
        <v>202</v>
      </c>
      <c r="H255" s="165">
        <v>7.6</v>
      </c>
      <c r="I255" s="166"/>
      <c r="J255" s="167">
        <f>ROUND(I255*H255,2)</f>
        <v>0</v>
      </c>
      <c r="K255" s="168"/>
      <c r="L255" s="169"/>
      <c r="M255" s="170" t="s">
        <v>19</v>
      </c>
      <c r="N255" s="171" t="s">
        <v>42</v>
      </c>
      <c r="O255" s="29"/>
      <c r="P255" s="134">
        <f>O255*H255</f>
        <v>0</v>
      </c>
      <c r="Q255" s="134">
        <v>0.0156</v>
      </c>
      <c r="R255" s="134">
        <f>Q255*H255</f>
        <v>0.11855999999999998</v>
      </c>
      <c r="S255" s="134">
        <v>0</v>
      </c>
      <c r="T255" s="135">
        <f>S255*H255</f>
        <v>0</v>
      </c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R255" s="136" t="s">
        <v>170</v>
      </c>
      <c r="AT255" s="136" t="s">
        <v>192</v>
      </c>
      <c r="AU255" s="136" t="s">
        <v>81</v>
      </c>
      <c r="AY255" s="13" t="s">
        <v>128</v>
      </c>
      <c r="BE255" s="137">
        <f>IF(N255="základní",J255,0)</f>
        <v>0</v>
      </c>
      <c r="BF255" s="137">
        <f>IF(N255="snížená",J255,0)</f>
        <v>0</v>
      </c>
      <c r="BG255" s="137">
        <f>IF(N255="zákl. přenesená",J255,0)</f>
        <v>0</v>
      </c>
      <c r="BH255" s="137">
        <f>IF(N255="sníž. přenesená",J255,0)</f>
        <v>0</v>
      </c>
      <c r="BI255" s="137">
        <f>IF(N255="nulová",J255,0)</f>
        <v>0</v>
      </c>
      <c r="BJ255" s="13" t="s">
        <v>79</v>
      </c>
      <c r="BK255" s="137">
        <f>ROUND(I255*H255,2)</f>
        <v>0</v>
      </c>
      <c r="BL255" s="13" t="s">
        <v>134</v>
      </c>
      <c r="BM255" s="136" t="s">
        <v>950</v>
      </c>
    </row>
    <row r="256" spans="2:63" s="7" customFormat="1" ht="22.8" customHeight="1">
      <c r="B256" s="108"/>
      <c r="C256" s="109"/>
      <c r="D256" s="110" t="s">
        <v>70</v>
      </c>
      <c r="E256" s="122" t="s">
        <v>382</v>
      </c>
      <c r="F256" s="122" t="s">
        <v>383</v>
      </c>
      <c r="G256" s="109"/>
      <c r="H256" s="109"/>
      <c r="I256" s="112"/>
      <c r="J256" s="123">
        <f>BK256</f>
        <v>0</v>
      </c>
      <c r="K256" s="109"/>
      <c r="L256" s="114"/>
      <c r="M256" s="115"/>
      <c r="N256" s="116"/>
      <c r="O256" s="116"/>
      <c r="P256" s="117">
        <f>SUM(P257:P258)</f>
        <v>0</v>
      </c>
      <c r="Q256" s="116"/>
      <c r="R256" s="117">
        <f>SUM(R257:R258)</f>
        <v>0</v>
      </c>
      <c r="S256" s="116"/>
      <c r="T256" s="118">
        <f>SUM(T257:T258)</f>
        <v>0</v>
      </c>
      <c r="AR256" s="119" t="s">
        <v>79</v>
      </c>
      <c r="AT256" s="120" t="s">
        <v>70</v>
      </c>
      <c r="AU256" s="120" t="s">
        <v>79</v>
      </c>
      <c r="AY256" s="119" t="s">
        <v>128</v>
      </c>
      <c r="BK256" s="121">
        <f>SUM(BK257:BK258)</f>
        <v>0</v>
      </c>
    </row>
    <row r="257" spans="1:65" s="2" customFormat="1" ht="44.25" customHeight="1">
      <c r="A257" s="20"/>
      <c r="B257" s="21"/>
      <c r="C257" s="124" t="s">
        <v>336</v>
      </c>
      <c r="D257" s="124" t="s">
        <v>130</v>
      </c>
      <c r="E257" s="125" t="s">
        <v>631</v>
      </c>
      <c r="F257" s="126" t="s">
        <v>632</v>
      </c>
      <c r="G257" s="127" t="s">
        <v>173</v>
      </c>
      <c r="H257" s="128">
        <v>311.419</v>
      </c>
      <c r="I257" s="129"/>
      <c r="J257" s="130">
        <f>ROUND(I257*H257,2)</f>
        <v>0</v>
      </c>
      <c r="K257" s="131"/>
      <c r="L257" s="23"/>
      <c r="M257" s="132" t="s">
        <v>19</v>
      </c>
      <c r="N257" s="133" t="s">
        <v>42</v>
      </c>
      <c r="O257" s="29"/>
      <c r="P257" s="134">
        <f>O257*H257</f>
        <v>0</v>
      </c>
      <c r="Q257" s="134">
        <v>0</v>
      </c>
      <c r="R257" s="134">
        <f>Q257*H257</f>
        <v>0</v>
      </c>
      <c r="S257" s="134">
        <v>0</v>
      </c>
      <c r="T257" s="135">
        <f>S257*H257</f>
        <v>0</v>
      </c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R257" s="136" t="s">
        <v>134</v>
      </c>
      <c r="AT257" s="136" t="s">
        <v>130</v>
      </c>
      <c r="AU257" s="136" t="s">
        <v>81</v>
      </c>
      <c r="AY257" s="13" t="s">
        <v>128</v>
      </c>
      <c r="BE257" s="137">
        <f>IF(N257="základní",J257,0)</f>
        <v>0</v>
      </c>
      <c r="BF257" s="137">
        <f>IF(N257="snížená",J257,0)</f>
        <v>0</v>
      </c>
      <c r="BG257" s="137">
        <f>IF(N257="zákl. přenesená",J257,0)</f>
        <v>0</v>
      </c>
      <c r="BH257" s="137">
        <f>IF(N257="sníž. přenesená",J257,0)</f>
        <v>0</v>
      </c>
      <c r="BI257" s="137">
        <f>IF(N257="nulová",J257,0)</f>
        <v>0</v>
      </c>
      <c r="BJ257" s="13" t="s">
        <v>79</v>
      </c>
      <c r="BK257" s="137">
        <f>ROUND(I257*H257,2)</f>
        <v>0</v>
      </c>
      <c r="BL257" s="13" t="s">
        <v>134</v>
      </c>
      <c r="BM257" s="136" t="s">
        <v>951</v>
      </c>
    </row>
    <row r="258" spans="1:65" s="2" customFormat="1" ht="44.25" customHeight="1">
      <c r="A258" s="20"/>
      <c r="B258" s="21"/>
      <c r="C258" s="124" t="s">
        <v>341</v>
      </c>
      <c r="D258" s="124" t="s">
        <v>130</v>
      </c>
      <c r="E258" s="125" t="s">
        <v>636</v>
      </c>
      <c r="F258" s="126" t="s">
        <v>637</v>
      </c>
      <c r="G258" s="127" t="s">
        <v>173</v>
      </c>
      <c r="H258" s="128">
        <v>311.419</v>
      </c>
      <c r="I258" s="129"/>
      <c r="J258" s="130">
        <f>ROUND(I258*H258,2)</f>
        <v>0</v>
      </c>
      <c r="K258" s="131"/>
      <c r="L258" s="23"/>
      <c r="M258" s="182" t="s">
        <v>19</v>
      </c>
      <c r="N258" s="183" t="s">
        <v>42</v>
      </c>
      <c r="O258" s="184"/>
      <c r="P258" s="185">
        <f>O258*H258</f>
        <v>0</v>
      </c>
      <c r="Q258" s="185">
        <v>0</v>
      </c>
      <c r="R258" s="185">
        <f>Q258*H258</f>
        <v>0</v>
      </c>
      <c r="S258" s="185">
        <v>0</v>
      </c>
      <c r="T258" s="186">
        <f>S258*H258</f>
        <v>0</v>
      </c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R258" s="136" t="s">
        <v>134</v>
      </c>
      <c r="AT258" s="136" t="s">
        <v>130</v>
      </c>
      <c r="AU258" s="136" t="s">
        <v>81</v>
      </c>
      <c r="AY258" s="13" t="s">
        <v>128</v>
      </c>
      <c r="BE258" s="137">
        <f>IF(N258="základní",J258,0)</f>
        <v>0</v>
      </c>
      <c r="BF258" s="137">
        <f>IF(N258="snížená",J258,0)</f>
        <v>0</v>
      </c>
      <c r="BG258" s="137">
        <f>IF(N258="zákl. přenesená",J258,0)</f>
        <v>0</v>
      </c>
      <c r="BH258" s="137">
        <f>IF(N258="sníž. přenesená",J258,0)</f>
        <v>0</v>
      </c>
      <c r="BI258" s="137">
        <f>IF(N258="nulová",J258,0)</f>
        <v>0</v>
      </c>
      <c r="BJ258" s="13" t="s">
        <v>79</v>
      </c>
      <c r="BK258" s="137">
        <f>ROUND(I258*H258,2)</f>
        <v>0</v>
      </c>
      <c r="BL258" s="13" t="s">
        <v>134</v>
      </c>
      <c r="BM258" s="136" t="s">
        <v>952</v>
      </c>
    </row>
    <row r="259" spans="1:31" s="2" customFormat="1" ht="6.9" customHeight="1">
      <c r="A259" s="20"/>
      <c r="B259" s="24"/>
      <c r="C259" s="25"/>
      <c r="D259" s="25"/>
      <c r="E259" s="25"/>
      <c r="F259" s="25"/>
      <c r="G259" s="25"/>
      <c r="H259" s="25"/>
      <c r="I259" s="72"/>
      <c r="J259" s="25"/>
      <c r="K259" s="25"/>
      <c r="L259" s="23"/>
      <c r="M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</row>
  </sheetData>
  <sheetProtection algorithmName="SHA-512" hashValue="+5i8k6F+QK3WiHfr/xt6uNyR3ROtpBAJGSa48cWlQ8SKrEKRt0ntt6GdKvsVWSu7roKKjvC457zRN0CPgc549w==" saltValue="W1+XrONBlV51yhcejIXtX/MK/UgTN4aVqjKrfWdd83Y5tAgHUWbbCy38EiQUQKnNwTFNh11JFyz28mqi0N4BwQ==" spinCount="100000" sheet="1" objects="1" scenarios="1" formatColumns="0" formatRows="0" autoFilter="0"/>
  <autoFilter ref="C86:K258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3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37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AT2" s="13" t="s">
        <v>90</v>
      </c>
    </row>
    <row r="3" spans="2:46" s="1" customFormat="1" ht="6.9" customHeight="1">
      <c r="B3" s="38"/>
      <c r="C3" s="39"/>
      <c r="D3" s="39"/>
      <c r="E3" s="39"/>
      <c r="F3" s="39"/>
      <c r="G3" s="39"/>
      <c r="H3" s="39"/>
      <c r="I3" s="40"/>
      <c r="J3" s="39"/>
      <c r="K3" s="39"/>
      <c r="L3" s="14"/>
      <c r="AT3" s="13" t="s">
        <v>81</v>
      </c>
    </row>
    <row r="4" spans="2:46" s="1" customFormat="1" ht="24.9" customHeight="1">
      <c r="B4" s="14"/>
      <c r="D4" s="41" t="s">
        <v>97</v>
      </c>
      <c r="I4" s="37"/>
      <c r="L4" s="14"/>
      <c r="M4" s="42" t="s">
        <v>10</v>
      </c>
      <c r="AT4" s="13" t="s">
        <v>4</v>
      </c>
    </row>
    <row r="5" spans="2:12" s="1" customFormat="1" ht="6.9" customHeight="1">
      <c r="B5" s="14"/>
      <c r="I5" s="37"/>
      <c r="L5" s="14"/>
    </row>
    <row r="6" spans="2:12" s="1" customFormat="1" ht="12" customHeight="1">
      <c r="B6" s="14"/>
      <c r="D6" s="43" t="s">
        <v>16</v>
      </c>
      <c r="I6" s="37"/>
      <c r="L6" s="14"/>
    </row>
    <row r="7" spans="2:12" s="1" customFormat="1" ht="16.5" customHeight="1">
      <c r="B7" s="14"/>
      <c r="E7" s="524" t="e">
        <f>#REF!</f>
        <v>#REF!</v>
      </c>
      <c r="F7" s="525"/>
      <c r="G7" s="525"/>
      <c r="H7" s="525"/>
      <c r="I7" s="37"/>
      <c r="L7" s="14"/>
    </row>
    <row r="8" spans="1:31" s="2" customFormat="1" ht="12" customHeight="1">
      <c r="A8" s="20"/>
      <c r="B8" s="23"/>
      <c r="C8" s="20"/>
      <c r="D8" s="43" t="s">
        <v>98</v>
      </c>
      <c r="E8" s="20"/>
      <c r="F8" s="20"/>
      <c r="G8" s="20"/>
      <c r="H8" s="20"/>
      <c r="I8" s="44"/>
      <c r="J8" s="20"/>
      <c r="K8" s="20"/>
      <c r="L8" s="45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2" customFormat="1" ht="16.5" customHeight="1">
      <c r="A9" s="20"/>
      <c r="B9" s="23"/>
      <c r="C9" s="20"/>
      <c r="D9" s="20"/>
      <c r="E9" s="526" t="s">
        <v>953</v>
      </c>
      <c r="F9" s="527"/>
      <c r="G9" s="527"/>
      <c r="H9" s="527"/>
      <c r="I9" s="44"/>
      <c r="J9" s="20"/>
      <c r="K9" s="20"/>
      <c r="L9" s="45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2" customFormat="1" ht="12">
      <c r="A10" s="20"/>
      <c r="B10" s="23"/>
      <c r="C10" s="20"/>
      <c r="D10" s="20"/>
      <c r="E10" s="20"/>
      <c r="F10" s="20"/>
      <c r="G10" s="20"/>
      <c r="H10" s="20"/>
      <c r="I10" s="44"/>
      <c r="J10" s="20"/>
      <c r="K10" s="20"/>
      <c r="L10" s="45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s="2" customFormat="1" ht="12" customHeight="1">
      <c r="A11" s="20"/>
      <c r="B11" s="23"/>
      <c r="C11" s="20"/>
      <c r="D11" s="43" t="s">
        <v>18</v>
      </c>
      <c r="E11" s="20"/>
      <c r="F11" s="46" t="s">
        <v>19</v>
      </c>
      <c r="G11" s="20"/>
      <c r="H11" s="20"/>
      <c r="I11" s="47" t="s">
        <v>20</v>
      </c>
      <c r="J11" s="46" t="s">
        <v>19</v>
      </c>
      <c r="K11" s="20"/>
      <c r="L11" s="45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2" customFormat="1" ht="12" customHeight="1">
      <c r="A12" s="20"/>
      <c r="B12" s="23"/>
      <c r="C12" s="20"/>
      <c r="D12" s="43" t="s">
        <v>21</v>
      </c>
      <c r="E12" s="20"/>
      <c r="F12" s="46" t="s">
        <v>22</v>
      </c>
      <c r="G12" s="20"/>
      <c r="H12" s="20"/>
      <c r="I12" s="47" t="s">
        <v>23</v>
      </c>
      <c r="J12" s="48" t="e">
        <f>#REF!</f>
        <v>#REF!</v>
      </c>
      <c r="K12" s="20"/>
      <c r="L12" s="45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2" customFormat="1" ht="10.8" customHeight="1">
      <c r="A13" s="20"/>
      <c r="B13" s="23"/>
      <c r="C13" s="20"/>
      <c r="D13" s="20"/>
      <c r="E13" s="20"/>
      <c r="F13" s="20"/>
      <c r="G13" s="20"/>
      <c r="H13" s="20"/>
      <c r="I13" s="44"/>
      <c r="J13" s="20"/>
      <c r="K13" s="20"/>
      <c r="L13" s="45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" customFormat="1" ht="12" customHeight="1">
      <c r="A14" s="20"/>
      <c r="B14" s="23"/>
      <c r="C14" s="20"/>
      <c r="D14" s="43" t="s">
        <v>24</v>
      </c>
      <c r="E14" s="20"/>
      <c r="F14" s="20"/>
      <c r="G14" s="20"/>
      <c r="H14" s="20"/>
      <c r="I14" s="47" t="s">
        <v>25</v>
      </c>
      <c r="J14" s="46" t="s">
        <v>19</v>
      </c>
      <c r="K14" s="20"/>
      <c r="L14" s="45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" customFormat="1" ht="18" customHeight="1">
      <c r="A15" s="20"/>
      <c r="B15" s="23"/>
      <c r="C15" s="20"/>
      <c r="D15" s="20"/>
      <c r="E15" s="46" t="s">
        <v>22</v>
      </c>
      <c r="F15" s="20"/>
      <c r="G15" s="20"/>
      <c r="H15" s="20"/>
      <c r="I15" s="47" t="s">
        <v>26</v>
      </c>
      <c r="J15" s="46" t="s">
        <v>19</v>
      </c>
      <c r="K15" s="20"/>
      <c r="L15" s="45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2" customFormat="1" ht="6.9" customHeight="1">
      <c r="A16" s="20"/>
      <c r="B16" s="23"/>
      <c r="C16" s="20"/>
      <c r="D16" s="20"/>
      <c r="E16" s="20"/>
      <c r="F16" s="20"/>
      <c r="G16" s="20"/>
      <c r="H16" s="20"/>
      <c r="I16" s="44"/>
      <c r="J16" s="20"/>
      <c r="K16" s="20"/>
      <c r="L16" s="45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" customFormat="1" ht="12" customHeight="1">
      <c r="A17" s="20"/>
      <c r="B17" s="23"/>
      <c r="C17" s="20"/>
      <c r="D17" s="43" t="s">
        <v>27</v>
      </c>
      <c r="E17" s="20"/>
      <c r="F17" s="20"/>
      <c r="G17" s="20"/>
      <c r="H17" s="20"/>
      <c r="I17" s="47" t="s">
        <v>25</v>
      </c>
      <c r="J17" s="18" t="e">
        <f>#REF!</f>
        <v>#REF!</v>
      </c>
      <c r="K17" s="20"/>
      <c r="L17" s="45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2" customFormat="1" ht="18" customHeight="1">
      <c r="A18" s="20"/>
      <c r="B18" s="23"/>
      <c r="C18" s="20"/>
      <c r="D18" s="20"/>
      <c r="E18" s="528" t="e">
        <f>#REF!</f>
        <v>#REF!</v>
      </c>
      <c r="F18" s="529"/>
      <c r="G18" s="529"/>
      <c r="H18" s="529"/>
      <c r="I18" s="47" t="s">
        <v>26</v>
      </c>
      <c r="J18" s="18" t="e">
        <f>#REF!</f>
        <v>#REF!</v>
      </c>
      <c r="K18" s="20"/>
      <c r="L18" s="45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" customFormat="1" ht="6.9" customHeight="1">
      <c r="A19" s="20"/>
      <c r="B19" s="23"/>
      <c r="C19" s="20"/>
      <c r="D19" s="20"/>
      <c r="E19" s="20"/>
      <c r="F19" s="20"/>
      <c r="G19" s="20"/>
      <c r="H19" s="20"/>
      <c r="I19" s="44"/>
      <c r="J19" s="20"/>
      <c r="K19" s="20"/>
      <c r="L19" s="45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" customFormat="1" ht="12" customHeight="1">
      <c r="A20" s="20"/>
      <c r="B20" s="23"/>
      <c r="C20" s="20"/>
      <c r="D20" s="43" t="s">
        <v>29</v>
      </c>
      <c r="E20" s="20"/>
      <c r="F20" s="20"/>
      <c r="G20" s="20"/>
      <c r="H20" s="20"/>
      <c r="I20" s="47" t="s">
        <v>25</v>
      </c>
      <c r="J20" s="46" t="s">
        <v>30</v>
      </c>
      <c r="K20" s="20"/>
      <c r="L20" s="45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" customFormat="1" ht="18" customHeight="1">
      <c r="A21" s="20"/>
      <c r="B21" s="23"/>
      <c r="C21" s="20"/>
      <c r="D21" s="20"/>
      <c r="E21" s="46" t="s">
        <v>31</v>
      </c>
      <c r="F21" s="20"/>
      <c r="G21" s="20"/>
      <c r="H21" s="20"/>
      <c r="I21" s="47" t="s">
        <v>26</v>
      </c>
      <c r="J21" s="46" t="s">
        <v>32</v>
      </c>
      <c r="K21" s="20"/>
      <c r="L21" s="45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" customFormat="1" ht="6.9" customHeight="1">
      <c r="A22" s="20"/>
      <c r="B22" s="23"/>
      <c r="C22" s="20"/>
      <c r="D22" s="20"/>
      <c r="E22" s="20"/>
      <c r="F22" s="20"/>
      <c r="G22" s="20"/>
      <c r="H22" s="20"/>
      <c r="I22" s="44"/>
      <c r="J22" s="20"/>
      <c r="K22" s="20"/>
      <c r="L22" s="45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" customFormat="1" ht="12" customHeight="1">
      <c r="A23" s="20"/>
      <c r="B23" s="23"/>
      <c r="C23" s="20"/>
      <c r="D23" s="43" t="s">
        <v>34</v>
      </c>
      <c r="E23" s="20"/>
      <c r="F23" s="20"/>
      <c r="G23" s="20"/>
      <c r="H23" s="20"/>
      <c r="I23" s="47" t="s">
        <v>25</v>
      </c>
      <c r="J23" s="46" t="s">
        <v>30</v>
      </c>
      <c r="K23" s="20"/>
      <c r="L23" s="45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2" customFormat="1" ht="18" customHeight="1">
      <c r="A24" s="20"/>
      <c r="B24" s="23"/>
      <c r="C24" s="20"/>
      <c r="D24" s="20"/>
      <c r="E24" s="46" t="s">
        <v>31</v>
      </c>
      <c r="F24" s="20"/>
      <c r="G24" s="20"/>
      <c r="H24" s="20"/>
      <c r="I24" s="47" t="s">
        <v>26</v>
      </c>
      <c r="J24" s="46" t="s">
        <v>32</v>
      </c>
      <c r="K24" s="20"/>
      <c r="L24" s="45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2" customFormat="1" ht="6.9" customHeight="1">
      <c r="A25" s="20"/>
      <c r="B25" s="23"/>
      <c r="C25" s="20"/>
      <c r="D25" s="20"/>
      <c r="E25" s="20"/>
      <c r="F25" s="20"/>
      <c r="G25" s="20"/>
      <c r="H25" s="20"/>
      <c r="I25" s="44"/>
      <c r="J25" s="20"/>
      <c r="K25" s="20"/>
      <c r="L25" s="45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2" customFormat="1" ht="12" customHeight="1">
      <c r="A26" s="20"/>
      <c r="B26" s="23"/>
      <c r="C26" s="20"/>
      <c r="D26" s="43" t="s">
        <v>35</v>
      </c>
      <c r="E26" s="20"/>
      <c r="F26" s="20"/>
      <c r="G26" s="20"/>
      <c r="H26" s="20"/>
      <c r="I26" s="44"/>
      <c r="J26" s="20"/>
      <c r="K26" s="20"/>
      <c r="L26" s="45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3" customFormat="1" ht="16.5" customHeight="1">
      <c r="A27" s="49"/>
      <c r="B27" s="50"/>
      <c r="C27" s="49"/>
      <c r="D27" s="49"/>
      <c r="E27" s="530" t="s">
        <v>19</v>
      </c>
      <c r="F27" s="530"/>
      <c r="G27" s="530"/>
      <c r="H27" s="530"/>
      <c r="I27" s="51"/>
      <c r="J27" s="49"/>
      <c r="K27" s="49"/>
      <c r="L27" s="52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</row>
    <row r="28" spans="1:31" s="2" customFormat="1" ht="6.9" customHeight="1">
      <c r="A28" s="20"/>
      <c r="B28" s="23"/>
      <c r="C28" s="20"/>
      <c r="D28" s="20"/>
      <c r="E28" s="20"/>
      <c r="F28" s="20"/>
      <c r="G28" s="20"/>
      <c r="H28" s="20"/>
      <c r="I28" s="44"/>
      <c r="J28" s="20"/>
      <c r="K28" s="20"/>
      <c r="L28" s="45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2" customFormat="1" ht="6.9" customHeight="1">
      <c r="A29" s="20"/>
      <c r="B29" s="23"/>
      <c r="C29" s="20"/>
      <c r="D29" s="53"/>
      <c r="E29" s="53"/>
      <c r="F29" s="53"/>
      <c r="G29" s="53"/>
      <c r="H29" s="53"/>
      <c r="I29" s="54"/>
      <c r="J29" s="53"/>
      <c r="K29" s="53"/>
      <c r="L29" s="45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2" customFormat="1" ht="25.35" customHeight="1">
      <c r="A30" s="20"/>
      <c r="B30" s="23"/>
      <c r="C30" s="20"/>
      <c r="D30" s="55" t="s">
        <v>37</v>
      </c>
      <c r="E30" s="20"/>
      <c r="F30" s="20"/>
      <c r="G30" s="20"/>
      <c r="H30" s="20"/>
      <c r="I30" s="44"/>
      <c r="J30" s="56">
        <f>ROUND(J84,2)</f>
        <v>0</v>
      </c>
      <c r="K30" s="20"/>
      <c r="L30" s="45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" customFormat="1" ht="6.9" customHeight="1">
      <c r="A31" s="20"/>
      <c r="B31" s="23"/>
      <c r="C31" s="20"/>
      <c r="D31" s="53"/>
      <c r="E31" s="53"/>
      <c r="F31" s="53"/>
      <c r="G31" s="53"/>
      <c r="H31" s="53"/>
      <c r="I31" s="54"/>
      <c r="J31" s="53"/>
      <c r="K31" s="53"/>
      <c r="L31" s="45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2" customFormat="1" ht="14.4" customHeight="1">
      <c r="A32" s="20"/>
      <c r="B32" s="23"/>
      <c r="C32" s="20"/>
      <c r="D32" s="20"/>
      <c r="E32" s="20"/>
      <c r="F32" s="57" t="s">
        <v>39</v>
      </c>
      <c r="G32" s="20"/>
      <c r="H32" s="20"/>
      <c r="I32" s="58" t="s">
        <v>38</v>
      </c>
      <c r="J32" s="57" t="s">
        <v>40</v>
      </c>
      <c r="K32" s="20"/>
      <c r="L32" s="45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2" customFormat="1" ht="14.4" customHeight="1">
      <c r="A33" s="20"/>
      <c r="B33" s="23"/>
      <c r="C33" s="20"/>
      <c r="D33" s="59" t="s">
        <v>41</v>
      </c>
      <c r="E33" s="43" t="s">
        <v>42</v>
      </c>
      <c r="F33" s="60">
        <f>ROUND((SUM(BE84:BE207)),2)</f>
        <v>0</v>
      </c>
      <c r="G33" s="20"/>
      <c r="H33" s="20"/>
      <c r="I33" s="61">
        <v>0.21</v>
      </c>
      <c r="J33" s="60">
        <f>ROUND(((SUM(BE84:BE207))*I33),2)</f>
        <v>0</v>
      </c>
      <c r="K33" s="20"/>
      <c r="L33" s="45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2" customFormat="1" ht="14.4" customHeight="1">
      <c r="A34" s="20"/>
      <c r="B34" s="23"/>
      <c r="C34" s="20"/>
      <c r="D34" s="20"/>
      <c r="E34" s="43" t="s">
        <v>43</v>
      </c>
      <c r="F34" s="60">
        <f>ROUND((SUM(BF84:BF207)),2)</f>
        <v>0</v>
      </c>
      <c r="G34" s="20"/>
      <c r="H34" s="20"/>
      <c r="I34" s="61">
        <v>0.15</v>
      </c>
      <c r="J34" s="60">
        <f>ROUND(((SUM(BF84:BF207))*I34),2)</f>
        <v>0</v>
      </c>
      <c r="K34" s="20"/>
      <c r="L34" s="45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2" customFormat="1" ht="14.4" customHeight="1" hidden="1">
      <c r="A35" s="20"/>
      <c r="B35" s="23"/>
      <c r="C35" s="20"/>
      <c r="D35" s="20"/>
      <c r="E35" s="43" t="s">
        <v>44</v>
      </c>
      <c r="F35" s="60">
        <f>ROUND((SUM(BG84:BG207)),2)</f>
        <v>0</v>
      </c>
      <c r="G35" s="20"/>
      <c r="H35" s="20"/>
      <c r="I35" s="61">
        <v>0.21</v>
      </c>
      <c r="J35" s="60">
        <f>0</f>
        <v>0</v>
      </c>
      <c r="K35" s="20"/>
      <c r="L35" s="45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2" customFormat="1" ht="14.4" customHeight="1" hidden="1">
      <c r="A36" s="20"/>
      <c r="B36" s="23"/>
      <c r="C36" s="20"/>
      <c r="D36" s="20"/>
      <c r="E36" s="43" t="s">
        <v>45</v>
      </c>
      <c r="F36" s="60">
        <f>ROUND((SUM(BH84:BH207)),2)</f>
        <v>0</v>
      </c>
      <c r="G36" s="20"/>
      <c r="H36" s="20"/>
      <c r="I36" s="61">
        <v>0.15</v>
      </c>
      <c r="J36" s="60">
        <f>0</f>
        <v>0</v>
      </c>
      <c r="K36" s="20"/>
      <c r="L36" s="45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2" customFormat="1" ht="14.4" customHeight="1" hidden="1">
      <c r="A37" s="20"/>
      <c r="B37" s="23"/>
      <c r="C37" s="20"/>
      <c r="D37" s="20"/>
      <c r="E37" s="43" t="s">
        <v>46</v>
      </c>
      <c r="F37" s="60">
        <f>ROUND((SUM(BI84:BI207)),2)</f>
        <v>0</v>
      </c>
      <c r="G37" s="20"/>
      <c r="H37" s="20"/>
      <c r="I37" s="61">
        <v>0</v>
      </c>
      <c r="J37" s="60">
        <f>0</f>
        <v>0</v>
      </c>
      <c r="K37" s="20"/>
      <c r="L37" s="45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2" customFormat="1" ht="6.9" customHeight="1">
      <c r="A38" s="20"/>
      <c r="B38" s="23"/>
      <c r="C38" s="20"/>
      <c r="D38" s="20"/>
      <c r="E38" s="20"/>
      <c r="F38" s="20"/>
      <c r="G38" s="20"/>
      <c r="H38" s="20"/>
      <c r="I38" s="44"/>
      <c r="J38" s="20"/>
      <c r="K38" s="20"/>
      <c r="L38" s="45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2" customFormat="1" ht="25.35" customHeight="1">
      <c r="A39" s="20"/>
      <c r="B39" s="23"/>
      <c r="C39" s="62"/>
      <c r="D39" s="63" t="s">
        <v>47</v>
      </c>
      <c r="E39" s="64"/>
      <c r="F39" s="64"/>
      <c r="G39" s="65" t="s">
        <v>48</v>
      </c>
      <c r="H39" s="66" t="s">
        <v>49</v>
      </c>
      <c r="I39" s="67"/>
      <c r="J39" s="68">
        <f>SUM(J30:J37)</f>
        <v>0</v>
      </c>
      <c r="K39" s="69"/>
      <c r="L39" s="45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2" customFormat="1" ht="14.4" customHeight="1">
      <c r="A40" s="20"/>
      <c r="B40" s="70"/>
      <c r="C40" s="71"/>
      <c r="D40" s="71"/>
      <c r="E40" s="71"/>
      <c r="F40" s="71"/>
      <c r="G40" s="71"/>
      <c r="H40" s="71"/>
      <c r="I40" s="72"/>
      <c r="J40" s="71"/>
      <c r="K40" s="71"/>
      <c r="L40" s="45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4" spans="1:31" s="2" customFormat="1" ht="6.9" customHeight="1">
      <c r="A44" s="20"/>
      <c r="B44" s="73"/>
      <c r="C44" s="74"/>
      <c r="D44" s="74"/>
      <c r="E44" s="74"/>
      <c r="F44" s="74"/>
      <c r="G44" s="74"/>
      <c r="H44" s="74"/>
      <c r="I44" s="75"/>
      <c r="J44" s="74"/>
      <c r="K44" s="74"/>
      <c r="L44" s="45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s="2" customFormat="1" ht="24.9" customHeight="1">
      <c r="A45" s="20"/>
      <c r="B45" s="21"/>
      <c r="C45" s="15" t="s">
        <v>100</v>
      </c>
      <c r="D45" s="22"/>
      <c r="E45" s="22"/>
      <c r="F45" s="22"/>
      <c r="G45" s="22"/>
      <c r="H45" s="22"/>
      <c r="I45" s="44"/>
      <c r="J45" s="22"/>
      <c r="K45" s="22"/>
      <c r="L45" s="45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s="2" customFormat="1" ht="6.9" customHeight="1">
      <c r="A46" s="20"/>
      <c r="B46" s="21"/>
      <c r="C46" s="22"/>
      <c r="D46" s="22"/>
      <c r="E46" s="22"/>
      <c r="F46" s="22"/>
      <c r="G46" s="22"/>
      <c r="H46" s="22"/>
      <c r="I46" s="44"/>
      <c r="J46" s="22"/>
      <c r="K46" s="22"/>
      <c r="L46" s="45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2" customFormat="1" ht="12" customHeight="1">
      <c r="A47" s="20"/>
      <c r="B47" s="21"/>
      <c r="C47" s="17" t="s">
        <v>16</v>
      </c>
      <c r="D47" s="22"/>
      <c r="E47" s="22"/>
      <c r="F47" s="22"/>
      <c r="G47" s="22"/>
      <c r="H47" s="22"/>
      <c r="I47" s="44"/>
      <c r="J47" s="22"/>
      <c r="K47" s="22"/>
      <c r="L47" s="45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s="2" customFormat="1" ht="16.5" customHeight="1">
      <c r="A48" s="20"/>
      <c r="B48" s="21"/>
      <c r="C48" s="22"/>
      <c r="D48" s="22"/>
      <c r="E48" s="521" t="e">
        <f>E7</f>
        <v>#REF!</v>
      </c>
      <c r="F48" s="522"/>
      <c r="G48" s="522"/>
      <c r="H48" s="522"/>
      <c r="I48" s="44"/>
      <c r="J48" s="22"/>
      <c r="K48" s="22"/>
      <c r="L48" s="45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s="2" customFormat="1" ht="12" customHeight="1">
      <c r="A49" s="20"/>
      <c r="B49" s="21"/>
      <c r="C49" s="17" t="s">
        <v>98</v>
      </c>
      <c r="D49" s="22"/>
      <c r="E49" s="22"/>
      <c r="F49" s="22"/>
      <c r="G49" s="22"/>
      <c r="H49" s="22"/>
      <c r="I49" s="44"/>
      <c r="J49" s="22"/>
      <c r="K49" s="22"/>
      <c r="L49" s="45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s="2" customFormat="1" ht="16.5" customHeight="1">
      <c r="A50" s="20"/>
      <c r="B50" s="21"/>
      <c r="C50" s="22"/>
      <c r="D50" s="22"/>
      <c r="E50" s="519" t="str">
        <f>E9</f>
        <v>SO 04 - Vodovod</v>
      </c>
      <c r="F50" s="520"/>
      <c r="G50" s="520"/>
      <c r="H50" s="520"/>
      <c r="I50" s="44"/>
      <c r="J50" s="22"/>
      <c r="K50" s="22"/>
      <c r="L50" s="45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s="2" customFormat="1" ht="6.9" customHeight="1">
      <c r="A51" s="20"/>
      <c r="B51" s="21"/>
      <c r="C51" s="22"/>
      <c r="D51" s="22"/>
      <c r="E51" s="22"/>
      <c r="F51" s="22"/>
      <c r="G51" s="22"/>
      <c r="H51" s="22"/>
      <c r="I51" s="44"/>
      <c r="J51" s="22"/>
      <c r="K51" s="22"/>
      <c r="L51" s="45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s="2" customFormat="1" ht="12" customHeight="1">
      <c r="A52" s="20"/>
      <c r="B52" s="21"/>
      <c r="C52" s="17" t="s">
        <v>21</v>
      </c>
      <c r="D52" s="22"/>
      <c r="E52" s="22"/>
      <c r="F52" s="16" t="str">
        <f>F12</f>
        <v>Obec Křeč</v>
      </c>
      <c r="G52" s="22"/>
      <c r="H52" s="22"/>
      <c r="I52" s="47" t="s">
        <v>23</v>
      </c>
      <c r="J52" s="28" t="e">
        <f>IF(J12="","",J12)</f>
        <v>#REF!</v>
      </c>
      <c r="K52" s="22"/>
      <c r="L52" s="45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s="2" customFormat="1" ht="6.9" customHeight="1">
      <c r="A53" s="20"/>
      <c r="B53" s="21"/>
      <c r="C53" s="22"/>
      <c r="D53" s="22"/>
      <c r="E53" s="22"/>
      <c r="F53" s="22"/>
      <c r="G53" s="22"/>
      <c r="H53" s="22"/>
      <c r="I53" s="44"/>
      <c r="J53" s="22"/>
      <c r="K53" s="22"/>
      <c r="L53" s="45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s="2" customFormat="1" ht="15.15" customHeight="1">
      <c r="A54" s="20"/>
      <c r="B54" s="21"/>
      <c r="C54" s="17" t="s">
        <v>24</v>
      </c>
      <c r="D54" s="22"/>
      <c r="E54" s="22"/>
      <c r="F54" s="16" t="str">
        <f>E15</f>
        <v>Obec Křeč</v>
      </c>
      <c r="G54" s="22"/>
      <c r="H54" s="22"/>
      <c r="I54" s="47" t="s">
        <v>29</v>
      </c>
      <c r="J54" s="19" t="str">
        <f>E21</f>
        <v>P- Atelier JH s.r.o.</v>
      </c>
      <c r="K54" s="22"/>
      <c r="L54" s="45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s="2" customFormat="1" ht="15.15" customHeight="1">
      <c r="A55" s="20"/>
      <c r="B55" s="21"/>
      <c r="C55" s="17" t="s">
        <v>27</v>
      </c>
      <c r="D55" s="22"/>
      <c r="E55" s="22"/>
      <c r="F55" s="16" t="e">
        <f>IF(E18="","",E18)</f>
        <v>#REF!</v>
      </c>
      <c r="G55" s="22"/>
      <c r="H55" s="22"/>
      <c r="I55" s="47" t="s">
        <v>34</v>
      </c>
      <c r="J55" s="19" t="str">
        <f>E24</f>
        <v>P- Atelier JH s.r.o.</v>
      </c>
      <c r="K55" s="22"/>
      <c r="L55" s="45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s="2" customFormat="1" ht="10.35" customHeight="1">
      <c r="A56" s="20"/>
      <c r="B56" s="21"/>
      <c r="C56" s="22"/>
      <c r="D56" s="22"/>
      <c r="E56" s="22"/>
      <c r="F56" s="22"/>
      <c r="G56" s="22"/>
      <c r="H56" s="22"/>
      <c r="I56" s="44"/>
      <c r="J56" s="22"/>
      <c r="K56" s="22"/>
      <c r="L56" s="45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s="2" customFormat="1" ht="29.25" customHeight="1">
      <c r="A57" s="20"/>
      <c r="B57" s="21"/>
      <c r="C57" s="76" t="s">
        <v>101</v>
      </c>
      <c r="D57" s="77"/>
      <c r="E57" s="77"/>
      <c r="F57" s="77"/>
      <c r="G57" s="77"/>
      <c r="H57" s="77"/>
      <c r="I57" s="78"/>
      <c r="J57" s="79" t="s">
        <v>102</v>
      </c>
      <c r="K57" s="77"/>
      <c r="L57" s="45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s="2" customFormat="1" ht="10.35" customHeight="1">
      <c r="A58" s="20"/>
      <c r="B58" s="21"/>
      <c r="C58" s="22"/>
      <c r="D58" s="22"/>
      <c r="E58" s="22"/>
      <c r="F58" s="22"/>
      <c r="G58" s="22"/>
      <c r="H58" s="22"/>
      <c r="I58" s="44"/>
      <c r="J58" s="22"/>
      <c r="K58" s="22"/>
      <c r="L58" s="45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47" s="2" customFormat="1" ht="22.8" customHeight="1">
      <c r="A59" s="20"/>
      <c r="B59" s="21"/>
      <c r="C59" s="80" t="s">
        <v>69</v>
      </c>
      <c r="D59" s="22"/>
      <c r="E59" s="22"/>
      <c r="F59" s="22"/>
      <c r="G59" s="22"/>
      <c r="H59" s="22"/>
      <c r="I59" s="44"/>
      <c r="J59" s="36">
        <f>J84</f>
        <v>0</v>
      </c>
      <c r="K59" s="22"/>
      <c r="L59" s="45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U59" s="13" t="s">
        <v>103</v>
      </c>
    </row>
    <row r="60" spans="2:12" s="4" customFormat="1" ht="24.9" customHeight="1">
      <c r="B60" s="81"/>
      <c r="C60" s="82"/>
      <c r="D60" s="83" t="s">
        <v>104</v>
      </c>
      <c r="E60" s="84"/>
      <c r="F60" s="84"/>
      <c r="G60" s="84"/>
      <c r="H60" s="84"/>
      <c r="I60" s="85"/>
      <c r="J60" s="86">
        <f>J85</f>
        <v>0</v>
      </c>
      <c r="K60" s="82"/>
      <c r="L60" s="87"/>
    </row>
    <row r="61" spans="2:12" s="5" customFormat="1" ht="19.95" customHeight="1">
      <c r="B61" s="88"/>
      <c r="C61" s="89"/>
      <c r="D61" s="90" t="s">
        <v>105</v>
      </c>
      <c r="E61" s="91"/>
      <c r="F61" s="91"/>
      <c r="G61" s="91"/>
      <c r="H61" s="91"/>
      <c r="I61" s="92"/>
      <c r="J61" s="93">
        <f>J86</f>
        <v>0</v>
      </c>
      <c r="K61" s="89"/>
      <c r="L61" s="94"/>
    </row>
    <row r="62" spans="2:12" s="5" customFormat="1" ht="19.95" customHeight="1">
      <c r="B62" s="88"/>
      <c r="C62" s="89"/>
      <c r="D62" s="90" t="s">
        <v>108</v>
      </c>
      <c r="E62" s="91"/>
      <c r="F62" s="91"/>
      <c r="G62" s="91"/>
      <c r="H62" s="91"/>
      <c r="I62" s="92"/>
      <c r="J62" s="93">
        <f>J135</f>
        <v>0</v>
      </c>
      <c r="K62" s="89"/>
      <c r="L62" s="94"/>
    </row>
    <row r="63" spans="2:12" s="5" customFormat="1" ht="19.95" customHeight="1">
      <c r="B63" s="88"/>
      <c r="C63" s="89"/>
      <c r="D63" s="90" t="s">
        <v>110</v>
      </c>
      <c r="E63" s="91"/>
      <c r="F63" s="91"/>
      <c r="G63" s="91"/>
      <c r="H63" s="91"/>
      <c r="I63" s="92"/>
      <c r="J63" s="93">
        <f>J143</f>
        <v>0</v>
      </c>
      <c r="K63" s="89"/>
      <c r="L63" s="94"/>
    </row>
    <row r="64" spans="2:12" s="5" customFormat="1" ht="19.95" customHeight="1">
      <c r="B64" s="88"/>
      <c r="C64" s="89"/>
      <c r="D64" s="90" t="s">
        <v>112</v>
      </c>
      <c r="E64" s="91"/>
      <c r="F64" s="91"/>
      <c r="G64" s="91"/>
      <c r="H64" s="91"/>
      <c r="I64" s="92"/>
      <c r="J64" s="93">
        <f>J205</f>
        <v>0</v>
      </c>
      <c r="K64" s="89"/>
      <c r="L64" s="94"/>
    </row>
    <row r="65" spans="1:31" s="2" customFormat="1" ht="21.75" customHeight="1">
      <c r="A65" s="20"/>
      <c r="B65" s="21"/>
      <c r="C65" s="22"/>
      <c r="D65" s="22"/>
      <c r="E65" s="22"/>
      <c r="F65" s="22"/>
      <c r="G65" s="22"/>
      <c r="H65" s="22"/>
      <c r="I65" s="44"/>
      <c r="J65" s="22"/>
      <c r="K65" s="22"/>
      <c r="L65" s="45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s="2" customFormat="1" ht="6.9" customHeight="1">
      <c r="A66" s="20"/>
      <c r="B66" s="24"/>
      <c r="C66" s="25"/>
      <c r="D66" s="25"/>
      <c r="E66" s="25"/>
      <c r="F66" s="25"/>
      <c r="G66" s="25"/>
      <c r="H66" s="25"/>
      <c r="I66" s="72"/>
      <c r="J66" s="25"/>
      <c r="K66" s="25"/>
      <c r="L66" s="45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70" spans="1:31" s="2" customFormat="1" ht="6.9" customHeight="1">
      <c r="A70" s="20"/>
      <c r="B70" s="26"/>
      <c r="C70" s="27"/>
      <c r="D70" s="27"/>
      <c r="E70" s="27"/>
      <c r="F70" s="27"/>
      <c r="G70" s="27"/>
      <c r="H70" s="27"/>
      <c r="I70" s="75"/>
      <c r="J70" s="27"/>
      <c r="K70" s="27"/>
      <c r="L70" s="45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1:31" s="2" customFormat="1" ht="24.9" customHeight="1">
      <c r="A71" s="20"/>
      <c r="B71" s="21"/>
      <c r="C71" s="15" t="s">
        <v>113</v>
      </c>
      <c r="D71" s="22"/>
      <c r="E71" s="22"/>
      <c r="F71" s="22"/>
      <c r="G71" s="22"/>
      <c r="H71" s="22"/>
      <c r="I71" s="44"/>
      <c r="J71" s="22"/>
      <c r="K71" s="22"/>
      <c r="L71" s="45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s="2" customFormat="1" ht="6.9" customHeight="1">
      <c r="A72" s="20"/>
      <c r="B72" s="21"/>
      <c r="C72" s="22"/>
      <c r="D72" s="22"/>
      <c r="E72" s="22"/>
      <c r="F72" s="22"/>
      <c r="G72" s="22"/>
      <c r="H72" s="22"/>
      <c r="I72" s="44"/>
      <c r="J72" s="22"/>
      <c r="K72" s="22"/>
      <c r="L72" s="45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s="2" customFormat="1" ht="12" customHeight="1">
      <c r="A73" s="20"/>
      <c r="B73" s="21"/>
      <c r="C73" s="17" t="s">
        <v>16</v>
      </c>
      <c r="D73" s="22"/>
      <c r="E73" s="22"/>
      <c r="F73" s="22"/>
      <c r="G73" s="22"/>
      <c r="H73" s="22"/>
      <c r="I73" s="44"/>
      <c r="J73" s="22"/>
      <c r="K73" s="22"/>
      <c r="L73" s="45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s="2" customFormat="1" ht="16.5" customHeight="1">
      <c r="A74" s="20"/>
      <c r="B74" s="21"/>
      <c r="C74" s="22"/>
      <c r="D74" s="22"/>
      <c r="E74" s="521" t="e">
        <f>E7</f>
        <v>#REF!</v>
      </c>
      <c r="F74" s="522"/>
      <c r="G74" s="522"/>
      <c r="H74" s="522"/>
      <c r="I74" s="44"/>
      <c r="J74" s="22"/>
      <c r="K74" s="22"/>
      <c r="L74" s="45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s="2" customFormat="1" ht="12" customHeight="1">
      <c r="A75" s="20"/>
      <c r="B75" s="21"/>
      <c r="C75" s="17" t="s">
        <v>98</v>
      </c>
      <c r="D75" s="22"/>
      <c r="E75" s="22"/>
      <c r="F75" s="22"/>
      <c r="G75" s="22"/>
      <c r="H75" s="22"/>
      <c r="I75" s="44"/>
      <c r="J75" s="22"/>
      <c r="K75" s="22"/>
      <c r="L75" s="45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s="2" customFormat="1" ht="16.5" customHeight="1">
      <c r="A76" s="20"/>
      <c r="B76" s="21"/>
      <c r="C76" s="22"/>
      <c r="D76" s="22"/>
      <c r="E76" s="519" t="str">
        <f>E9</f>
        <v>SO 04 - Vodovod</v>
      </c>
      <c r="F76" s="520"/>
      <c r="G76" s="520"/>
      <c r="H76" s="520"/>
      <c r="I76" s="44"/>
      <c r="J76" s="22"/>
      <c r="K76" s="22"/>
      <c r="L76" s="45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2" customFormat="1" ht="6.9" customHeight="1">
      <c r="A77" s="20"/>
      <c r="B77" s="21"/>
      <c r="C77" s="22"/>
      <c r="D77" s="22"/>
      <c r="E77" s="22"/>
      <c r="F77" s="22"/>
      <c r="G77" s="22"/>
      <c r="H77" s="22"/>
      <c r="I77" s="44"/>
      <c r="J77" s="22"/>
      <c r="K77" s="22"/>
      <c r="L77" s="45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s="2" customFormat="1" ht="12" customHeight="1">
      <c r="A78" s="20"/>
      <c r="B78" s="21"/>
      <c r="C78" s="17" t="s">
        <v>21</v>
      </c>
      <c r="D78" s="22"/>
      <c r="E78" s="22"/>
      <c r="F78" s="16" t="str">
        <f>F12</f>
        <v>Obec Křeč</v>
      </c>
      <c r="G78" s="22"/>
      <c r="H78" s="22"/>
      <c r="I78" s="47" t="s">
        <v>23</v>
      </c>
      <c r="J78" s="28" t="e">
        <f>IF(J12="","",J12)</f>
        <v>#REF!</v>
      </c>
      <c r="K78" s="22"/>
      <c r="L78" s="45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s="2" customFormat="1" ht="6.9" customHeight="1">
      <c r="A79" s="20"/>
      <c r="B79" s="21"/>
      <c r="C79" s="22"/>
      <c r="D79" s="22"/>
      <c r="E79" s="22"/>
      <c r="F79" s="22"/>
      <c r="G79" s="22"/>
      <c r="H79" s="22"/>
      <c r="I79" s="44"/>
      <c r="J79" s="22"/>
      <c r="K79" s="22"/>
      <c r="L79" s="45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1:31" s="2" customFormat="1" ht="15.15" customHeight="1">
      <c r="A80" s="20"/>
      <c r="B80" s="21"/>
      <c r="C80" s="17" t="s">
        <v>24</v>
      </c>
      <c r="D80" s="22"/>
      <c r="E80" s="22"/>
      <c r="F80" s="16" t="str">
        <f>E15</f>
        <v>Obec Křeč</v>
      </c>
      <c r="G80" s="22"/>
      <c r="H80" s="22"/>
      <c r="I80" s="47" t="s">
        <v>29</v>
      </c>
      <c r="J80" s="19" t="str">
        <f>E21</f>
        <v>P- Atelier JH s.r.o.</v>
      </c>
      <c r="K80" s="22"/>
      <c r="L80" s="45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1:31" s="2" customFormat="1" ht="15.15" customHeight="1">
      <c r="A81" s="20"/>
      <c r="B81" s="21"/>
      <c r="C81" s="17" t="s">
        <v>27</v>
      </c>
      <c r="D81" s="22"/>
      <c r="E81" s="22"/>
      <c r="F81" s="16" t="e">
        <f>IF(E18="","",E18)</f>
        <v>#REF!</v>
      </c>
      <c r="G81" s="22"/>
      <c r="H81" s="22"/>
      <c r="I81" s="47" t="s">
        <v>34</v>
      </c>
      <c r="J81" s="19" t="str">
        <f>E24</f>
        <v>P- Atelier JH s.r.o.</v>
      </c>
      <c r="K81" s="22"/>
      <c r="L81" s="45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s="2" customFormat="1" ht="10.35" customHeight="1">
      <c r="A82" s="20"/>
      <c r="B82" s="21"/>
      <c r="C82" s="22"/>
      <c r="D82" s="22"/>
      <c r="E82" s="22"/>
      <c r="F82" s="22"/>
      <c r="G82" s="22"/>
      <c r="H82" s="22"/>
      <c r="I82" s="44"/>
      <c r="J82" s="22"/>
      <c r="K82" s="22"/>
      <c r="L82" s="45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s="6" customFormat="1" ht="29.25" customHeight="1">
      <c r="A83" s="95"/>
      <c r="B83" s="96"/>
      <c r="C83" s="97" t="s">
        <v>114</v>
      </c>
      <c r="D83" s="98" t="s">
        <v>56</v>
      </c>
      <c r="E83" s="98" t="s">
        <v>52</v>
      </c>
      <c r="F83" s="98" t="s">
        <v>53</v>
      </c>
      <c r="G83" s="98" t="s">
        <v>115</v>
      </c>
      <c r="H83" s="98" t="s">
        <v>116</v>
      </c>
      <c r="I83" s="99" t="s">
        <v>117</v>
      </c>
      <c r="J83" s="100" t="s">
        <v>102</v>
      </c>
      <c r="K83" s="101" t="s">
        <v>118</v>
      </c>
      <c r="L83" s="102"/>
      <c r="M83" s="30" t="s">
        <v>19</v>
      </c>
      <c r="N83" s="31" t="s">
        <v>41</v>
      </c>
      <c r="O83" s="31" t="s">
        <v>119</v>
      </c>
      <c r="P83" s="31" t="s">
        <v>120</v>
      </c>
      <c r="Q83" s="31" t="s">
        <v>121</v>
      </c>
      <c r="R83" s="31" t="s">
        <v>122</v>
      </c>
      <c r="S83" s="31" t="s">
        <v>123</v>
      </c>
      <c r="T83" s="32" t="s">
        <v>124</v>
      </c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</row>
    <row r="84" spans="1:63" s="2" customFormat="1" ht="22.8" customHeight="1">
      <c r="A84" s="20"/>
      <c r="B84" s="21"/>
      <c r="C84" s="35" t="s">
        <v>125</v>
      </c>
      <c r="D84" s="22"/>
      <c r="E84" s="22"/>
      <c r="F84" s="22"/>
      <c r="G84" s="22"/>
      <c r="H84" s="22"/>
      <c r="I84" s="44"/>
      <c r="J84" s="103">
        <f>BK84</f>
        <v>0</v>
      </c>
      <c r="K84" s="22"/>
      <c r="L84" s="23"/>
      <c r="M84" s="33"/>
      <c r="N84" s="104"/>
      <c r="O84" s="34"/>
      <c r="P84" s="105">
        <f>P85</f>
        <v>0</v>
      </c>
      <c r="Q84" s="34"/>
      <c r="R84" s="105">
        <f>R85</f>
        <v>95.93370374</v>
      </c>
      <c r="S84" s="34"/>
      <c r="T84" s="106">
        <f>T85</f>
        <v>0</v>
      </c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T84" s="13" t="s">
        <v>70</v>
      </c>
      <c r="AU84" s="13" t="s">
        <v>103</v>
      </c>
      <c r="BK84" s="107">
        <f>BK85</f>
        <v>0</v>
      </c>
    </row>
    <row r="85" spans="2:63" s="7" customFormat="1" ht="25.95" customHeight="1">
      <c r="B85" s="108"/>
      <c r="C85" s="109"/>
      <c r="D85" s="110" t="s">
        <v>70</v>
      </c>
      <c r="E85" s="111" t="s">
        <v>126</v>
      </c>
      <c r="F85" s="111" t="s">
        <v>127</v>
      </c>
      <c r="G85" s="109"/>
      <c r="H85" s="109"/>
      <c r="I85" s="112"/>
      <c r="J85" s="113">
        <f>BK85</f>
        <v>0</v>
      </c>
      <c r="K85" s="109"/>
      <c r="L85" s="114"/>
      <c r="M85" s="115"/>
      <c r="N85" s="116"/>
      <c r="O85" s="116"/>
      <c r="P85" s="117">
        <f>P86+P135+P143+P205</f>
        <v>0</v>
      </c>
      <c r="Q85" s="116"/>
      <c r="R85" s="117">
        <f>R86+R135+R143+R205</f>
        <v>95.93370374</v>
      </c>
      <c r="S85" s="116"/>
      <c r="T85" s="118">
        <f>T86+T135+T143+T205</f>
        <v>0</v>
      </c>
      <c r="AR85" s="119" t="s">
        <v>79</v>
      </c>
      <c r="AT85" s="120" t="s">
        <v>70</v>
      </c>
      <c r="AU85" s="120" t="s">
        <v>71</v>
      </c>
      <c r="AY85" s="119" t="s">
        <v>128</v>
      </c>
      <c r="BK85" s="121">
        <f>BK86+BK135+BK143+BK205</f>
        <v>0</v>
      </c>
    </row>
    <row r="86" spans="2:63" s="7" customFormat="1" ht="22.8" customHeight="1">
      <c r="B86" s="108"/>
      <c r="C86" s="109"/>
      <c r="D86" s="110" t="s">
        <v>70</v>
      </c>
      <c r="E86" s="122" t="s">
        <v>79</v>
      </c>
      <c r="F86" s="122" t="s">
        <v>129</v>
      </c>
      <c r="G86" s="109"/>
      <c r="H86" s="109"/>
      <c r="I86" s="112"/>
      <c r="J86" s="123">
        <f>BK86</f>
        <v>0</v>
      </c>
      <c r="K86" s="109"/>
      <c r="L86" s="114"/>
      <c r="M86" s="115"/>
      <c r="N86" s="116"/>
      <c r="O86" s="116"/>
      <c r="P86" s="117">
        <f>SUM(P87:P134)</f>
        <v>0</v>
      </c>
      <c r="Q86" s="116"/>
      <c r="R86" s="117">
        <f>SUM(R87:R134)</f>
        <v>94.80917486</v>
      </c>
      <c r="S86" s="116"/>
      <c r="T86" s="118">
        <f>SUM(T87:T134)</f>
        <v>0</v>
      </c>
      <c r="AR86" s="119" t="s">
        <v>79</v>
      </c>
      <c r="AT86" s="120" t="s">
        <v>70</v>
      </c>
      <c r="AU86" s="120" t="s">
        <v>79</v>
      </c>
      <c r="AY86" s="119" t="s">
        <v>128</v>
      </c>
      <c r="BK86" s="121">
        <f>SUM(BK87:BK134)</f>
        <v>0</v>
      </c>
    </row>
    <row r="87" spans="1:65" s="2" customFormat="1" ht="33" customHeight="1">
      <c r="A87" s="20"/>
      <c r="B87" s="21"/>
      <c r="C87" s="124" t="s">
        <v>79</v>
      </c>
      <c r="D87" s="124" t="s">
        <v>130</v>
      </c>
      <c r="E87" s="125" t="s">
        <v>954</v>
      </c>
      <c r="F87" s="126" t="s">
        <v>955</v>
      </c>
      <c r="G87" s="127" t="s">
        <v>144</v>
      </c>
      <c r="H87" s="128">
        <v>73.757</v>
      </c>
      <c r="I87" s="129"/>
      <c r="J87" s="130">
        <f>ROUND(I87*H87,2)</f>
        <v>0</v>
      </c>
      <c r="K87" s="131"/>
      <c r="L87" s="23"/>
      <c r="M87" s="132" t="s">
        <v>19</v>
      </c>
      <c r="N87" s="133" t="s">
        <v>42</v>
      </c>
      <c r="O87" s="29"/>
      <c r="P87" s="134">
        <f>O87*H87</f>
        <v>0</v>
      </c>
      <c r="Q87" s="134">
        <v>0</v>
      </c>
      <c r="R87" s="134">
        <f>Q87*H87</f>
        <v>0</v>
      </c>
      <c r="S87" s="134">
        <v>0</v>
      </c>
      <c r="T87" s="135">
        <f>S87*H87</f>
        <v>0</v>
      </c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R87" s="136" t="s">
        <v>134</v>
      </c>
      <c r="AT87" s="136" t="s">
        <v>130</v>
      </c>
      <c r="AU87" s="136" t="s">
        <v>81</v>
      </c>
      <c r="AY87" s="13" t="s">
        <v>128</v>
      </c>
      <c r="BE87" s="137">
        <f>IF(N87="základní",J87,0)</f>
        <v>0</v>
      </c>
      <c r="BF87" s="137">
        <f>IF(N87="snížená",J87,0)</f>
        <v>0</v>
      </c>
      <c r="BG87" s="137">
        <f>IF(N87="zákl. přenesená",J87,0)</f>
        <v>0</v>
      </c>
      <c r="BH87" s="137">
        <f>IF(N87="sníž. přenesená",J87,0)</f>
        <v>0</v>
      </c>
      <c r="BI87" s="137">
        <f>IF(N87="nulová",J87,0)</f>
        <v>0</v>
      </c>
      <c r="BJ87" s="13" t="s">
        <v>79</v>
      </c>
      <c r="BK87" s="137">
        <f>ROUND(I87*H87,2)</f>
        <v>0</v>
      </c>
      <c r="BL87" s="13" t="s">
        <v>134</v>
      </c>
      <c r="BM87" s="136" t="s">
        <v>956</v>
      </c>
    </row>
    <row r="88" spans="2:51" s="8" customFormat="1" ht="12">
      <c r="B88" s="138"/>
      <c r="C88" s="139"/>
      <c r="D88" s="140" t="s">
        <v>136</v>
      </c>
      <c r="E88" s="141" t="s">
        <v>19</v>
      </c>
      <c r="F88" s="142" t="s">
        <v>957</v>
      </c>
      <c r="G88" s="139"/>
      <c r="H88" s="143">
        <v>73.757</v>
      </c>
      <c r="I88" s="144"/>
      <c r="J88" s="139"/>
      <c r="K88" s="139"/>
      <c r="L88" s="145"/>
      <c r="M88" s="146"/>
      <c r="N88" s="147"/>
      <c r="O88" s="147"/>
      <c r="P88" s="147"/>
      <c r="Q88" s="147"/>
      <c r="R88" s="147"/>
      <c r="S88" s="147"/>
      <c r="T88" s="148"/>
      <c r="AT88" s="149" t="s">
        <v>136</v>
      </c>
      <c r="AU88" s="149" t="s">
        <v>81</v>
      </c>
      <c r="AV88" s="8" t="s">
        <v>81</v>
      </c>
      <c r="AW88" s="8" t="s">
        <v>33</v>
      </c>
      <c r="AX88" s="8" t="s">
        <v>79</v>
      </c>
      <c r="AY88" s="149" t="s">
        <v>128</v>
      </c>
    </row>
    <row r="89" spans="1:65" s="2" customFormat="1" ht="44.25" customHeight="1">
      <c r="A89" s="20"/>
      <c r="B89" s="21"/>
      <c r="C89" s="124" t="s">
        <v>81</v>
      </c>
      <c r="D89" s="124" t="s">
        <v>130</v>
      </c>
      <c r="E89" s="125" t="s">
        <v>958</v>
      </c>
      <c r="F89" s="126" t="s">
        <v>959</v>
      </c>
      <c r="G89" s="127" t="s">
        <v>144</v>
      </c>
      <c r="H89" s="128">
        <v>288.445</v>
      </c>
      <c r="I89" s="129"/>
      <c r="J89" s="130">
        <f>ROUND(I89*H89,2)</f>
        <v>0</v>
      </c>
      <c r="K89" s="131"/>
      <c r="L89" s="23"/>
      <c r="M89" s="132" t="s">
        <v>19</v>
      </c>
      <c r="N89" s="133" t="s">
        <v>42</v>
      </c>
      <c r="O89" s="29"/>
      <c r="P89" s="134">
        <f>O89*H89</f>
        <v>0</v>
      </c>
      <c r="Q89" s="134">
        <v>0</v>
      </c>
      <c r="R89" s="134">
        <f>Q89*H89</f>
        <v>0</v>
      </c>
      <c r="S89" s="134">
        <v>0</v>
      </c>
      <c r="T89" s="135">
        <f>S89*H89</f>
        <v>0</v>
      </c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R89" s="136" t="s">
        <v>134</v>
      </c>
      <c r="AT89" s="136" t="s">
        <v>130</v>
      </c>
      <c r="AU89" s="136" t="s">
        <v>81</v>
      </c>
      <c r="AY89" s="13" t="s">
        <v>128</v>
      </c>
      <c r="BE89" s="137">
        <f>IF(N89="základní",J89,0)</f>
        <v>0</v>
      </c>
      <c r="BF89" s="137">
        <f>IF(N89="snížená",J89,0)</f>
        <v>0</v>
      </c>
      <c r="BG89" s="137">
        <f>IF(N89="zákl. přenesená",J89,0)</f>
        <v>0</v>
      </c>
      <c r="BH89" s="137">
        <f>IF(N89="sníž. přenesená",J89,0)</f>
        <v>0</v>
      </c>
      <c r="BI89" s="137">
        <f>IF(N89="nulová",J89,0)</f>
        <v>0</v>
      </c>
      <c r="BJ89" s="13" t="s">
        <v>79</v>
      </c>
      <c r="BK89" s="137">
        <f>ROUND(I89*H89,2)</f>
        <v>0</v>
      </c>
      <c r="BL89" s="13" t="s">
        <v>134</v>
      </c>
      <c r="BM89" s="136" t="s">
        <v>960</v>
      </c>
    </row>
    <row r="90" spans="2:51" s="8" customFormat="1" ht="12">
      <c r="B90" s="138"/>
      <c r="C90" s="139"/>
      <c r="D90" s="140" t="s">
        <v>136</v>
      </c>
      <c r="E90" s="141" t="s">
        <v>19</v>
      </c>
      <c r="F90" s="142" t="s">
        <v>961</v>
      </c>
      <c r="G90" s="139"/>
      <c r="H90" s="143">
        <v>25.87</v>
      </c>
      <c r="I90" s="144"/>
      <c r="J90" s="139"/>
      <c r="K90" s="139"/>
      <c r="L90" s="145"/>
      <c r="M90" s="146"/>
      <c r="N90" s="147"/>
      <c r="O90" s="147"/>
      <c r="P90" s="147"/>
      <c r="Q90" s="147"/>
      <c r="R90" s="147"/>
      <c r="S90" s="147"/>
      <c r="T90" s="148"/>
      <c r="AT90" s="149" t="s">
        <v>136</v>
      </c>
      <c r="AU90" s="149" t="s">
        <v>81</v>
      </c>
      <c r="AV90" s="8" t="s">
        <v>81</v>
      </c>
      <c r="AW90" s="8" t="s">
        <v>33</v>
      </c>
      <c r="AX90" s="8" t="s">
        <v>71</v>
      </c>
      <c r="AY90" s="149" t="s">
        <v>128</v>
      </c>
    </row>
    <row r="91" spans="2:51" s="8" customFormat="1" ht="12">
      <c r="B91" s="138"/>
      <c r="C91" s="139"/>
      <c r="D91" s="140" t="s">
        <v>136</v>
      </c>
      <c r="E91" s="141" t="s">
        <v>19</v>
      </c>
      <c r="F91" s="142" t="s">
        <v>962</v>
      </c>
      <c r="G91" s="139"/>
      <c r="H91" s="143">
        <v>65.192</v>
      </c>
      <c r="I91" s="144"/>
      <c r="J91" s="139"/>
      <c r="K91" s="139"/>
      <c r="L91" s="145"/>
      <c r="M91" s="146"/>
      <c r="N91" s="147"/>
      <c r="O91" s="147"/>
      <c r="P91" s="147"/>
      <c r="Q91" s="147"/>
      <c r="R91" s="147"/>
      <c r="S91" s="147"/>
      <c r="T91" s="148"/>
      <c r="AT91" s="149" t="s">
        <v>136</v>
      </c>
      <c r="AU91" s="149" t="s">
        <v>81</v>
      </c>
      <c r="AV91" s="8" t="s">
        <v>81</v>
      </c>
      <c r="AW91" s="8" t="s">
        <v>33</v>
      </c>
      <c r="AX91" s="8" t="s">
        <v>71</v>
      </c>
      <c r="AY91" s="149" t="s">
        <v>128</v>
      </c>
    </row>
    <row r="92" spans="2:51" s="8" customFormat="1" ht="12">
      <c r="B92" s="138"/>
      <c r="C92" s="139"/>
      <c r="D92" s="140" t="s">
        <v>136</v>
      </c>
      <c r="E92" s="141" t="s">
        <v>19</v>
      </c>
      <c r="F92" s="142" t="s">
        <v>963</v>
      </c>
      <c r="G92" s="139"/>
      <c r="H92" s="143">
        <v>66.252</v>
      </c>
      <c r="I92" s="144"/>
      <c r="J92" s="139"/>
      <c r="K92" s="139"/>
      <c r="L92" s="145"/>
      <c r="M92" s="146"/>
      <c r="N92" s="147"/>
      <c r="O92" s="147"/>
      <c r="P92" s="147"/>
      <c r="Q92" s="147"/>
      <c r="R92" s="147"/>
      <c r="S92" s="147"/>
      <c r="T92" s="148"/>
      <c r="AT92" s="149" t="s">
        <v>136</v>
      </c>
      <c r="AU92" s="149" t="s">
        <v>81</v>
      </c>
      <c r="AV92" s="8" t="s">
        <v>81</v>
      </c>
      <c r="AW92" s="8" t="s">
        <v>33</v>
      </c>
      <c r="AX92" s="8" t="s">
        <v>71</v>
      </c>
      <c r="AY92" s="149" t="s">
        <v>128</v>
      </c>
    </row>
    <row r="93" spans="2:51" s="8" customFormat="1" ht="12">
      <c r="B93" s="138"/>
      <c r="C93" s="139"/>
      <c r="D93" s="140" t="s">
        <v>136</v>
      </c>
      <c r="E93" s="141" t="s">
        <v>19</v>
      </c>
      <c r="F93" s="142" t="s">
        <v>964</v>
      </c>
      <c r="G93" s="139"/>
      <c r="H93" s="143">
        <v>84.656</v>
      </c>
      <c r="I93" s="144"/>
      <c r="J93" s="139"/>
      <c r="K93" s="139"/>
      <c r="L93" s="145"/>
      <c r="M93" s="146"/>
      <c r="N93" s="147"/>
      <c r="O93" s="147"/>
      <c r="P93" s="147"/>
      <c r="Q93" s="147"/>
      <c r="R93" s="147"/>
      <c r="S93" s="147"/>
      <c r="T93" s="148"/>
      <c r="AT93" s="149" t="s">
        <v>136</v>
      </c>
      <c r="AU93" s="149" t="s">
        <v>81</v>
      </c>
      <c r="AV93" s="8" t="s">
        <v>81</v>
      </c>
      <c r="AW93" s="8" t="s">
        <v>33</v>
      </c>
      <c r="AX93" s="8" t="s">
        <v>71</v>
      </c>
      <c r="AY93" s="149" t="s">
        <v>128</v>
      </c>
    </row>
    <row r="94" spans="2:51" s="10" customFormat="1" ht="12">
      <c r="B94" s="172"/>
      <c r="C94" s="173"/>
      <c r="D94" s="140" t="s">
        <v>136</v>
      </c>
      <c r="E94" s="174" t="s">
        <v>19</v>
      </c>
      <c r="F94" s="175" t="s">
        <v>965</v>
      </c>
      <c r="G94" s="173"/>
      <c r="H94" s="174" t="s">
        <v>19</v>
      </c>
      <c r="I94" s="176"/>
      <c r="J94" s="173"/>
      <c r="K94" s="173"/>
      <c r="L94" s="177"/>
      <c r="M94" s="178"/>
      <c r="N94" s="179"/>
      <c r="O94" s="179"/>
      <c r="P94" s="179"/>
      <c r="Q94" s="179"/>
      <c r="R94" s="179"/>
      <c r="S94" s="179"/>
      <c r="T94" s="180"/>
      <c r="AT94" s="181" t="s">
        <v>136</v>
      </c>
      <c r="AU94" s="181" t="s">
        <v>81</v>
      </c>
      <c r="AV94" s="10" t="s">
        <v>79</v>
      </c>
      <c r="AW94" s="10" t="s">
        <v>33</v>
      </c>
      <c r="AX94" s="10" t="s">
        <v>71</v>
      </c>
      <c r="AY94" s="181" t="s">
        <v>128</v>
      </c>
    </row>
    <row r="95" spans="2:51" s="8" customFormat="1" ht="20.4">
      <c r="B95" s="138"/>
      <c r="C95" s="139"/>
      <c r="D95" s="140" t="s">
        <v>136</v>
      </c>
      <c r="E95" s="141" t="s">
        <v>19</v>
      </c>
      <c r="F95" s="142" t="s">
        <v>966</v>
      </c>
      <c r="G95" s="139"/>
      <c r="H95" s="143">
        <v>46.475</v>
      </c>
      <c r="I95" s="144"/>
      <c r="J95" s="139"/>
      <c r="K95" s="139"/>
      <c r="L95" s="145"/>
      <c r="M95" s="146"/>
      <c r="N95" s="147"/>
      <c r="O95" s="147"/>
      <c r="P95" s="147"/>
      <c r="Q95" s="147"/>
      <c r="R95" s="147"/>
      <c r="S95" s="147"/>
      <c r="T95" s="148"/>
      <c r="AT95" s="149" t="s">
        <v>136</v>
      </c>
      <c r="AU95" s="149" t="s">
        <v>81</v>
      </c>
      <c r="AV95" s="8" t="s">
        <v>81</v>
      </c>
      <c r="AW95" s="8" t="s">
        <v>33</v>
      </c>
      <c r="AX95" s="8" t="s">
        <v>71</v>
      </c>
      <c r="AY95" s="149" t="s">
        <v>128</v>
      </c>
    </row>
    <row r="96" spans="2:51" s="9" customFormat="1" ht="12">
      <c r="B96" s="150"/>
      <c r="C96" s="151"/>
      <c r="D96" s="140" t="s">
        <v>136</v>
      </c>
      <c r="E96" s="152" t="s">
        <v>19</v>
      </c>
      <c r="F96" s="153" t="s">
        <v>151</v>
      </c>
      <c r="G96" s="151"/>
      <c r="H96" s="154">
        <v>288.445</v>
      </c>
      <c r="I96" s="155"/>
      <c r="J96" s="151"/>
      <c r="K96" s="151"/>
      <c r="L96" s="156"/>
      <c r="M96" s="157"/>
      <c r="N96" s="158"/>
      <c r="O96" s="158"/>
      <c r="P96" s="158"/>
      <c r="Q96" s="158"/>
      <c r="R96" s="158"/>
      <c r="S96" s="158"/>
      <c r="T96" s="159"/>
      <c r="AT96" s="160" t="s">
        <v>136</v>
      </c>
      <c r="AU96" s="160" t="s">
        <v>81</v>
      </c>
      <c r="AV96" s="9" t="s">
        <v>134</v>
      </c>
      <c r="AW96" s="9" t="s">
        <v>33</v>
      </c>
      <c r="AX96" s="9" t="s">
        <v>79</v>
      </c>
      <c r="AY96" s="160" t="s">
        <v>128</v>
      </c>
    </row>
    <row r="97" spans="1:65" s="2" customFormat="1" ht="44.25" customHeight="1">
      <c r="A97" s="20"/>
      <c r="B97" s="21"/>
      <c r="C97" s="124" t="s">
        <v>141</v>
      </c>
      <c r="D97" s="124" t="s">
        <v>130</v>
      </c>
      <c r="E97" s="125" t="s">
        <v>967</v>
      </c>
      <c r="F97" s="126" t="s">
        <v>968</v>
      </c>
      <c r="G97" s="127" t="s">
        <v>202</v>
      </c>
      <c r="H97" s="128">
        <v>7.5</v>
      </c>
      <c r="I97" s="129"/>
      <c r="J97" s="130">
        <f>ROUND(I97*H97,2)</f>
        <v>0</v>
      </c>
      <c r="K97" s="131"/>
      <c r="L97" s="23"/>
      <c r="M97" s="132" t="s">
        <v>19</v>
      </c>
      <c r="N97" s="133" t="s">
        <v>42</v>
      </c>
      <c r="O97" s="29"/>
      <c r="P97" s="134">
        <f>O97*H97</f>
        <v>0</v>
      </c>
      <c r="Q97" s="134">
        <v>0.0027</v>
      </c>
      <c r="R97" s="134">
        <f>Q97*H97</f>
        <v>0.02025</v>
      </c>
      <c r="S97" s="134">
        <v>0</v>
      </c>
      <c r="T97" s="135">
        <f>S97*H97</f>
        <v>0</v>
      </c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R97" s="136" t="s">
        <v>134</v>
      </c>
      <c r="AT97" s="136" t="s">
        <v>130</v>
      </c>
      <c r="AU97" s="136" t="s">
        <v>81</v>
      </c>
      <c r="AY97" s="13" t="s">
        <v>128</v>
      </c>
      <c r="BE97" s="137">
        <f>IF(N97="základní",J97,0)</f>
        <v>0</v>
      </c>
      <c r="BF97" s="137">
        <f>IF(N97="snížená",J97,0)</f>
        <v>0</v>
      </c>
      <c r="BG97" s="137">
        <f>IF(N97="zákl. přenesená",J97,0)</f>
        <v>0</v>
      </c>
      <c r="BH97" s="137">
        <f>IF(N97="sníž. přenesená",J97,0)</f>
        <v>0</v>
      </c>
      <c r="BI97" s="137">
        <f>IF(N97="nulová",J97,0)</f>
        <v>0</v>
      </c>
      <c r="BJ97" s="13" t="s">
        <v>79</v>
      </c>
      <c r="BK97" s="137">
        <f>ROUND(I97*H97,2)</f>
        <v>0</v>
      </c>
      <c r="BL97" s="13" t="s">
        <v>134</v>
      </c>
      <c r="BM97" s="136" t="s">
        <v>969</v>
      </c>
    </row>
    <row r="98" spans="2:51" s="8" customFormat="1" ht="12">
      <c r="B98" s="138"/>
      <c r="C98" s="139"/>
      <c r="D98" s="140" t="s">
        <v>136</v>
      </c>
      <c r="E98" s="141" t="s">
        <v>19</v>
      </c>
      <c r="F98" s="142" t="s">
        <v>970</v>
      </c>
      <c r="G98" s="139"/>
      <c r="H98" s="143">
        <v>7.5</v>
      </c>
      <c r="I98" s="144"/>
      <c r="J98" s="139"/>
      <c r="K98" s="139"/>
      <c r="L98" s="145"/>
      <c r="M98" s="146"/>
      <c r="N98" s="147"/>
      <c r="O98" s="147"/>
      <c r="P98" s="147"/>
      <c r="Q98" s="147"/>
      <c r="R98" s="147"/>
      <c r="S98" s="147"/>
      <c r="T98" s="148"/>
      <c r="AT98" s="149" t="s">
        <v>136</v>
      </c>
      <c r="AU98" s="149" t="s">
        <v>81</v>
      </c>
      <c r="AV98" s="8" t="s">
        <v>81</v>
      </c>
      <c r="AW98" s="8" t="s">
        <v>33</v>
      </c>
      <c r="AX98" s="8" t="s">
        <v>79</v>
      </c>
      <c r="AY98" s="149" t="s">
        <v>128</v>
      </c>
    </row>
    <row r="99" spans="1:65" s="2" customFormat="1" ht="33" customHeight="1">
      <c r="A99" s="20"/>
      <c r="B99" s="21"/>
      <c r="C99" s="124" t="s">
        <v>134</v>
      </c>
      <c r="D99" s="124" t="s">
        <v>130</v>
      </c>
      <c r="E99" s="125" t="s">
        <v>422</v>
      </c>
      <c r="F99" s="126" t="s">
        <v>423</v>
      </c>
      <c r="G99" s="127" t="s">
        <v>133</v>
      </c>
      <c r="H99" s="128">
        <v>142.794</v>
      </c>
      <c r="I99" s="129"/>
      <c r="J99" s="130">
        <f>ROUND(I99*H99,2)</f>
        <v>0</v>
      </c>
      <c r="K99" s="131"/>
      <c r="L99" s="23"/>
      <c r="M99" s="132" t="s">
        <v>19</v>
      </c>
      <c r="N99" s="133" t="s">
        <v>42</v>
      </c>
      <c r="O99" s="29"/>
      <c r="P99" s="134">
        <f>O99*H99</f>
        <v>0</v>
      </c>
      <c r="Q99" s="134">
        <v>0.00119</v>
      </c>
      <c r="R99" s="134">
        <f>Q99*H99</f>
        <v>0.16992486000000004</v>
      </c>
      <c r="S99" s="134">
        <v>0</v>
      </c>
      <c r="T99" s="135">
        <f>S99*H99</f>
        <v>0</v>
      </c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R99" s="136" t="s">
        <v>134</v>
      </c>
      <c r="AT99" s="136" t="s">
        <v>130</v>
      </c>
      <c r="AU99" s="136" t="s">
        <v>81</v>
      </c>
      <c r="AY99" s="13" t="s">
        <v>128</v>
      </c>
      <c r="BE99" s="137">
        <f>IF(N99="základní",J99,0)</f>
        <v>0</v>
      </c>
      <c r="BF99" s="137">
        <f>IF(N99="snížená",J99,0)</f>
        <v>0</v>
      </c>
      <c r="BG99" s="137">
        <f>IF(N99="zákl. přenesená",J99,0)</f>
        <v>0</v>
      </c>
      <c r="BH99" s="137">
        <f>IF(N99="sníž. přenesená",J99,0)</f>
        <v>0</v>
      </c>
      <c r="BI99" s="137">
        <f>IF(N99="nulová",J99,0)</f>
        <v>0</v>
      </c>
      <c r="BJ99" s="13" t="s">
        <v>79</v>
      </c>
      <c r="BK99" s="137">
        <f>ROUND(I99*H99,2)</f>
        <v>0</v>
      </c>
      <c r="BL99" s="13" t="s">
        <v>134</v>
      </c>
      <c r="BM99" s="136" t="s">
        <v>971</v>
      </c>
    </row>
    <row r="100" spans="2:51" s="10" customFormat="1" ht="12">
      <c r="B100" s="172"/>
      <c r="C100" s="173"/>
      <c r="D100" s="140" t="s">
        <v>136</v>
      </c>
      <c r="E100" s="174" t="s">
        <v>19</v>
      </c>
      <c r="F100" s="175" t="s">
        <v>972</v>
      </c>
      <c r="G100" s="173"/>
      <c r="H100" s="174" t="s">
        <v>19</v>
      </c>
      <c r="I100" s="176"/>
      <c r="J100" s="173"/>
      <c r="K100" s="173"/>
      <c r="L100" s="177"/>
      <c r="M100" s="178"/>
      <c r="N100" s="179"/>
      <c r="O100" s="179"/>
      <c r="P100" s="179"/>
      <c r="Q100" s="179"/>
      <c r="R100" s="179"/>
      <c r="S100" s="179"/>
      <c r="T100" s="180"/>
      <c r="AT100" s="181" t="s">
        <v>136</v>
      </c>
      <c r="AU100" s="181" t="s">
        <v>81</v>
      </c>
      <c r="AV100" s="10" t="s">
        <v>79</v>
      </c>
      <c r="AW100" s="10" t="s">
        <v>33</v>
      </c>
      <c r="AX100" s="10" t="s">
        <v>71</v>
      </c>
      <c r="AY100" s="181" t="s">
        <v>128</v>
      </c>
    </row>
    <row r="101" spans="2:51" s="8" customFormat="1" ht="20.4">
      <c r="B101" s="138"/>
      <c r="C101" s="139"/>
      <c r="D101" s="140" t="s">
        <v>136</v>
      </c>
      <c r="E101" s="141" t="s">
        <v>19</v>
      </c>
      <c r="F101" s="142" t="s">
        <v>973</v>
      </c>
      <c r="G101" s="139"/>
      <c r="H101" s="143">
        <v>76.331</v>
      </c>
      <c r="I101" s="144"/>
      <c r="J101" s="139"/>
      <c r="K101" s="139"/>
      <c r="L101" s="145"/>
      <c r="M101" s="146"/>
      <c r="N101" s="147"/>
      <c r="O101" s="147"/>
      <c r="P101" s="147"/>
      <c r="Q101" s="147"/>
      <c r="R101" s="147"/>
      <c r="S101" s="147"/>
      <c r="T101" s="148"/>
      <c r="AT101" s="149" t="s">
        <v>136</v>
      </c>
      <c r="AU101" s="149" t="s">
        <v>81</v>
      </c>
      <c r="AV101" s="8" t="s">
        <v>81</v>
      </c>
      <c r="AW101" s="8" t="s">
        <v>33</v>
      </c>
      <c r="AX101" s="8" t="s">
        <v>71</v>
      </c>
      <c r="AY101" s="149" t="s">
        <v>128</v>
      </c>
    </row>
    <row r="102" spans="2:51" s="10" customFormat="1" ht="12">
      <c r="B102" s="172"/>
      <c r="C102" s="173"/>
      <c r="D102" s="140" t="s">
        <v>136</v>
      </c>
      <c r="E102" s="174" t="s">
        <v>19</v>
      </c>
      <c r="F102" s="175" t="s">
        <v>974</v>
      </c>
      <c r="G102" s="173"/>
      <c r="H102" s="174" t="s">
        <v>19</v>
      </c>
      <c r="I102" s="176"/>
      <c r="J102" s="173"/>
      <c r="K102" s="173"/>
      <c r="L102" s="177"/>
      <c r="M102" s="178"/>
      <c r="N102" s="179"/>
      <c r="O102" s="179"/>
      <c r="P102" s="179"/>
      <c r="Q102" s="179"/>
      <c r="R102" s="179"/>
      <c r="S102" s="179"/>
      <c r="T102" s="180"/>
      <c r="AT102" s="181" t="s">
        <v>136</v>
      </c>
      <c r="AU102" s="181" t="s">
        <v>81</v>
      </c>
      <c r="AV102" s="10" t="s">
        <v>79</v>
      </c>
      <c r="AW102" s="10" t="s">
        <v>33</v>
      </c>
      <c r="AX102" s="10" t="s">
        <v>71</v>
      </c>
      <c r="AY102" s="181" t="s">
        <v>128</v>
      </c>
    </row>
    <row r="103" spans="2:51" s="8" customFormat="1" ht="12">
      <c r="B103" s="138"/>
      <c r="C103" s="139"/>
      <c r="D103" s="140" t="s">
        <v>136</v>
      </c>
      <c r="E103" s="141" t="s">
        <v>19</v>
      </c>
      <c r="F103" s="142" t="s">
        <v>975</v>
      </c>
      <c r="G103" s="139"/>
      <c r="H103" s="143">
        <v>34.48</v>
      </c>
      <c r="I103" s="144"/>
      <c r="J103" s="139"/>
      <c r="K103" s="139"/>
      <c r="L103" s="145"/>
      <c r="M103" s="146"/>
      <c r="N103" s="147"/>
      <c r="O103" s="147"/>
      <c r="P103" s="147"/>
      <c r="Q103" s="147"/>
      <c r="R103" s="147"/>
      <c r="S103" s="147"/>
      <c r="T103" s="148"/>
      <c r="AT103" s="149" t="s">
        <v>136</v>
      </c>
      <c r="AU103" s="149" t="s">
        <v>81</v>
      </c>
      <c r="AV103" s="8" t="s">
        <v>81</v>
      </c>
      <c r="AW103" s="8" t="s">
        <v>33</v>
      </c>
      <c r="AX103" s="8" t="s">
        <v>71</v>
      </c>
      <c r="AY103" s="149" t="s">
        <v>128</v>
      </c>
    </row>
    <row r="104" spans="2:51" s="10" customFormat="1" ht="12">
      <c r="B104" s="172"/>
      <c r="C104" s="173"/>
      <c r="D104" s="140" t="s">
        <v>136</v>
      </c>
      <c r="E104" s="174" t="s">
        <v>19</v>
      </c>
      <c r="F104" s="175" t="s">
        <v>976</v>
      </c>
      <c r="G104" s="173"/>
      <c r="H104" s="174" t="s">
        <v>19</v>
      </c>
      <c r="I104" s="176"/>
      <c r="J104" s="173"/>
      <c r="K104" s="173"/>
      <c r="L104" s="177"/>
      <c r="M104" s="178"/>
      <c r="N104" s="179"/>
      <c r="O104" s="179"/>
      <c r="P104" s="179"/>
      <c r="Q104" s="179"/>
      <c r="R104" s="179"/>
      <c r="S104" s="179"/>
      <c r="T104" s="180"/>
      <c r="AT104" s="181" t="s">
        <v>136</v>
      </c>
      <c r="AU104" s="181" t="s">
        <v>81</v>
      </c>
      <c r="AV104" s="10" t="s">
        <v>79</v>
      </c>
      <c r="AW104" s="10" t="s">
        <v>33</v>
      </c>
      <c r="AX104" s="10" t="s">
        <v>71</v>
      </c>
      <c r="AY104" s="181" t="s">
        <v>128</v>
      </c>
    </row>
    <row r="105" spans="2:51" s="8" customFormat="1" ht="12">
      <c r="B105" s="138"/>
      <c r="C105" s="139"/>
      <c r="D105" s="140" t="s">
        <v>136</v>
      </c>
      <c r="E105" s="141" t="s">
        <v>19</v>
      </c>
      <c r="F105" s="142" t="s">
        <v>977</v>
      </c>
      <c r="G105" s="139"/>
      <c r="H105" s="143">
        <v>31.983</v>
      </c>
      <c r="I105" s="144"/>
      <c r="J105" s="139"/>
      <c r="K105" s="139"/>
      <c r="L105" s="145"/>
      <c r="M105" s="146"/>
      <c r="N105" s="147"/>
      <c r="O105" s="147"/>
      <c r="P105" s="147"/>
      <c r="Q105" s="147"/>
      <c r="R105" s="147"/>
      <c r="S105" s="147"/>
      <c r="T105" s="148"/>
      <c r="AT105" s="149" t="s">
        <v>136</v>
      </c>
      <c r="AU105" s="149" t="s">
        <v>81</v>
      </c>
      <c r="AV105" s="8" t="s">
        <v>81</v>
      </c>
      <c r="AW105" s="8" t="s">
        <v>33</v>
      </c>
      <c r="AX105" s="8" t="s">
        <v>71</v>
      </c>
      <c r="AY105" s="149" t="s">
        <v>128</v>
      </c>
    </row>
    <row r="106" spans="2:51" s="10" customFormat="1" ht="12">
      <c r="B106" s="172"/>
      <c r="C106" s="173"/>
      <c r="D106" s="140" t="s">
        <v>136</v>
      </c>
      <c r="E106" s="174" t="s">
        <v>19</v>
      </c>
      <c r="F106" s="175" t="s">
        <v>978</v>
      </c>
      <c r="G106" s="173"/>
      <c r="H106" s="174" t="s">
        <v>19</v>
      </c>
      <c r="I106" s="176"/>
      <c r="J106" s="173"/>
      <c r="K106" s="173"/>
      <c r="L106" s="177"/>
      <c r="M106" s="178"/>
      <c r="N106" s="179"/>
      <c r="O106" s="179"/>
      <c r="P106" s="179"/>
      <c r="Q106" s="179"/>
      <c r="R106" s="179"/>
      <c r="S106" s="179"/>
      <c r="T106" s="180"/>
      <c r="AT106" s="181" t="s">
        <v>136</v>
      </c>
      <c r="AU106" s="181" t="s">
        <v>81</v>
      </c>
      <c r="AV106" s="10" t="s">
        <v>79</v>
      </c>
      <c r="AW106" s="10" t="s">
        <v>33</v>
      </c>
      <c r="AX106" s="10" t="s">
        <v>71</v>
      </c>
      <c r="AY106" s="181" t="s">
        <v>128</v>
      </c>
    </row>
    <row r="107" spans="2:51" s="9" customFormat="1" ht="12">
      <c r="B107" s="150"/>
      <c r="C107" s="151"/>
      <c r="D107" s="140" t="s">
        <v>136</v>
      </c>
      <c r="E107" s="152" t="s">
        <v>19</v>
      </c>
      <c r="F107" s="153" t="s">
        <v>151</v>
      </c>
      <c r="G107" s="151"/>
      <c r="H107" s="154">
        <v>142.794</v>
      </c>
      <c r="I107" s="155"/>
      <c r="J107" s="151"/>
      <c r="K107" s="151"/>
      <c r="L107" s="156"/>
      <c r="M107" s="157"/>
      <c r="N107" s="158"/>
      <c r="O107" s="158"/>
      <c r="P107" s="158"/>
      <c r="Q107" s="158"/>
      <c r="R107" s="158"/>
      <c r="S107" s="158"/>
      <c r="T107" s="159"/>
      <c r="AT107" s="160" t="s">
        <v>136</v>
      </c>
      <c r="AU107" s="160" t="s">
        <v>81</v>
      </c>
      <c r="AV107" s="9" t="s">
        <v>134</v>
      </c>
      <c r="AW107" s="9" t="s">
        <v>33</v>
      </c>
      <c r="AX107" s="9" t="s">
        <v>79</v>
      </c>
      <c r="AY107" s="160" t="s">
        <v>128</v>
      </c>
    </row>
    <row r="108" spans="1:65" s="2" customFormat="1" ht="33" customHeight="1">
      <c r="A108" s="20"/>
      <c r="B108" s="21"/>
      <c r="C108" s="124" t="s">
        <v>156</v>
      </c>
      <c r="D108" s="124" t="s">
        <v>130</v>
      </c>
      <c r="E108" s="125" t="s">
        <v>434</v>
      </c>
      <c r="F108" s="126" t="s">
        <v>435</v>
      </c>
      <c r="G108" s="127" t="s">
        <v>133</v>
      </c>
      <c r="H108" s="128">
        <v>142.794</v>
      </c>
      <c r="I108" s="129"/>
      <c r="J108" s="130">
        <f>ROUND(I108*H108,2)</f>
        <v>0</v>
      </c>
      <c r="K108" s="131"/>
      <c r="L108" s="23"/>
      <c r="M108" s="132" t="s">
        <v>19</v>
      </c>
      <c r="N108" s="133" t="s">
        <v>42</v>
      </c>
      <c r="O108" s="29"/>
      <c r="P108" s="134">
        <f>O108*H108</f>
        <v>0</v>
      </c>
      <c r="Q108" s="134">
        <v>0</v>
      </c>
      <c r="R108" s="134">
        <f>Q108*H108</f>
        <v>0</v>
      </c>
      <c r="S108" s="134">
        <v>0</v>
      </c>
      <c r="T108" s="135">
        <f>S108*H108</f>
        <v>0</v>
      </c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R108" s="136" t="s">
        <v>134</v>
      </c>
      <c r="AT108" s="136" t="s">
        <v>130</v>
      </c>
      <c r="AU108" s="136" t="s">
        <v>81</v>
      </c>
      <c r="AY108" s="13" t="s">
        <v>128</v>
      </c>
      <c r="BE108" s="137">
        <f>IF(N108="základní",J108,0)</f>
        <v>0</v>
      </c>
      <c r="BF108" s="137">
        <f>IF(N108="snížená",J108,0)</f>
        <v>0</v>
      </c>
      <c r="BG108" s="137">
        <f>IF(N108="zákl. přenesená",J108,0)</f>
        <v>0</v>
      </c>
      <c r="BH108" s="137">
        <f>IF(N108="sníž. přenesená",J108,0)</f>
        <v>0</v>
      </c>
      <c r="BI108" s="137">
        <f>IF(N108="nulová",J108,0)</f>
        <v>0</v>
      </c>
      <c r="BJ108" s="13" t="s">
        <v>79</v>
      </c>
      <c r="BK108" s="137">
        <f>ROUND(I108*H108,2)</f>
        <v>0</v>
      </c>
      <c r="BL108" s="13" t="s">
        <v>134</v>
      </c>
      <c r="BM108" s="136" t="s">
        <v>979</v>
      </c>
    </row>
    <row r="109" spans="1:65" s="2" customFormat="1" ht="21.75" customHeight="1">
      <c r="A109" s="20"/>
      <c r="B109" s="21"/>
      <c r="C109" s="124" t="s">
        <v>161</v>
      </c>
      <c r="D109" s="124" t="s">
        <v>130</v>
      </c>
      <c r="E109" s="125" t="s">
        <v>980</v>
      </c>
      <c r="F109" s="126" t="s">
        <v>981</v>
      </c>
      <c r="G109" s="127" t="s">
        <v>144</v>
      </c>
      <c r="H109" s="128">
        <v>362.212</v>
      </c>
      <c r="I109" s="129"/>
      <c r="J109" s="130">
        <f>ROUND(I109*H109,2)</f>
        <v>0</v>
      </c>
      <c r="K109" s="131"/>
      <c r="L109" s="23"/>
      <c r="M109" s="132" t="s">
        <v>19</v>
      </c>
      <c r="N109" s="133" t="s">
        <v>42</v>
      </c>
      <c r="O109" s="29"/>
      <c r="P109" s="134">
        <f>O109*H109</f>
        <v>0</v>
      </c>
      <c r="Q109" s="134">
        <v>0</v>
      </c>
      <c r="R109" s="134">
        <f>Q109*H109</f>
        <v>0</v>
      </c>
      <c r="S109" s="134">
        <v>0</v>
      </c>
      <c r="T109" s="135">
        <f>S109*H109</f>
        <v>0</v>
      </c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R109" s="136" t="s">
        <v>134</v>
      </c>
      <c r="AT109" s="136" t="s">
        <v>130</v>
      </c>
      <c r="AU109" s="136" t="s">
        <v>81</v>
      </c>
      <c r="AY109" s="13" t="s">
        <v>128</v>
      </c>
      <c r="BE109" s="137">
        <f>IF(N109="základní",J109,0)</f>
        <v>0</v>
      </c>
      <c r="BF109" s="137">
        <f>IF(N109="snížená",J109,0)</f>
        <v>0</v>
      </c>
      <c r="BG109" s="137">
        <f>IF(N109="zákl. přenesená",J109,0)</f>
        <v>0</v>
      </c>
      <c r="BH109" s="137">
        <f>IF(N109="sníž. přenesená",J109,0)</f>
        <v>0</v>
      </c>
      <c r="BI109" s="137">
        <f>IF(N109="nulová",J109,0)</f>
        <v>0</v>
      </c>
      <c r="BJ109" s="13" t="s">
        <v>79</v>
      </c>
      <c r="BK109" s="137">
        <f>ROUND(I109*H109,2)</f>
        <v>0</v>
      </c>
      <c r="BL109" s="13" t="s">
        <v>134</v>
      </c>
      <c r="BM109" s="136" t="s">
        <v>982</v>
      </c>
    </row>
    <row r="110" spans="2:51" s="8" customFormat="1" ht="12">
      <c r="B110" s="138"/>
      <c r="C110" s="139"/>
      <c r="D110" s="140" t="s">
        <v>136</v>
      </c>
      <c r="E110" s="141" t="s">
        <v>19</v>
      </c>
      <c r="F110" s="142" t="s">
        <v>983</v>
      </c>
      <c r="G110" s="139"/>
      <c r="H110" s="143">
        <v>362.212</v>
      </c>
      <c r="I110" s="144"/>
      <c r="J110" s="139"/>
      <c r="K110" s="139"/>
      <c r="L110" s="145"/>
      <c r="M110" s="146"/>
      <c r="N110" s="147"/>
      <c r="O110" s="147"/>
      <c r="P110" s="147"/>
      <c r="Q110" s="147"/>
      <c r="R110" s="147"/>
      <c r="S110" s="147"/>
      <c r="T110" s="148"/>
      <c r="AT110" s="149" t="s">
        <v>136</v>
      </c>
      <c r="AU110" s="149" t="s">
        <v>81</v>
      </c>
      <c r="AV110" s="8" t="s">
        <v>81</v>
      </c>
      <c r="AW110" s="8" t="s">
        <v>33</v>
      </c>
      <c r="AX110" s="8" t="s">
        <v>79</v>
      </c>
      <c r="AY110" s="149" t="s">
        <v>128</v>
      </c>
    </row>
    <row r="111" spans="1:65" s="2" customFormat="1" ht="55.5" customHeight="1">
      <c r="A111" s="20"/>
      <c r="B111" s="21"/>
      <c r="C111" s="124" t="s">
        <v>166</v>
      </c>
      <c r="D111" s="124" t="s">
        <v>130</v>
      </c>
      <c r="E111" s="125" t="s">
        <v>162</v>
      </c>
      <c r="F111" s="126" t="s">
        <v>163</v>
      </c>
      <c r="G111" s="127" t="s">
        <v>144</v>
      </c>
      <c r="H111" s="128">
        <v>89.903</v>
      </c>
      <c r="I111" s="129"/>
      <c r="J111" s="130">
        <f>ROUND(I111*H111,2)</f>
        <v>0</v>
      </c>
      <c r="K111" s="131"/>
      <c r="L111" s="23"/>
      <c r="M111" s="132" t="s">
        <v>19</v>
      </c>
      <c r="N111" s="133" t="s">
        <v>42</v>
      </c>
      <c r="O111" s="29"/>
      <c r="P111" s="134">
        <f>O111*H111</f>
        <v>0</v>
      </c>
      <c r="Q111" s="134">
        <v>0</v>
      </c>
      <c r="R111" s="134">
        <f>Q111*H111</f>
        <v>0</v>
      </c>
      <c r="S111" s="134">
        <v>0</v>
      </c>
      <c r="T111" s="135">
        <f>S111*H111</f>
        <v>0</v>
      </c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R111" s="136" t="s">
        <v>134</v>
      </c>
      <c r="AT111" s="136" t="s">
        <v>130</v>
      </c>
      <c r="AU111" s="136" t="s">
        <v>81</v>
      </c>
      <c r="AY111" s="13" t="s">
        <v>128</v>
      </c>
      <c r="BE111" s="137">
        <f>IF(N111="základní",J111,0)</f>
        <v>0</v>
      </c>
      <c r="BF111" s="137">
        <f>IF(N111="snížená",J111,0)</f>
        <v>0</v>
      </c>
      <c r="BG111" s="137">
        <f>IF(N111="zákl. přenesená",J111,0)</f>
        <v>0</v>
      </c>
      <c r="BH111" s="137">
        <f>IF(N111="sníž. přenesená",J111,0)</f>
        <v>0</v>
      </c>
      <c r="BI111" s="137">
        <f>IF(N111="nulová",J111,0)</f>
        <v>0</v>
      </c>
      <c r="BJ111" s="13" t="s">
        <v>79</v>
      </c>
      <c r="BK111" s="137">
        <f>ROUND(I111*H111,2)</f>
        <v>0</v>
      </c>
      <c r="BL111" s="13" t="s">
        <v>134</v>
      </c>
      <c r="BM111" s="136" t="s">
        <v>984</v>
      </c>
    </row>
    <row r="112" spans="2:51" s="8" customFormat="1" ht="12">
      <c r="B112" s="138"/>
      <c r="C112" s="139"/>
      <c r="D112" s="140" t="s">
        <v>136</v>
      </c>
      <c r="E112" s="141" t="s">
        <v>19</v>
      </c>
      <c r="F112" s="142" t="s">
        <v>985</v>
      </c>
      <c r="G112" s="139"/>
      <c r="H112" s="143">
        <v>89.903</v>
      </c>
      <c r="I112" s="144"/>
      <c r="J112" s="139"/>
      <c r="K112" s="139"/>
      <c r="L112" s="145"/>
      <c r="M112" s="146"/>
      <c r="N112" s="147"/>
      <c r="O112" s="147"/>
      <c r="P112" s="147"/>
      <c r="Q112" s="147"/>
      <c r="R112" s="147"/>
      <c r="S112" s="147"/>
      <c r="T112" s="148"/>
      <c r="AT112" s="149" t="s">
        <v>136</v>
      </c>
      <c r="AU112" s="149" t="s">
        <v>81</v>
      </c>
      <c r="AV112" s="8" t="s">
        <v>81</v>
      </c>
      <c r="AW112" s="8" t="s">
        <v>33</v>
      </c>
      <c r="AX112" s="8" t="s">
        <v>79</v>
      </c>
      <c r="AY112" s="149" t="s">
        <v>128</v>
      </c>
    </row>
    <row r="113" spans="1:65" s="2" customFormat="1" ht="33" customHeight="1">
      <c r="A113" s="20"/>
      <c r="B113" s="21"/>
      <c r="C113" s="124" t="s">
        <v>170</v>
      </c>
      <c r="D113" s="124" t="s">
        <v>130</v>
      </c>
      <c r="E113" s="125" t="s">
        <v>443</v>
      </c>
      <c r="F113" s="126" t="s">
        <v>444</v>
      </c>
      <c r="G113" s="127" t="s">
        <v>173</v>
      </c>
      <c r="H113" s="128">
        <v>161.825</v>
      </c>
      <c r="I113" s="129"/>
      <c r="J113" s="130">
        <f>ROUND(I113*H113,2)</f>
        <v>0</v>
      </c>
      <c r="K113" s="131"/>
      <c r="L113" s="23"/>
      <c r="M113" s="132" t="s">
        <v>19</v>
      </c>
      <c r="N113" s="133" t="s">
        <v>42</v>
      </c>
      <c r="O113" s="29"/>
      <c r="P113" s="134">
        <f>O113*H113</f>
        <v>0</v>
      </c>
      <c r="Q113" s="134">
        <v>0</v>
      </c>
      <c r="R113" s="134">
        <f>Q113*H113</f>
        <v>0</v>
      </c>
      <c r="S113" s="134">
        <v>0</v>
      </c>
      <c r="T113" s="135">
        <f>S113*H113</f>
        <v>0</v>
      </c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R113" s="136" t="s">
        <v>134</v>
      </c>
      <c r="AT113" s="136" t="s">
        <v>130</v>
      </c>
      <c r="AU113" s="136" t="s">
        <v>81</v>
      </c>
      <c r="AY113" s="13" t="s">
        <v>128</v>
      </c>
      <c r="BE113" s="137">
        <f>IF(N113="základní",J113,0)</f>
        <v>0</v>
      </c>
      <c r="BF113" s="137">
        <f>IF(N113="snížená",J113,0)</f>
        <v>0</v>
      </c>
      <c r="BG113" s="137">
        <f>IF(N113="zákl. přenesená",J113,0)</f>
        <v>0</v>
      </c>
      <c r="BH113" s="137">
        <f>IF(N113="sníž. přenesená",J113,0)</f>
        <v>0</v>
      </c>
      <c r="BI113" s="137">
        <f>IF(N113="nulová",J113,0)</f>
        <v>0</v>
      </c>
      <c r="BJ113" s="13" t="s">
        <v>79</v>
      </c>
      <c r="BK113" s="137">
        <f>ROUND(I113*H113,2)</f>
        <v>0</v>
      </c>
      <c r="BL113" s="13" t="s">
        <v>134</v>
      </c>
      <c r="BM113" s="136" t="s">
        <v>986</v>
      </c>
    </row>
    <row r="114" spans="2:51" s="8" customFormat="1" ht="12">
      <c r="B114" s="138"/>
      <c r="C114" s="139"/>
      <c r="D114" s="140" t="s">
        <v>136</v>
      </c>
      <c r="E114" s="141" t="s">
        <v>19</v>
      </c>
      <c r="F114" s="142" t="s">
        <v>987</v>
      </c>
      <c r="G114" s="139"/>
      <c r="H114" s="143">
        <v>161.825</v>
      </c>
      <c r="I114" s="144"/>
      <c r="J114" s="139"/>
      <c r="K114" s="139"/>
      <c r="L114" s="145"/>
      <c r="M114" s="146"/>
      <c r="N114" s="147"/>
      <c r="O114" s="147"/>
      <c r="P114" s="147"/>
      <c r="Q114" s="147"/>
      <c r="R114" s="147"/>
      <c r="S114" s="147"/>
      <c r="T114" s="148"/>
      <c r="AT114" s="149" t="s">
        <v>136</v>
      </c>
      <c r="AU114" s="149" t="s">
        <v>81</v>
      </c>
      <c r="AV114" s="8" t="s">
        <v>81</v>
      </c>
      <c r="AW114" s="8" t="s">
        <v>33</v>
      </c>
      <c r="AX114" s="8" t="s">
        <v>79</v>
      </c>
      <c r="AY114" s="149" t="s">
        <v>128</v>
      </c>
    </row>
    <row r="115" spans="1:65" s="2" customFormat="1" ht="33" customHeight="1">
      <c r="A115" s="20"/>
      <c r="B115" s="21"/>
      <c r="C115" s="124" t="s">
        <v>175</v>
      </c>
      <c r="D115" s="124" t="s">
        <v>130</v>
      </c>
      <c r="E115" s="125" t="s">
        <v>176</v>
      </c>
      <c r="F115" s="126" t="s">
        <v>177</v>
      </c>
      <c r="G115" s="127" t="s">
        <v>144</v>
      </c>
      <c r="H115" s="128">
        <v>55.765</v>
      </c>
      <c r="I115" s="129"/>
      <c r="J115" s="130">
        <f>ROUND(I115*H115,2)</f>
        <v>0</v>
      </c>
      <c r="K115" s="131"/>
      <c r="L115" s="23"/>
      <c r="M115" s="132" t="s">
        <v>19</v>
      </c>
      <c r="N115" s="133" t="s">
        <v>42</v>
      </c>
      <c r="O115" s="29"/>
      <c r="P115" s="134">
        <f>O115*H115</f>
        <v>0</v>
      </c>
      <c r="Q115" s="134">
        <v>0</v>
      </c>
      <c r="R115" s="134">
        <f>Q115*H115</f>
        <v>0</v>
      </c>
      <c r="S115" s="134">
        <v>0</v>
      </c>
      <c r="T115" s="135">
        <f>S115*H115</f>
        <v>0</v>
      </c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R115" s="136" t="s">
        <v>134</v>
      </c>
      <c r="AT115" s="136" t="s">
        <v>130</v>
      </c>
      <c r="AU115" s="136" t="s">
        <v>81</v>
      </c>
      <c r="AY115" s="13" t="s">
        <v>128</v>
      </c>
      <c r="BE115" s="137">
        <f>IF(N115="základní",J115,0)</f>
        <v>0</v>
      </c>
      <c r="BF115" s="137">
        <f>IF(N115="snížená",J115,0)</f>
        <v>0</v>
      </c>
      <c r="BG115" s="137">
        <f>IF(N115="zákl. přenesená",J115,0)</f>
        <v>0</v>
      </c>
      <c r="BH115" s="137">
        <f>IF(N115="sníž. přenesená",J115,0)</f>
        <v>0</v>
      </c>
      <c r="BI115" s="137">
        <f>IF(N115="nulová",J115,0)</f>
        <v>0</v>
      </c>
      <c r="BJ115" s="13" t="s">
        <v>79</v>
      </c>
      <c r="BK115" s="137">
        <f>ROUND(I115*H115,2)</f>
        <v>0</v>
      </c>
      <c r="BL115" s="13" t="s">
        <v>134</v>
      </c>
      <c r="BM115" s="136" t="s">
        <v>988</v>
      </c>
    </row>
    <row r="116" spans="2:51" s="8" customFormat="1" ht="12">
      <c r="B116" s="138"/>
      <c r="C116" s="139"/>
      <c r="D116" s="140" t="s">
        <v>136</v>
      </c>
      <c r="E116" s="141" t="s">
        <v>19</v>
      </c>
      <c r="F116" s="142" t="s">
        <v>989</v>
      </c>
      <c r="G116" s="139"/>
      <c r="H116" s="143">
        <v>55.765</v>
      </c>
      <c r="I116" s="144"/>
      <c r="J116" s="139"/>
      <c r="K116" s="139"/>
      <c r="L116" s="145"/>
      <c r="M116" s="146"/>
      <c r="N116" s="147"/>
      <c r="O116" s="147"/>
      <c r="P116" s="147"/>
      <c r="Q116" s="147"/>
      <c r="R116" s="147"/>
      <c r="S116" s="147"/>
      <c r="T116" s="148"/>
      <c r="AT116" s="149" t="s">
        <v>136</v>
      </c>
      <c r="AU116" s="149" t="s">
        <v>81</v>
      </c>
      <c r="AV116" s="8" t="s">
        <v>81</v>
      </c>
      <c r="AW116" s="8" t="s">
        <v>33</v>
      </c>
      <c r="AX116" s="8" t="s">
        <v>79</v>
      </c>
      <c r="AY116" s="149" t="s">
        <v>128</v>
      </c>
    </row>
    <row r="117" spans="1:65" s="2" customFormat="1" ht="33" customHeight="1">
      <c r="A117" s="20"/>
      <c r="B117" s="21"/>
      <c r="C117" s="124" t="s">
        <v>179</v>
      </c>
      <c r="D117" s="124" t="s">
        <v>130</v>
      </c>
      <c r="E117" s="125" t="s">
        <v>449</v>
      </c>
      <c r="F117" s="126" t="s">
        <v>450</v>
      </c>
      <c r="G117" s="127" t="s">
        <v>144</v>
      </c>
      <c r="H117" s="128">
        <v>283.963</v>
      </c>
      <c r="I117" s="129"/>
      <c r="J117" s="130">
        <f>ROUND(I117*H117,2)</f>
        <v>0</v>
      </c>
      <c r="K117" s="131"/>
      <c r="L117" s="23"/>
      <c r="M117" s="132" t="s">
        <v>19</v>
      </c>
      <c r="N117" s="133" t="s">
        <v>42</v>
      </c>
      <c r="O117" s="29"/>
      <c r="P117" s="134">
        <f>O117*H117</f>
        <v>0</v>
      </c>
      <c r="Q117" s="134">
        <v>0</v>
      </c>
      <c r="R117" s="134">
        <f>Q117*H117</f>
        <v>0</v>
      </c>
      <c r="S117" s="134">
        <v>0</v>
      </c>
      <c r="T117" s="135">
        <f>S117*H117</f>
        <v>0</v>
      </c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R117" s="136" t="s">
        <v>134</v>
      </c>
      <c r="AT117" s="136" t="s">
        <v>130</v>
      </c>
      <c r="AU117" s="136" t="s">
        <v>81</v>
      </c>
      <c r="AY117" s="13" t="s">
        <v>128</v>
      </c>
      <c r="BE117" s="137">
        <f>IF(N117="základní",J117,0)</f>
        <v>0</v>
      </c>
      <c r="BF117" s="137">
        <f>IF(N117="snížená",J117,0)</f>
        <v>0</v>
      </c>
      <c r="BG117" s="137">
        <f>IF(N117="zákl. přenesená",J117,0)</f>
        <v>0</v>
      </c>
      <c r="BH117" s="137">
        <f>IF(N117="sníž. přenesená",J117,0)</f>
        <v>0</v>
      </c>
      <c r="BI117" s="137">
        <f>IF(N117="nulová",J117,0)</f>
        <v>0</v>
      </c>
      <c r="BJ117" s="13" t="s">
        <v>79</v>
      </c>
      <c r="BK117" s="137">
        <f>ROUND(I117*H117,2)</f>
        <v>0</v>
      </c>
      <c r="BL117" s="13" t="s">
        <v>134</v>
      </c>
      <c r="BM117" s="136" t="s">
        <v>990</v>
      </c>
    </row>
    <row r="118" spans="2:51" s="8" customFormat="1" ht="20.4">
      <c r="B118" s="138"/>
      <c r="C118" s="139"/>
      <c r="D118" s="140" t="s">
        <v>136</v>
      </c>
      <c r="E118" s="141" t="s">
        <v>19</v>
      </c>
      <c r="F118" s="142" t="s">
        <v>991</v>
      </c>
      <c r="G118" s="139"/>
      <c r="H118" s="143">
        <v>18.327</v>
      </c>
      <c r="I118" s="144"/>
      <c r="J118" s="139"/>
      <c r="K118" s="139"/>
      <c r="L118" s="145"/>
      <c r="M118" s="146"/>
      <c r="N118" s="147"/>
      <c r="O118" s="147"/>
      <c r="P118" s="147"/>
      <c r="Q118" s="147"/>
      <c r="R118" s="147"/>
      <c r="S118" s="147"/>
      <c r="T118" s="148"/>
      <c r="AT118" s="149" t="s">
        <v>136</v>
      </c>
      <c r="AU118" s="149" t="s">
        <v>81</v>
      </c>
      <c r="AV118" s="8" t="s">
        <v>81</v>
      </c>
      <c r="AW118" s="8" t="s">
        <v>33</v>
      </c>
      <c r="AX118" s="8" t="s">
        <v>71</v>
      </c>
      <c r="AY118" s="149" t="s">
        <v>128</v>
      </c>
    </row>
    <row r="119" spans="2:51" s="8" customFormat="1" ht="12">
      <c r="B119" s="138"/>
      <c r="C119" s="139"/>
      <c r="D119" s="140" t="s">
        <v>136</v>
      </c>
      <c r="E119" s="141" t="s">
        <v>19</v>
      </c>
      <c r="F119" s="142" t="s">
        <v>992</v>
      </c>
      <c r="G119" s="139"/>
      <c r="H119" s="143">
        <v>48.476</v>
      </c>
      <c r="I119" s="144"/>
      <c r="J119" s="139"/>
      <c r="K119" s="139"/>
      <c r="L119" s="145"/>
      <c r="M119" s="146"/>
      <c r="N119" s="147"/>
      <c r="O119" s="147"/>
      <c r="P119" s="147"/>
      <c r="Q119" s="147"/>
      <c r="R119" s="147"/>
      <c r="S119" s="147"/>
      <c r="T119" s="148"/>
      <c r="AT119" s="149" t="s">
        <v>136</v>
      </c>
      <c r="AU119" s="149" t="s">
        <v>81</v>
      </c>
      <c r="AV119" s="8" t="s">
        <v>81</v>
      </c>
      <c r="AW119" s="8" t="s">
        <v>33</v>
      </c>
      <c r="AX119" s="8" t="s">
        <v>71</v>
      </c>
      <c r="AY119" s="149" t="s">
        <v>128</v>
      </c>
    </row>
    <row r="120" spans="2:51" s="8" customFormat="1" ht="12">
      <c r="B120" s="138"/>
      <c r="C120" s="139"/>
      <c r="D120" s="140" t="s">
        <v>136</v>
      </c>
      <c r="E120" s="141" t="s">
        <v>19</v>
      </c>
      <c r="F120" s="142" t="s">
        <v>993</v>
      </c>
      <c r="G120" s="139"/>
      <c r="H120" s="143">
        <v>51.364</v>
      </c>
      <c r="I120" s="144"/>
      <c r="J120" s="139"/>
      <c r="K120" s="139"/>
      <c r="L120" s="145"/>
      <c r="M120" s="146"/>
      <c r="N120" s="147"/>
      <c r="O120" s="147"/>
      <c r="P120" s="147"/>
      <c r="Q120" s="147"/>
      <c r="R120" s="147"/>
      <c r="S120" s="147"/>
      <c r="T120" s="148"/>
      <c r="AT120" s="149" t="s">
        <v>136</v>
      </c>
      <c r="AU120" s="149" t="s">
        <v>81</v>
      </c>
      <c r="AV120" s="8" t="s">
        <v>81</v>
      </c>
      <c r="AW120" s="8" t="s">
        <v>33</v>
      </c>
      <c r="AX120" s="8" t="s">
        <v>71</v>
      </c>
      <c r="AY120" s="149" t="s">
        <v>128</v>
      </c>
    </row>
    <row r="121" spans="2:51" s="8" customFormat="1" ht="12">
      <c r="B121" s="138"/>
      <c r="C121" s="139"/>
      <c r="D121" s="140" t="s">
        <v>136</v>
      </c>
      <c r="E121" s="141" t="s">
        <v>19</v>
      </c>
      <c r="F121" s="142" t="s">
        <v>994</v>
      </c>
      <c r="G121" s="139"/>
      <c r="H121" s="143">
        <v>58.608</v>
      </c>
      <c r="I121" s="144"/>
      <c r="J121" s="139"/>
      <c r="K121" s="139"/>
      <c r="L121" s="145"/>
      <c r="M121" s="146"/>
      <c r="N121" s="147"/>
      <c r="O121" s="147"/>
      <c r="P121" s="147"/>
      <c r="Q121" s="147"/>
      <c r="R121" s="147"/>
      <c r="S121" s="147"/>
      <c r="T121" s="148"/>
      <c r="AT121" s="149" t="s">
        <v>136</v>
      </c>
      <c r="AU121" s="149" t="s">
        <v>81</v>
      </c>
      <c r="AV121" s="8" t="s">
        <v>81</v>
      </c>
      <c r="AW121" s="8" t="s">
        <v>33</v>
      </c>
      <c r="AX121" s="8" t="s">
        <v>71</v>
      </c>
      <c r="AY121" s="149" t="s">
        <v>128</v>
      </c>
    </row>
    <row r="122" spans="2:51" s="10" customFormat="1" ht="12">
      <c r="B122" s="172"/>
      <c r="C122" s="173"/>
      <c r="D122" s="140" t="s">
        <v>136</v>
      </c>
      <c r="E122" s="174" t="s">
        <v>19</v>
      </c>
      <c r="F122" s="175" t="s">
        <v>972</v>
      </c>
      <c r="G122" s="173"/>
      <c r="H122" s="174" t="s">
        <v>19</v>
      </c>
      <c r="I122" s="176"/>
      <c r="J122" s="173"/>
      <c r="K122" s="173"/>
      <c r="L122" s="177"/>
      <c r="M122" s="178"/>
      <c r="N122" s="179"/>
      <c r="O122" s="179"/>
      <c r="P122" s="179"/>
      <c r="Q122" s="179"/>
      <c r="R122" s="179"/>
      <c r="S122" s="179"/>
      <c r="T122" s="180"/>
      <c r="AT122" s="181" t="s">
        <v>136</v>
      </c>
      <c r="AU122" s="181" t="s">
        <v>81</v>
      </c>
      <c r="AV122" s="10" t="s">
        <v>79</v>
      </c>
      <c r="AW122" s="10" t="s">
        <v>33</v>
      </c>
      <c r="AX122" s="10" t="s">
        <v>71</v>
      </c>
      <c r="AY122" s="181" t="s">
        <v>128</v>
      </c>
    </row>
    <row r="123" spans="2:51" s="8" customFormat="1" ht="30.6">
      <c r="B123" s="138"/>
      <c r="C123" s="139"/>
      <c r="D123" s="140" t="s">
        <v>136</v>
      </c>
      <c r="E123" s="141" t="s">
        <v>19</v>
      </c>
      <c r="F123" s="142" t="s">
        <v>995</v>
      </c>
      <c r="G123" s="139"/>
      <c r="H123" s="143">
        <v>33.431</v>
      </c>
      <c r="I123" s="144"/>
      <c r="J123" s="139"/>
      <c r="K123" s="139"/>
      <c r="L123" s="145"/>
      <c r="M123" s="146"/>
      <c r="N123" s="147"/>
      <c r="O123" s="147"/>
      <c r="P123" s="147"/>
      <c r="Q123" s="147"/>
      <c r="R123" s="147"/>
      <c r="S123" s="147"/>
      <c r="T123" s="148"/>
      <c r="AT123" s="149" t="s">
        <v>136</v>
      </c>
      <c r="AU123" s="149" t="s">
        <v>81</v>
      </c>
      <c r="AV123" s="8" t="s">
        <v>81</v>
      </c>
      <c r="AW123" s="8" t="s">
        <v>33</v>
      </c>
      <c r="AX123" s="8" t="s">
        <v>71</v>
      </c>
      <c r="AY123" s="149" t="s">
        <v>128</v>
      </c>
    </row>
    <row r="124" spans="2:51" s="8" customFormat="1" ht="12">
      <c r="B124" s="138"/>
      <c r="C124" s="139"/>
      <c r="D124" s="140" t="s">
        <v>136</v>
      </c>
      <c r="E124" s="141" t="s">
        <v>19</v>
      </c>
      <c r="F124" s="142" t="s">
        <v>996</v>
      </c>
      <c r="G124" s="139"/>
      <c r="H124" s="143">
        <v>73.757</v>
      </c>
      <c r="I124" s="144"/>
      <c r="J124" s="139"/>
      <c r="K124" s="139"/>
      <c r="L124" s="145"/>
      <c r="M124" s="146"/>
      <c r="N124" s="147"/>
      <c r="O124" s="147"/>
      <c r="P124" s="147"/>
      <c r="Q124" s="147"/>
      <c r="R124" s="147"/>
      <c r="S124" s="147"/>
      <c r="T124" s="148"/>
      <c r="AT124" s="149" t="s">
        <v>136</v>
      </c>
      <c r="AU124" s="149" t="s">
        <v>81</v>
      </c>
      <c r="AV124" s="8" t="s">
        <v>81</v>
      </c>
      <c r="AW124" s="8" t="s">
        <v>33</v>
      </c>
      <c r="AX124" s="8" t="s">
        <v>71</v>
      </c>
      <c r="AY124" s="149" t="s">
        <v>128</v>
      </c>
    </row>
    <row r="125" spans="2:51" s="9" customFormat="1" ht="12">
      <c r="B125" s="150"/>
      <c r="C125" s="151"/>
      <c r="D125" s="140" t="s">
        <v>136</v>
      </c>
      <c r="E125" s="152" t="s">
        <v>19</v>
      </c>
      <c r="F125" s="153" t="s">
        <v>151</v>
      </c>
      <c r="G125" s="151"/>
      <c r="H125" s="154">
        <v>283.963</v>
      </c>
      <c r="I125" s="155"/>
      <c r="J125" s="151"/>
      <c r="K125" s="151"/>
      <c r="L125" s="156"/>
      <c r="M125" s="157"/>
      <c r="N125" s="158"/>
      <c r="O125" s="158"/>
      <c r="P125" s="158"/>
      <c r="Q125" s="158"/>
      <c r="R125" s="158"/>
      <c r="S125" s="158"/>
      <c r="T125" s="159"/>
      <c r="AT125" s="160" t="s">
        <v>136</v>
      </c>
      <c r="AU125" s="160" t="s">
        <v>81</v>
      </c>
      <c r="AV125" s="9" t="s">
        <v>134</v>
      </c>
      <c r="AW125" s="9" t="s">
        <v>33</v>
      </c>
      <c r="AX125" s="9" t="s">
        <v>79</v>
      </c>
      <c r="AY125" s="160" t="s">
        <v>128</v>
      </c>
    </row>
    <row r="126" spans="1:65" s="2" customFormat="1" ht="55.5" customHeight="1">
      <c r="A126" s="20"/>
      <c r="B126" s="21"/>
      <c r="C126" s="124" t="s">
        <v>181</v>
      </c>
      <c r="D126" s="124" t="s">
        <v>130</v>
      </c>
      <c r="E126" s="125" t="s">
        <v>473</v>
      </c>
      <c r="F126" s="126" t="s">
        <v>474</v>
      </c>
      <c r="G126" s="127" t="s">
        <v>144</v>
      </c>
      <c r="H126" s="128">
        <v>63.079</v>
      </c>
      <c r="I126" s="129"/>
      <c r="J126" s="130">
        <f>ROUND(I126*H126,2)</f>
        <v>0</v>
      </c>
      <c r="K126" s="131"/>
      <c r="L126" s="23"/>
      <c r="M126" s="132" t="s">
        <v>19</v>
      </c>
      <c r="N126" s="133" t="s">
        <v>42</v>
      </c>
      <c r="O126" s="29"/>
      <c r="P126" s="134">
        <f>O126*H126</f>
        <v>0</v>
      </c>
      <c r="Q126" s="134">
        <v>0</v>
      </c>
      <c r="R126" s="134">
        <f>Q126*H126</f>
        <v>0</v>
      </c>
      <c r="S126" s="134">
        <v>0</v>
      </c>
      <c r="T126" s="135">
        <f>S126*H126</f>
        <v>0</v>
      </c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R126" s="136" t="s">
        <v>134</v>
      </c>
      <c r="AT126" s="136" t="s">
        <v>130</v>
      </c>
      <c r="AU126" s="136" t="s">
        <v>81</v>
      </c>
      <c r="AY126" s="13" t="s">
        <v>128</v>
      </c>
      <c r="BE126" s="137">
        <f>IF(N126="základní",J126,0)</f>
        <v>0</v>
      </c>
      <c r="BF126" s="137">
        <f>IF(N126="snížená",J126,0)</f>
        <v>0</v>
      </c>
      <c r="BG126" s="137">
        <f>IF(N126="zákl. přenesená",J126,0)</f>
        <v>0</v>
      </c>
      <c r="BH126" s="137">
        <f>IF(N126="sníž. přenesená",J126,0)</f>
        <v>0</v>
      </c>
      <c r="BI126" s="137">
        <f>IF(N126="nulová",J126,0)</f>
        <v>0</v>
      </c>
      <c r="BJ126" s="13" t="s">
        <v>79</v>
      </c>
      <c r="BK126" s="137">
        <f>ROUND(I126*H126,2)</f>
        <v>0</v>
      </c>
      <c r="BL126" s="13" t="s">
        <v>134</v>
      </c>
      <c r="BM126" s="136" t="s">
        <v>997</v>
      </c>
    </row>
    <row r="127" spans="2:51" s="8" customFormat="1" ht="12">
      <c r="B127" s="138"/>
      <c r="C127" s="139"/>
      <c r="D127" s="140" t="s">
        <v>136</v>
      </c>
      <c r="E127" s="141" t="s">
        <v>19</v>
      </c>
      <c r="F127" s="142" t="s">
        <v>998</v>
      </c>
      <c r="G127" s="139"/>
      <c r="H127" s="143">
        <v>5.328</v>
      </c>
      <c r="I127" s="144"/>
      <c r="J127" s="139"/>
      <c r="K127" s="139"/>
      <c r="L127" s="145"/>
      <c r="M127" s="146"/>
      <c r="N127" s="147"/>
      <c r="O127" s="147"/>
      <c r="P127" s="147"/>
      <c r="Q127" s="147"/>
      <c r="R127" s="147"/>
      <c r="S127" s="147"/>
      <c r="T127" s="148"/>
      <c r="AT127" s="149" t="s">
        <v>136</v>
      </c>
      <c r="AU127" s="149" t="s">
        <v>81</v>
      </c>
      <c r="AV127" s="8" t="s">
        <v>81</v>
      </c>
      <c r="AW127" s="8" t="s">
        <v>33</v>
      </c>
      <c r="AX127" s="8" t="s">
        <v>71</v>
      </c>
      <c r="AY127" s="149" t="s">
        <v>128</v>
      </c>
    </row>
    <row r="128" spans="2:51" s="8" customFormat="1" ht="12">
      <c r="B128" s="138"/>
      <c r="C128" s="139"/>
      <c r="D128" s="140" t="s">
        <v>136</v>
      </c>
      <c r="E128" s="141" t="s">
        <v>19</v>
      </c>
      <c r="F128" s="142" t="s">
        <v>999</v>
      </c>
      <c r="G128" s="139"/>
      <c r="H128" s="143">
        <v>12.971</v>
      </c>
      <c r="I128" s="144"/>
      <c r="J128" s="139"/>
      <c r="K128" s="139"/>
      <c r="L128" s="145"/>
      <c r="M128" s="146"/>
      <c r="N128" s="147"/>
      <c r="O128" s="147"/>
      <c r="P128" s="147"/>
      <c r="Q128" s="147"/>
      <c r="R128" s="147"/>
      <c r="S128" s="147"/>
      <c r="T128" s="148"/>
      <c r="AT128" s="149" t="s">
        <v>136</v>
      </c>
      <c r="AU128" s="149" t="s">
        <v>81</v>
      </c>
      <c r="AV128" s="8" t="s">
        <v>81</v>
      </c>
      <c r="AW128" s="8" t="s">
        <v>33</v>
      </c>
      <c r="AX128" s="8" t="s">
        <v>71</v>
      </c>
      <c r="AY128" s="149" t="s">
        <v>128</v>
      </c>
    </row>
    <row r="129" spans="2:51" s="8" customFormat="1" ht="12">
      <c r="B129" s="138"/>
      <c r="C129" s="139"/>
      <c r="D129" s="140" t="s">
        <v>136</v>
      </c>
      <c r="E129" s="141" t="s">
        <v>19</v>
      </c>
      <c r="F129" s="142" t="s">
        <v>1000</v>
      </c>
      <c r="G129" s="139"/>
      <c r="H129" s="143">
        <v>11.554</v>
      </c>
      <c r="I129" s="144"/>
      <c r="J129" s="139"/>
      <c r="K129" s="139"/>
      <c r="L129" s="145"/>
      <c r="M129" s="146"/>
      <c r="N129" s="147"/>
      <c r="O129" s="147"/>
      <c r="P129" s="147"/>
      <c r="Q129" s="147"/>
      <c r="R129" s="147"/>
      <c r="S129" s="147"/>
      <c r="T129" s="148"/>
      <c r="AT129" s="149" t="s">
        <v>136</v>
      </c>
      <c r="AU129" s="149" t="s">
        <v>81</v>
      </c>
      <c r="AV129" s="8" t="s">
        <v>81</v>
      </c>
      <c r="AW129" s="8" t="s">
        <v>33</v>
      </c>
      <c r="AX129" s="8" t="s">
        <v>71</v>
      </c>
      <c r="AY129" s="149" t="s">
        <v>128</v>
      </c>
    </row>
    <row r="130" spans="2:51" s="8" customFormat="1" ht="12">
      <c r="B130" s="138"/>
      <c r="C130" s="139"/>
      <c r="D130" s="140" t="s">
        <v>136</v>
      </c>
      <c r="E130" s="141" t="s">
        <v>19</v>
      </c>
      <c r="F130" s="142" t="s">
        <v>1001</v>
      </c>
      <c r="G130" s="139"/>
      <c r="H130" s="143">
        <v>20.216</v>
      </c>
      <c r="I130" s="144"/>
      <c r="J130" s="139"/>
      <c r="K130" s="139"/>
      <c r="L130" s="145"/>
      <c r="M130" s="146"/>
      <c r="N130" s="147"/>
      <c r="O130" s="147"/>
      <c r="P130" s="147"/>
      <c r="Q130" s="147"/>
      <c r="R130" s="147"/>
      <c r="S130" s="147"/>
      <c r="T130" s="148"/>
      <c r="AT130" s="149" t="s">
        <v>136</v>
      </c>
      <c r="AU130" s="149" t="s">
        <v>81</v>
      </c>
      <c r="AV130" s="8" t="s">
        <v>81</v>
      </c>
      <c r="AW130" s="8" t="s">
        <v>33</v>
      </c>
      <c r="AX130" s="8" t="s">
        <v>71</v>
      </c>
      <c r="AY130" s="149" t="s">
        <v>128</v>
      </c>
    </row>
    <row r="131" spans="2:51" s="10" customFormat="1" ht="12">
      <c r="B131" s="172"/>
      <c r="C131" s="173"/>
      <c r="D131" s="140" t="s">
        <v>136</v>
      </c>
      <c r="E131" s="174" t="s">
        <v>19</v>
      </c>
      <c r="F131" s="175" t="s">
        <v>972</v>
      </c>
      <c r="G131" s="173"/>
      <c r="H131" s="174" t="s">
        <v>19</v>
      </c>
      <c r="I131" s="176"/>
      <c r="J131" s="173"/>
      <c r="K131" s="173"/>
      <c r="L131" s="177"/>
      <c r="M131" s="178"/>
      <c r="N131" s="179"/>
      <c r="O131" s="179"/>
      <c r="P131" s="179"/>
      <c r="Q131" s="179"/>
      <c r="R131" s="179"/>
      <c r="S131" s="179"/>
      <c r="T131" s="180"/>
      <c r="AT131" s="181" t="s">
        <v>136</v>
      </c>
      <c r="AU131" s="181" t="s">
        <v>81</v>
      </c>
      <c r="AV131" s="10" t="s">
        <v>79</v>
      </c>
      <c r="AW131" s="10" t="s">
        <v>33</v>
      </c>
      <c r="AX131" s="10" t="s">
        <v>71</v>
      </c>
      <c r="AY131" s="181" t="s">
        <v>128</v>
      </c>
    </row>
    <row r="132" spans="2:51" s="8" customFormat="1" ht="20.4">
      <c r="B132" s="138"/>
      <c r="C132" s="139"/>
      <c r="D132" s="140" t="s">
        <v>136</v>
      </c>
      <c r="E132" s="141" t="s">
        <v>19</v>
      </c>
      <c r="F132" s="142" t="s">
        <v>1002</v>
      </c>
      <c r="G132" s="139"/>
      <c r="H132" s="143">
        <v>13.01</v>
      </c>
      <c r="I132" s="144"/>
      <c r="J132" s="139"/>
      <c r="K132" s="139"/>
      <c r="L132" s="145"/>
      <c r="M132" s="146"/>
      <c r="N132" s="147"/>
      <c r="O132" s="147"/>
      <c r="P132" s="147"/>
      <c r="Q132" s="147"/>
      <c r="R132" s="147"/>
      <c r="S132" s="147"/>
      <c r="T132" s="148"/>
      <c r="AT132" s="149" t="s">
        <v>136</v>
      </c>
      <c r="AU132" s="149" t="s">
        <v>81</v>
      </c>
      <c r="AV132" s="8" t="s">
        <v>81</v>
      </c>
      <c r="AW132" s="8" t="s">
        <v>33</v>
      </c>
      <c r="AX132" s="8" t="s">
        <v>71</v>
      </c>
      <c r="AY132" s="149" t="s">
        <v>128</v>
      </c>
    </row>
    <row r="133" spans="2:51" s="9" customFormat="1" ht="12">
      <c r="B133" s="150"/>
      <c r="C133" s="151"/>
      <c r="D133" s="140" t="s">
        <v>136</v>
      </c>
      <c r="E133" s="152" t="s">
        <v>19</v>
      </c>
      <c r="F133" s="153" t="s">
        <v>151</v>
      </c>
      <c r="G133" s="151"/>
      <c r="H133" s="154">
        <v>63.079</v>
      </c>
      <c r="I133" s="155"/>
      <c r="J133" s="151"/>
      <c r="K133" s="151"/>
      <c r="L133" s="156"/>
      <c r="M133" s="157"/>
      <c r="N133" s="158"/>
      <c r="O133" s="158"/>
      <c r="P133" s="158"/>
      <c r="Q133" s="158"/>
      <c r="R133" s="158"/>
      <c r="S133" s="158"/>
      <c r="T133" s="159"/>
      <c r="AT133" s="160" t="s">
        <v>136</v>
      </c>
      <c r="AU133" s="160" t="s">
        <v>81</v>
      </c>
      <c r="AV133" s="9" t="s">
        <v>134</v>
      </c>
      <c r="AW133" s="9" t="s">
        <v>33</v>
      </c>
      <c r="AX133" s="9" t="s">
        <v>79</v>
      </c>
      <c r="AY133" s="160" t="s">
        <v>128</v>
      </c>
    </row>
    <row r="134" spans="1:65" s="2" customFormat="1" ht="16.5" customHeight="1">
      <c r="A134" s="20"/>
      <c r="B134" s="21"/>
      <c r="C134" s="161" t="s">
        <v>187</v>
      </c>
      <c r="D134" s="161" t="s">
        <v>192</v>
      </c>
      <c r="E134" s="162" t="s">
        <v>486</v>
      </c>
      <c r="F134" s="163" t="s">
        <v>487</v>
      </c>
      <c r="G134" s="164" t="s">
        <v>173</v>
      </c>
      <c r="H134" s="165">
        <v>94.619</v>
      </c>
      <c r="I134" s="166"/>
      <c r="J134" s="167">
        <f>ROUND(I134*H134,2)</f>
        <v>0</v>
      </c>
      <c r="K134" s="168"/>
      <c r="L134" s="169"/>
      <c r="M134" s="170" t="s">
        <v>19</v>
      </c>
      <c r="N134" s="171" t="s">
        <v>42</v>
      </c>
      <c r="O134" s="29"/>
      <c r="P134" s="134">
        <f>O134*H134</f>
        <v>0</v>
      </c>
      <c r="Q134" s="134">
        <v>1</v>
      </c>
      <c r="R134" s="134">
        <f>Q134*H134</f>
        <v>94.619</v>
      </c>
      <c r="S134" s="134">
        <v>0</v>
      </c>
      <c r="T134" s="135">
        <f>S134*H134</f>
        <v>0</v>
      </c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R134" s="136" t="s">
        <v>170</v>
      </c>
      <c r="AT134" s="136" t="s">
        <v>192</v>
      </c>
      <c r="AU134" s="136" t="s">
        <v>81</v>
      </c>
      <c r="AY134" s="13" t="s">
        <v>128</v>
      </c>
      <c r="BE134" s="137">
        <f>IF(N134="základní",J134,0)</f>
        <v>0</v>
      </c>
      <c r="BF134" s="137">
        <f>IF(N134="snížená",J134,0)</f>
        <v>0</v>
      </c>
      <c r="BG134" s="137">
        <f>IF(N134="zákl. přenesená",J134,0)</f>
        <v>0</v>
      </c>
      <c r="BH134" s="137">
        <f>IF(N134="sníž. přenesená",J134,0)</f>
        <v>0</v>
      </c>
      <c r="BI134" s="137">
        <f>IF(N134="nulová",J134,0)</f>
        <v>0</v>
      </c>
      <c r="BJ134" s="13" t="s">
        <v>79</v>
      </c>
      <c r="BK134" s="137">
        <f>ROUND(I134*H134,2)</f>
        <v>0</v>
      </c>
      <c r="BL134" s="13" t="s">
        <v>134</v>
      </c>
      <c r="BM134" s="136" t="s">
        <v>1003</v>
      </c>
    </row>
    <row r="135" spans="2:63" s="7" customFormat="1" ht="22.8" customHeight="1">
      <c r="B135" s="108"/>
      <c r="C135" s="109"/>
      <c r="D135" s="110" t="s">
        <v>70</v>
      </c>
      <c r="E135" s="122" t="s">
        <v>134</v>
      </c>
      <c r="F135" s="122" t="s">
        <v>222</v>
      </c>
      <c r="G135" s="109"/>
      <c r="H135" s="109"/>
      <c r="I135" s="112"/>
      <c r="J135" s="123">
        <f>BK135</f>
        <v>0</v>
      </c>
      <c r="K135" s="109"/>
      <c r="L135" s="114"/>
      <c r="M135" s="115"/>
      <c r="N135" s="116"/>
      <c r="O135" s="116"/>
      <c r="P135" s="117">
        <f>SUM(P136:P142)</f>
        <v>0</v>
      </c>
      <c r="Q135" s="116"/>
      <c r="R135" s="117">
        <f>SUM(R136:R142)</f>
        <v>0</v>
      </c>
      <c r="S135" s="116"/>
      <c r="T135" s="118">
        <f>SUM(T136:T142)</f>
        <v>0</v>
      </c>
      <c r="AR135" s="119" t="s">
        <v>79</v>
      </c>
      <c r="AT135" s="120" t="s">
        <v>70</v>
      </c>
      <c r="AU135" s="120" t="s">
        <v>79</v>
      </c>
      <c r="AY135" s="119" t="s">
        <v>128</v>
      </c>
      <c r="BK135" s="121">
        <f>SUM(BK136:BK142)</f>
        <v>0</v>
      </c>
    </row>
    <row r="136" spans="1:65" s="2" customFormat="1" ht="21.75" customHeight="1">
      <c r="A136" s="20"/>
      <c r="B136" s="21"/>
      <c r="C136" s="124" t="s">
        <v>191</v>
      </c>
      <c r="D136" s="124" t="s">
        <v>130</v>
      </c>
      <c r="E136" s="125" t="s">
        <v>507</v>
      </c>
      <c r="F136" s="126" t="s">
        <v>508</v>
      </c>
      <c r="G136" s="127" t="s">
        <v>144</v>
      </c>
      <c r="H136" s="128">
        <v>16.166</v>
      </c>
      <c r="I136" s="129"/>
      <c r="J136" s="130">
        <f>ROUND(I136*H136,2)</f>
        <v>0</v>
      </c>
      <c r="K136" s="131"/>
      <c r="L136" s="23"/>
      <c r="M136" s="132" t="s">
        <v>19</v>
      </c>
      <c r="N136" s="133" t="s">
        <v>42</v>
      </c>
      <c r="O136" s="29"/>
      <c r="P136" s="134">
        <f>O136*H136</f>
        <v>0</v>
      </c>
      <c r="Q136" s="134">
        <v>0</v>
      </c>
      <c r="R136" s="134">
        <f>Q136*H136</f>
        <v>0</v>
      </c>
      <c r="S136" s="134">
        <v>0</v>
      </c>
      <c r="T136" s="135">
        <f>S136*H136</f>
        <v>0</v>
      </c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R136" s="136" t="s">
        <v>134</v>
      </c>
      <c r="AT136" s="136" t="s">
        <v>130</v>
      </c>
      <c r="AU136" s="136" t="s">
        <v>81</v>
      </c>
      <c r="AY136" s="13" t="s">
        <v>128</v>
      </c>
      <c r="BE136" s="137">
        <f>IF(N136="základní",J136,0)</f>
        <v>0</v>
      </c>
      <c r="BF136" s="137">
        <f>IF(N136="snížená",J136,0)</f>
        <v>0</v>
      </c>
      <c r="BG136" s="137">
        <f>IF(N136="zákl. přenesená",J136,0)</f>
        <v>0</v>
      </c>
      <c r="BH136" s="137">
        <f>IF(N136="sníž. přenesená",J136,0)</f>
        <v>0</v>
      </c>
      <c r="BI136" s="137">
        <f>IF(N136="nulová",J136,0)</f>
        <v>0</v>
      </c>
      <c r="BJ136" s="13" t="s">
        <v>79</v>
      </c>
      <c r="BK136" s="137">
        <f>ROUND(I136*H136,2)</f>
        <v>0</v>
      </c>
      <c r="BL136" s="13" t="s">
        <v>134</v>
      </c>
      <c r="BM136" s="136" t="s">
        <v>1004</v>
      </c>
    </row>
    <row r="137" spans="2:51" s="8" customFormat="1" ht="12">
      <c r="B137" s="138"/>
      <c r="C137" s="139"/>
      <c r="D137" s="140" t="s">
        <v>136</v>
      </c>
      <c r="E137" s="141" t="s">
        <v>19</v>
      </c>
      <c r="F137" s="142" t="s">
        <v>1005</v>
      </c>
      <c r="G137" s="139"/>
      <c r="H137" s="143">
        <v>1.374</v>
      </c>
      <c r="I137" s="144"/>
      <c r="J137" s="139"/>
      <c r="K137" s="139"/>
      <c r="L137" s="145"/>
      <c r="M137" s="146"/>
      <c r="N137" s="147"/>
      <c r="O137" s="147"/>
      <c r="P137" s="147"/>
      <c r="Q137" s="147"/>
      <c r="R137" s="147"/>
      <c r="S137" s="147"/>
      <c r="T137" s="148"/>
      <c r="AT137" s="149" t="s">
        <v>136</v>
      </c>
      <c r="AU137" s="149" t="s">
        <v>81</v>
      </c>
      <c r="AV137" s="8" t="s">
        <v>81</v>
      </c>
      <c r="AW137" s="8" t="s">
        <v>33</v>
      </c>
      <c r="AX137" s="8" t="s">
        <v>71</v>
      </c>
      <c r="AY137" s="149" t="s">
        <v>128</v>
      </c>
    </row>
    <row r="138" spans="2:51" s="8" customFormat="1" ht="12">
      <c r="B138" s="138"/>
      <c r="C138" s="139"/>
      <c r="D138" s="140" t="s">
        <v>136</v>
      </c>
      <c r="E138" s="141" t="s">
        <v>19</v>
      </c>
      <c r="F138" s="142" t="s">
        <v>1006</v>
      </c>
      <c r="G138" s="139"/>
      <c r="H138" s="143">
        <v>3.343</v>
      </c>
      <c r="I138" s="144"/>
      <c r="J138" s="139"/>
      <c r="K138" s="139"/>
      <c r="L138" s="145"/>
      <c r="M138" s="146"/>
      <c r="N138" s="147"/>
      <c r="O138" s="147"/>
      <c r="P138" s="147"/>
      <c r="Q138" s="147"/>
      <c r="R138" s="147"/>
      <c r="S138" s="147"/>
      <c r="T138" s="148"/>
      <c r="AT138" s="149" t="s">
        <v>136</v>
      </c>
      <c r="AU138" s="149" t="s">
        <v>81</v>
      </c>
      <c r="AV138" s="8" t="s">
        <v>81</v>
      </c>
      <c r="AW138" s="8" t="s">
        <v>33</v>
      </c>
      <c r="AX138" s="8" t="s">
        <v>71</v>
      </c>
      <c r="AY138" s="149" t="s">
        <v>128</v>
      </c>
    </row>
    <row r="139" spans="2:51" s="8" customFormat="1" ht="12">
      <c r="B139" s="138"/>
      <c r="C139" s="139"/>
      <c r="D139" s="140" t="s">
        <v>136</v>
      </c>
      <c r="E139" s="141" t="s">
        <v>19</v>
      </c>
      <c r="F139" s="142" t="s">
        <v>1007</v>
      </c>
      <c r="G139" s="139"/>
      <c r="H139" s="143">
        <v>2.978</v>
      </c>
      <c r="I139" s="144"/>
      <c r="J139" s="139"/>
      <c r="K139" s="139"/>
      <c r="L139" s="145"/>
      <c r="M139" s="146"/>
      <c r="N139" s="147"/>
      <c r="O139" s="147"/>
      <c r="P139" s="147"/>
      <c r="Q139" s="147"/>
      <c r="R139" s="147"/>
      <c r="S139" s="147"/>
      <c r="T139" s="148"/>
      <c r="AT139" s="149" t="s">
        <v>136</v>
      </c>
      <c r="AU139" s="149" t="s">
        <v>81</v>
      </c>
      <c r="AV139" s="8" t="s">
        <v>81</v>
      </c>
      <c r="AW139" s="8" t="s">
        <v>33</v>
      </c>
      <c r="AX139" s="8" t="s">
        <v>71</v>
      </c>
      <c r="AY139" s="149" t="s">
        <v>128</v>
      </c>
    </row>
    <row r="140" spans="2:51" s="8" customFormat="1" ht="12">
      <c r="B140" s="138"/>
      <c r="C140" s="139"/>
      <c r="D140" s="140" t="s">
        <v>136</v>
      </c>
      <c r="E140" s="141" t="s">
        <v>19</v>
      </c>
      <c r="F140" s="142" t="s">
        <v>1008</v>
      </c>
      <c r="G140" s="139"/>
      <c r="H140" s="143">
        <v>5.21</v>
      </c>
      <c r="I140" s="144"/>
      <c r="J140" s="139"/>
      <c r="K140" s="139"/>
      <c r="L140" s="145"/>
      <c r="M140" s="146"/>
      <c r="N140" s="147"/>
      <c r="O140" s="147"/>
      <c r="P140" s="147"/>
      <c r="Q140" s="147"/>
      <c r="R140" s="147"/>
      <c r="S140" s="147"/>
      <c r="T140" s="148"/>
      <c r="AT140" s="149" t="s">
        <v>136</v>
      </c>
      <c r="AU140" s="149" t="s">
        <v>81</v>
      </c>
      <c r="AV140" s="8" t="s">
        <v>81</v>
      </c>
      <c r="AW140" s="8" t="s">
        <v>33</v>
      </c>
      <c r="AX140" s="8" t="s">
        <v>71</v>
      </c>
      <c r="AY140" s="149" t="s">
        <v>128</v>
      </c>
    </row>
    <row r="141" spans="2:51" s="8" customFormat="1" ht="12">
      <c r="B141" s="138"/>
      <c r="C141" s="139"/>
      <c r="D141" s="140" t="s">
        <v>136</v>
      </c>
      <c r="E141" s="141" t="s">
        <v>19</v>
      </c>
      <c r="F141" s="142" t="s">
        <v>1009</v>
      </c>
      <c r="G141" s="139"/>
      <c r="H141" s="143">
        <v>3.261</v>
      </c>
      <c r="I141" s="144"/>
      <c r="J141" s="139"/>
      <c r="K141" s="139"/>
      <c r="L141" s="145"/>
      <c r="M141" s="146"/>
      <c r="N141" s="147"/>
      <c r="O141" s="147"/>
      <c r="P141" s="147"/>
      <c r="Q141" s="147"/>
      <c r="R141" s="147"/>
      <c r="S141" s="147"/>
      <c r="T141" s="148"/>
      <c r="AT141" s="149" t="s">
        <v>136</v>
      </c>
      <c r="AU141" s="149" t="s">
        <v>81</v>
      </c>
      <c r="AV141" s="8" t="s">
        <v>81</v>
      </c>
      <c r="AW141" s="8" t="s">
        <v>33</v>
      </c>
      <c r="AX141" s="8" t="s">
        <v>71</v>
      </c>
      <c r="AY141" s="149" t="s">
        <v>128</v>
      </c>
    </row>
    <row r="142" spans="2:51" s="9" customFormat="1" ht="12">
      <c r="B142" s="150"/>
      <c r="C142" s="151"/>
      <c r="D142" s="140" t="s">
        <v>136</v>
      </c>
      <c r="E142" s="152" t="s">
        <v>19</v>
      </c>
      <c r="F142" s="153" t="s">
        <v>151</v>
      </c>
      <c r="G142" s="151"/>
      <c r="H142" s="154">
        <v>16.166</v>
      </c>
      <c r="I142" s="155"/>
      <c r="J142" s="151"/>
      <c r="K142" s="151"/>
      <c r="L142" s="156"/>
      <c r="M142" s="157"/>
      <c r="N142" s="158"/>
      <c r="O142" s="158"/>
      <c r="P142" s="158"/>
      <c r="Q142" s="158"/>
      <c r="R142" s="158"/>
      <c r="S142" s="158"/>
      <c r="T142" s="159"/>
      <c r="AT142" s="160" t="s">
        <v>136</v>
      </c>
      <c r="AU142" s="160" t="s">
        <v>81</v>
      </c>
      <c r="AV142" s="9" t="s">
        <v>134</v>
      </c>
      <c r="AW142" s="9" t="s">
        <v>33</v>
      </c>
      <c r="AX142" s="9" t="s">
        <v>79</v>
      </c>
      <c r="AY142" s="160" t="s">
        <v>128</v>
      </c>
    </row>
    <row r="143" spans="2:63" s="7" customFormat="1" ht="22.8" customHeight="1">
      <c r="B143" s="108"/>
      <c r="C143" s="109"/>
      <c r="D143" s="110" t="s">
        <v>70</v>
      </c>
      <c r="E143" s="122" t="s">
        <v>170</v>
      </c>
      <c r="F143" s="122" t="s">
        <v>269</v>
      </c>
      <c r="G143" s="109"/>
      <c r="H143" s="109"/>
      <c r="I143" s="112"/>
      <c r="J143" s="123">
        <f>BK143</f>
        <v>0</v>
      </c>
      <c r="K143" s="109"/>
      <c r="L143" s="114"/>
      <c r="M143" s="115"/>
      <c r="N143" s="116"/>
      <c r="O143" s="116"/>
      <c r="P143" s="117">
        <f>SUM(P144:P204)</f>
        <v>0</v>
      </c>
      <c r="Q143" s="116"/>
      <c r="R143" s="117">
        <f>SUM(R144:R204)</f>
        <v>1.12452888</v>
      </c>
      <c r="S143" s="116"/>
      <c r="T143" s="118">
        <f>SUM(T144:T204)</f>
        <v>0</v>
      </c>
      <c r="AR143" s="119" t="s">
        <v>79</v>
      </c>
      <c r="AT143" s="120" t="s">
        <v>70</v>
      </c>
      <c r="AU143" s="120" t="s">
        <v>79</v>
      </c>
      <c r="AY143" s="119" t="s">
        <v>128</v>
      </c>
      <c r="BK143" s="121">
        <f>SUM(BK144:BK204)</f>
        <v>0</v>
      </c>
    </row>
    <row r="144" spans="1:65" s="2" customFormat="1" ht="44.25" customHeight="1">
      <c r="A144" s="20"/>
      <c r="B144" s="21"/>
      <c r="C144" s="124" t="s">
        <v>199</v>
      </c>
      <c r="D144" s="124" t="s">
        <v>130</v>
      </c>
      <c r="E144" s="125" t="s">
        <v>1010</v>
      </c>
      <c r="F144" s="126" t="s">
        <v>1011</v>
      </c>
      <c r="G144" s="127" t="s">
        <v>286</v>
      </c>
      <c r="H144" s="128">
        <v>1</v>
      </c>
      <c r="I144" s="129"/>
      <c r="J144" s="130">
        <f aca="true" t="shared" si="0" ref="J144:J150">ROUND(I144*H144,2)</f>
        <v>0</v>
      </c>
      <c r="K144" s="131"/>
      <c r="L144" s="23"/>
      <c r="M144" s="132" t="s">
        <v>19</v>
      </c>
      <c r="N144" s="133" t="s">
        <v>42</v>
      </c>
      <c r="O144" s="29"/>
      <c r="P144" s="134">
        <f aca="true" t="shared" si="1" ref="P144:P150">O144*H144</f>
        <v>0</v>
      </c>
      <c r="Q144" s="134">
        <v>0</v>
      </c>
      <c r="R144" s="134">
        <f aca="true" t="shared" si="2" ref="R144:R150">Q144*H144</f>
        <v>0</v>
      </c>
      <c r="S144" s="134">
        <v>0</v>
      </c>
      <c r="T144" s="135">
        <f aca="true" t="shared" si="3" ref="T144:T150">S144*H144</f>
        <v>0</v>
      </c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R144" s="136" t="s">
        <v>134</v>
      </c>
      <c r="AT144" s="136" t="s">
        <v>130</v>
      </c>
      <c r="AU144" s="136" t="s">
        <v>81</v>
      </c>
      <c r="AY144" s="13" t="s">
        <v>128</v>
      </c>
      <c r="BE144" s="137">
        <f aca="true" t="shared" si="4" ref="BE144:BE150">IF(N144="základní",J144,0)</f>
        <v>0</v>
      </c>
      <c r="BF144" s="137">
        <f aca="true" t="shared" si="5" ref="BF144:BF150">IF(N144="snížená",J144,0)</f>
        <v>0</v>
      </c>
      <c r="BG144" s="137">
        <f aca="true" t="shared" si="6" ref="BG144:BG150">IF(N144="zákl. přenesená",J144,0)</f>
        <v>0</v>
      </c>
      <c r="BH144" s="137">
        <f aca="true" t="shared" si="7" ref="BH144:BH150">IF(N144="sníž. přenesená",J144,0)</f>
        <v>0</v>
      </c>
      <c r="BI144" s="137">
        <f aca="true" t="shared" si="8" ref="BI144:BI150">IF(N144="nulová",J144,0)</f>
        <v>0</v>
      </c>
      <c r="BJ144" s="13" t="s">
        <v>79</v>
      </c>
      <c r="BK144" s="137">
        <f aca="true" t="shared" si="9" ref="BK144:BK150">ROUND(I144*H144,2)</f>
        <v>0</v>
      </c>
      <c r="BL144" s="13" t="s">
        <v>134</v>
      </c>
      <c r="BM144" s="136" t="s">
        <v>1012</v>
      </c>
    </row>
    <row r="145" spans="1:65" s="2" customFormat="1" ht="21.75" customHeight="1">
      <c r="A145" s="20"/>
      <c r="B145" s="21"/>
      <c r="C145" s="161" t="s">
        <v>8</v>
      </c>
      <c r="D145" s="161" t="s">
        <v>192</v>
      </c>
      <c r="E145" s="162" t="s">
        <v>1013</v>
      </c>
      <c r="F145" s="163" t="s">
        <v>1014</v>
      </c>
      <c r="G145" s="164" t="s">
        <v>286</v>
      </c>
      <c r="H145" s="165">
        <v>1</v>
      </c>
      <c r="I145" s="166"/>
      <c r="J145" s="167">
        <f t="shared" si="0"/>
        <v>0</v>
      </c>
      <c r="K145" s="168"/>
      <c r="L145" s="169"/>
      <c r="M145" s="170" t="s">
        <v>19</v>
      </c>
      <c r="N145" s="171" t="s">
        <v>42</v>
      </c>
      <c r="O145" s="29"/>
      <c r="P145" s="134">
        <f t="shared" si="1"/>
        <v>0</v>
      </c>
      <c r="Q145" s="134">
        <v>0.0122</v>
      </c>
      <c r="R145" s="134">
        <f t="shared" si="2"/>
        <v>0.0122</v>
      </c>
      <c r="S145" s="134">
        <v>0</v>
      </c>
      <c r="T145" s="135">
        <f t="shared" si="3"/>
        <v>0</v>
      </c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R145" s="136" t="s">
        <v>170</v>
      </c>
      <c r="AT145" s="136" t="s">
        <v>192</v>
      </c>
      <c r="AU145" s="136" t="s">
        <v>81</v>
      </c>
      <c r="AY145" s="13" t="s">
        <v>128</v>
      </c>
      <c r="BE145" s="137">
        <f t="shared" si="4"/>
        <v>0</v>
      </c>
      <c r="BF145" s="137">
        <f t="shared" si="5"/>
        <v>0</v>
      </c>
      <c r="BG145" s="137">
        <f t="shared" si="6"/>
        <v>0</v>
      </c>
      <c r="BH145" s="137">
        <f t="shared" si="7"/>
        <v>0</v>
      </c>
      <c r="BI145" s="137">
        <f t="shared" si="8"/>
        <v>0</v>
      </c>
      <c r="BJ145" s="13" t="s">
        <v>79</v>
      </c>
      <c r="BK145" s="137">
        <f t="shared" si="9"/>
        <v>0</v>
      </c>
      <c r="BL145" s="13" t="s">
        <v>134</v>
      </c>
      <c r="BM145" s="136" t="s">
        <v>1015</v>
      </c>
    </row>
    <row r="146" spans="1:65" s="2" customFormat="1" ht="16.5" customHeight="1">
      <c r="A146" s="20"/>
      <c r="B146" s="21"/>
      <c r="C146" s="161" t="s">
        <v>210</v>
      </c>
      <c r="D146" s="161" t="s">
        <v>192</v>
      </c>
      <c r="E146" s="162" t="s">
        <v>1016</v>
      </c>
      <c r="F146" s="163" t="s">
        <v>1017</v>
      </c>
      <c r="G146" s="164" t="s">
        <v>286</v>
      </c>
      <c r="H146" s="165">
        <v>1</v>
      </c>
      <c r="I146" s="166"/>
      <c r="J146" s="167">
        <f t="shared" si="0"/>
        <v>0</v>
      </c>
      <c r="K146" s="168"/>
      <c r="L146" s="169"/>
      <c r="M146" s="170" t="s">
        <v>19</v>
      </c>
      <c r="N146" s="171" t="s">
        <v>42</v>
      </c>
      <c r="O146" s="29"/>
      <c r="P146" s="134">
        <f t="shared" si="1"/>
        <v>0</v>
      </c>
      <c r="Q146" s="134">
        <v>0</v>
      </c>
      <c r="R146" s="134">
        <f t="shared" si="2"/>
        <v>0</v>
      </c>
      <c r="S146" s="134">
        <v>0</v>
      </c>
      <c r="T146" s="135">
        <f t="shared" si="3"/>
        <v>0</v>
      </c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R146" s="136" t="s">
        <v>170</v>
      </c>
      <c r="AT146" s="136" t="s">
        <v>192</v>
      </c>
      <c r="AU146" s="136" t="s">
        <v>81</v>
      </c>
      <c r="AY146" s="13" t="s">
        <v>128</v>
      </c>
      <c r="BE146" s="137">
        <f t="shared" si="4"/>
        <v>0</v>
      </c>
      <c r="BF146" s="137">
        <f t="shared" si="5"/>
        <v>0</v>
      </c>
      <c r="BG146" s="137">
        <f t="shared" si="6"/>
        <v>0</v>
      </c>
      <c r="BH146" s="137">
        <f t="shared" si="7"/>
        <v>0</v>
      </c>
      <c r="BI146" s="137">
        <f t="shared" si="8"/>
        <v>0</v>
      </c>
      <c r="BJ146" s="13" t="s">
        <v>79</v>
      </c>
      <c r="BK146" s="137">
        <f t="shared" si="9"/>
        <v>0</v>
      </c>
      <c r="BL146" s="13" t="s">
        <v>134</v>
      </c>
      <c r="BM146" s="136" t="s">
        <v>1018</v>
      </c>
    </row>
    <row r="147" spans="1:65" s="2" customFormat="1" ht="16.5" customHeight="1">
      <c r="A147" s="20"/>
      <c r="B147" s="21"/>
      <c r="C147" s="161" t="s">
        <v>228</v>
      </c>
      <c r="D147" s="161" t="s">
        <v>192</v>
      </c>
      <c r="E147" s="162" t="s">
        <v>1019</v>
      </c>
      <c r="F147" s="163" t="s">
        <v>1020</v>
      </c>
      <c r="G147" s="164" t="s">
        <v>286</v>
      </c>
      <c r="H147" s="165">
        <v>2</v>
      </c>
      <c r="I147" s="166"/>
      <c r="J147" s="167">
        <f t="shared" si="0"/>
        <v>0</v>
      </c>
      <c r="K147" s="168"/>
      <c r="L147" s="169"/>
      <c r="M147" s="170" t="s">
        <v>19</v>
      </c>
      <c r="N147" s="171" t="s">
        <v>42</v>
      </c>
      <c r="O147" s="29"/>
      <c r="P147" s="134">
        <f t="shared" si="1"/>
        <v>0</v>
      </c>
      <c r="Q147" s="134">
        <v>0</v>
      </c>
      <c r="R147" s="134">
        <f t="shared" si="2"/>
        <v>0</v>
      </c>
      <c r="S147" s="134">
        <v>0</v>
      </c>
      <c r="T147" s="135">
        <f t="shared" si="3"/>
        <v>0</v>
      </c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R147" s="136" t="s">
        <v>170</v>
      </c>
      <c r="AT147" s="136" t="s">
        <v>192</v>
      </c>
      <c r="AU147" s="136" t="s">
        <v>81</v>
      </c>
      <c r="AY147" s="13" t="s">
        <v>128</v>
      </c>
      <c r="BE147" s="137">
        <f t="shared" si="4"/>
        <v>0</v>
      </c>
      <c r="BF147" s="137">
        <f t="shared" si="5"/>
        <v>0</v>
      </c>
      <c r="BG147" s="137">
        <f t="shared" si="6"/>
        <v>0</v>
      </c>
      <c r="BH147" s="137">
        <f t="shared" si="7"/>
        <v>0</v>
      </c>
      <c r="BI147" s="137">
        <f t="shared" si="8"/>
        <v>0</v>
      </c>
      <c r="BJ147" s="13" t="s">
        <v>79</v>
      </c>
      <c r="BK147" s="137">
        <f t="shared" si="9"/>
        <v>0</v>
      </c>
      <c r="BL147" s="13" t="s">
        <v>134</v>
      </c>
      <c r="BM147" s="136" t="s">
        <v>1021</v>
      </c>
    </row>
    <row r="148" spans="1:65" s="2" customFormat="1" ht="44.25" customHeight="1">
      <c r="A148" s="20"/>
      <c r="B148" s="21"/>
      <c r="C148" s="124" t="s">
        <v>217</v>
      </c>
      <c r="D148" s="124" t="s">
        <v>130</v>
      </c>
      <c r="E148" s="125" t="s">
        <v>1022</v>
      </c>
      <c r="F148" s="126" t="s">
        <v>1023</v>
      </c>
      <c r="G148" s="127" t="s">
        <v>286</v>
      </c>
      <c r="H148" s="128">
        <v>2</v>
      </c>
      <c r="I148" s="129"/>
      <c r="J148" s="130">
        <f t="shared" si="0"/>
        <v>0</v>
      </c>
      <c r="K148" s="131"/>
      <c r="L148" s="23"/>
      <c r="M148" s="132" t="s">
        <v>19</v>
      </c>
      <c r="N148" s="133" t="s">
        <v>42</v>
      </c>
      <c r="O148" s="29"/>
      <c r="P148" s="134">
        <f t="shared" si="1"/>
        <v>0</v>
      </c>
      <c r="Q148" s="134">
        <v>0</v>
      </c>
      <c r="R148" s="134">
        <f t="shared" si="2"/>
        <v>0</v>
      </c>
      <c r="S148" s="134">
        <v>0</v>
      </c>
      <c r="T148" s="135">
        <f t="shared" si="3"/>
        <v>0</v>
      </c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R148" s="136" t="s">
        <v>134</v>
      </c>
      <c r="AT148" s="136" t="s">
        <v>130</v>
      </c>
      <c r="AU148" s="136" t="s">
        <v>81</v>
      </c>
      <c r="AY148" s="13" t="s">
        <v>128</v>
      </c>
      <c r="BE148" s="137">
        <f t="shared" si="4"/>
        <v>0</v>
      </c>
      <c r="BF148" s="137">
        <f t="shared" si="5"/>
        <v>0</v>
      </c>
      <c r="BG148" s="137">
        <f t="shared" si="6"/>
        <v>0</v>
      </c>
      <c r="BH148" s="137">
        <f t="shared" si="7"/>
        <v>0</v>
      </c>
      <c r="BI148" s="137">
        <f t="shared" si="8"/>
        <v>0</v>
      </c>
      <c r="BJ148" s="13" t="s">
        <v>79</v>
      </c>
      <c r="BK148" s="137">
        <f t="shared" si="9"/>
        <v>0</v>
      </c>
      <c r="BL148" s="13" t="s">
        <v>134</v>
      </c>
      <c r="BM148" s="136" t="s">
        <v>1024</v>
      </c>
    </row>
    <row r="149" spans="1:65" s="2" customFormat="1" ht="21.75" customHeight="1">
      <c r="A149" s="20"/>
      <c r="B149" s="21"/>
      <c r="C149" s="161" t="s">
        <v>223</v>
      </c>
      <c r="D149" s="161" t="s">
        <v>192</v>
      </c>
      <c r="E149" s="162" t="s">
        <v>1025</v>
      </c>
      <c r="F149" s="163" t="s">
        <v>1026</v>
      </c>
      <c r="G149" s="164" t="s">
        <v>286</v>
      </c>
      <c r="H149" s="165">
        <v>2</v>
      </c>
      <c r="I149" s="166"/>
      <c r="J149" s="167">
        <f t="shared" si="0"/>
        <v>0</v>
      </c>
      <c r="K149" s="168"/>
      <c r="L149" s="169"/>
      <c r="M149" s="170" t="s">
        <v>19</v>
      </c>
      <c r="N149" s="171" t="s">
        <v>42</v>
      </c>
      <c r="O149" s="29"/>
      <c r="P149" s="134">
        <f t="shared" si="1"/>
        <v>0</v>
      </c>
      <c r="Q149" s="134">
        <v>0.0168</v>
      </c>
      <c r="R149" s="134">
        <f t="shared" si="2"/>
        <v>0.0336</v>
      </c>
      <c r="S149" s="134">
        <v>0</v>
      </c>
      <c r="T149" s="135">
        <f t="shared" si="3"/>
        <v>0</v>
      </c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R149" s="136" t="s">
        <v>170</v>
      </c>
      <c r="AT149" s="136" t="s">
        <v>192</v>
      </c>
      <c r="AU149" s="136" t="s">
        <v>81</v>
      </c>
      <c r="AY149" s="13" t="s">
        <v>128</v>
      </c>
      <c r="BE149" s="137">
        <f t="shared" si="4"/>
        <v>0</v>
      </c>
      <c r="BF149" s="137">
        <f t="shared" si="5"/>
        <v>0</v>
      </c>
      <c r="BG149" s="137">
        <f t="shared" si="6"/>
        <v>0</v>
      </c>
      <c r="BH149" s="137">
        <f t="shared" si="7"/>
        <v>0</v>
      </c>
      <c r="BI149" s="137">
        <f t="shared" si="8"/>
        <v>0</v>
      </c>
      <c r="BJ149" s="13" t="s">
        <v>79</v>
      </c>
      <c r="BK149" s="137">
        <f t="shared" si="9"/>
        <v>0</v>
      </c>
      <c r="BL149" s="13" t="s">
        <v>134</v>
      </c>
      <c r="BM149" s="136" t="s">
        <v>1027</v>
      </c>
    </row>
    <row r="150" spans="1:65" s="2" customFormat="1" ht="33" customHeight="1">
      <c r="A150" s="20"/>
      <c r="B150" s="21"/>
      <c r="C150" s="124" t="s">
        <v>233</v>
      </c>
      <c r="D150" s="124" t="s">
        <v>130</v>
      </c>
      <c r="E150" s="125" t="s">
        <v>1028</v>
      </c>
      <c r="F150" s="126" t="s">
        <v>1029</v>
      </c>
      <c r="G150" s="127" t="s">
        <v>202</v>
      </c>
      <c r="H150" s="128">
        <v>40.76</v>
      </c>
      <c r="I150" s="129"/>
      <c r="J150" s="130">
        <f t="shared" si="0"/>
        <v>0</v>
      </c>
      <c r="K150" s="131"/>
      <c r="L150" s="23"/>
      <c r="M150" s="132" t="s">
        <v>19</v>
      </c>
      <c r="N150" s="133" t="s">
        <v>42</v>
      </c>
      <c r="O150" s="29"/>
      <c r="P150" s="134">
        <f t="shared" si="1"/>
        <v>0</v>
      </c>
      <c r="Q150" s="134">
        <v>0</v>
      </c>
      <c r="R150" s="134">
        <f t="shared" si="2"/>
        <v>0</v>
      </c>
      <c r="S150" s="134">
        <v>0</v>
      </c>
      <c r="T150" s="135">
        <f t="shared" si="3"/>
        <v>0</v>
      </c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R150" s="136" t="s">
        <v>134</v>
      </c>
      <c r="AT150" s="136" t="s">
        <v>130</v>
      </c>
      <c r="AU150" s="136" t="s">
        <v>81</v>
      </c>
      <c r="AY150" s="13" t="s">
        <v>128</v>
      </c>
      <c r="BE150" s="137">
        <f t="shared" si="4"/>
        <v>0</v>
      </c>
      <c r="BF150" s="137">
        <f t="shared" si="5"/>
        <v>0</v>
      </c>
      <c r="BG150" s="137">
        <f t="shared" si="6"/>
        <v>0</v>
      </c>
      <c r="BH150" s="137">
        <f t="shared" si="7"/>
        <v>0</v>
      </c>
      <c r="BI150" s="137">
        <f t="shared" si="8"/>
        <v>0</v>
      </c>
      <c r="BJ150" s="13" t="s">
        <v>79</v>
      </c>
      <c r="BK150" s="137">
        <f t="shared" si="9"/>
        <v>0</v>
      </c>
      <c r="BL150" s="13" t="s">
        <v>134</v>
      </c>
      <c r="BM150" s="136" t="s">
        <v>1030</v>
      </c>
    </row>
    <row r="151" spans="2:51" s="8" customFormat="1" ht="12">
      <c r="B151" s="138"/>
      <c r="C151" s="139"/>
      <c r="D151" s="140" t="s">
        <v>136</v>
      </c>
      <c r="E151" s="141" t="s">
        <v>19</v>
      </c>
      <c r="F151" s="142" t="s">
        <v>1031</v>
      </c>
      <c r="G151" s="139"/>
      <c r="H151" s="143">
        <v>40.76</v>
      </c>
      <c r="I151" s="144"/>
      <c r="J151" s="139"/>
      <c r="K151" s="139"/>
      <c r="L151" s="145"/>
      <c r="M151" s="146"/>
      <c r="N151" s="147"/>
      <c r="O151" s="147"/>
      <c r="P151" s="147"/>
      <c r="Q151" s="147"/>
      <c r="R151" s="147"/>
      <c r="S151" s="147"/>
      <c r="T151" s="148"/>
      <c r="AT151" s="149" t="s">
        <v>136</v>
      </c>
      <c r="AU151" s="149" t="s">
        <v>81</v>
      </c>
      <c r="AV151" s="8" t="s">
        <v>81</v>
      </c>
      <c r="AW151" s="8" t="s">
        <v>33</v>
      </c>
      <c r="AX151" s="8" t="s">
        <v>79</v>
      </c>
      <c r="AY151" s="149" t="s">
        <v>128</v>
      </c>
    </row>
    <row r="152" spans="1:65" s="2" customFormat="1" ht="21.75" customHeight="1">
      <c r="A152" s="20"/>
      <c r="B152" s="21"/>
      <c r="C152" s="161" t="s">
        <v>7</v>
      </c>
      <c r="D152" s="161" t="s">
        <v>192</v>
      </c>
      <c r="E152" s="162" t="s">
        <v>1032</v>
      </c>
      <c r="F152" s="163" t="s">
        <v>1033</v>
      </c>
      <c r="G152" s="164" t="s">
        <v>202</v>
      </c>
      <c r="H152" s="165">
        <v>41.371</v>
      </c>
      <c r="I152" s="166"/>
      <c r="J152" s="167">
        <f>ROUND(I152*H152,2)</f>
        <v>0</v>
      </c>
      <c r="K152" s="168"/>
      <c r="L152" s="169"/>
      <c r="M152" s="170" t="s">
        <v>19</v>
      </c>
      <c r="N152" s="171" t="s">
        <v>42</v>
      </c>
      <c r="O152" s="29"/>
      <c r="P152" s="134">
        <f>O152*H152</f>
        <v>0</v>
      </c>
      <c r="Q152" s="134">
        <v>0.00028</v>
      </c>
      <c r="R152" s="134">
        <f>Q152*H152</f>
        <v>0.01158388</v>
      </c>
      <c r="S152" s="134">
        <v>0</v>
      </c>
      <c r="T152" s="135">
        <f>S152*H152</f>
        <v>0</v>
      </c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R152" s="136" t="s">
        <v>170</v>
      </c>
      <c r="AT152" s="136" t="s">
        <v>192</v>
      </c>
      <c r="AU152" s="136" t="s">
        <v>81</v>
      </c>
      <c r="AY152" s="13" t="s">
        <v>128</v>
      </c>
      <c r="BE152" s="137">
        <f>IF(N152="základní",J152,0)</f>
        <v>0</v>
      </c>
      <c r="BF152" s="137">
        <f>IF(N152="snížená",J152,0)</f>
        <v>0</v>
      </c>
      <c r="BG152" s="137">
        <f>IF(N152="zákl. přenesená",J152,0)</f>
        <v>0</v>
      </c>
      <c r="BH152" s="137">
        <f>IF(N152="sníž. přenesená",J152,0)</f>
        <v>0</v>
      </c>
      <c r="BI152" s="137">
        <f>IF(N152="nulová",J152,0)</f>
        <v>0</v>
      </c>
      <c r="BJ152" s="13" t="s">
        <v>79</v>
      </c>
      <c r="BK152" s="137">
        <f>ROUND(I152*H152,2)</f>
        <v>0</v>
      </c>
      <c r="BL152" s="13" t="s">
        <v>134</v>
      </c>
      <c r="BM152" s="136" t="s">
        <v>1034</v>
      </c>
    </row>
    <row r="153" spans="2:51" s="8" customFormat="1" ht="12">
      <c r="B153" s="138"/>
      <c r="C153" s="139"/>
      <c r="D153" s="140" t="s">
        <v>136</v>
      </c>
      <c r="E153" s="141" t="s">
        <v>19</v>
      </c>
      <c r="F153" s="142" t="s">
        <v>1035</v>
      </c>
      <c r="G153" s="139"/>
      <c r="H153" s="143">
        <v>41.371</v>
      </c>
      <c r="I153" s="144"/>
      <c r="J153" s="139"/>
      <c r="K153" s="139"/>
      <c r="L153" s="145"/>
      <c r="M153" s="146"/>
      <c r="N153" s="147"/>
      <c r="O153" s="147"/>
      <c r="P153" s="147"/>
      <c r="Q153" s="147"/>
      <c r="R153" s="147"/>
      <c r="S153" s="147"/>
      <c r="T153" s="148"/>
      <c r="AT153" s="149" t="s">
        <v>136</v>
      </c>
      <c r="AU153" s="149" t="s">
        <v>81</v>
      </c>
      <c r="AV153" s="8" t="s">
        <v>81</v>
      </c>
      <c r="AW153" s="8" t="s">
        <v>33</v>
      </c>
      <c r="AX153" s="8" t="s">
        <v>79</v>
      </c>
      <c r="AY153" s="149" t="s">
        <v>128</v>
      </c>
    </row>
    <row r="154" spans="1:65" s="2" customFormat="1" ht="33" customHeight="1">
      <c r="A154" s="20"/>
      <c r="B154" s="21"/>
      <c r="C154" s="124" t="s">
        <v>243</v>
      </c>
      <c r="D154" s="124" t="s">
        <v>130</v>
      </c>
      <c r="E154" s="125" t="s">
        <v>1036</v>
      </c>
      <c r="F154" s="126" t="s">
        <v>1037</v>
      </c>
      <c r="G154" s="127" t="s">
        <v>202</v>
      </c>
      <c r="H154" s="128">
        <v>61.9</v>
      </c>
      <c r="I154" s="129"/>
      <c r="J154" s="130">
        <f>ROUND(I154*H154,2)</f>
        <v>0</v>
      </c>
      <c r="K154" s="131"/>
      <c r="L154" s="23"/>
      <c r="M154" s="132" t="s">
        <v>19</v>
      </c>
      <c r="N154" s="133" t="s">
        <v>42</v>
      </c>
      <c r="O154" s="29"/>
      <c r="P154" s="134">
        <f>O154*H154</f>
        <v>0</v>
      </c>
      <c r="Q154" s="134">
        <v>0</v>
      </c>
      <c r="R154" s="134">
        <f>Q154*H154</f>
        <v>0</v>
      </c>
      <c r="S154" s="134">
        <v>0</v>
      </c>
      <c r="T154" s="135">
        <f>S154*H154</f>
        <v>0</v>
      </c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R154" s="136" t="s">
        <v>134</v>
      </c>
      <c r="AT154" s="136" t="s">
        <v>130</v>
      </c>
      <c r="AU154" s="136" t="s">
        <v>81</v>
      </c>
      <c r="AY154" s="13" t="s">
        <v>128</v>
      </c>
      <c r="BE154" s="137">
        <f>IF(N154="základní",J154,0)</f>
        <v>0</v>
      </c>
      <c r="BF154" s="137">
        <f>IF(N154="snížená",J154,0)</f>
        <v>0</v>
      </c>
      <c r="BG154" s="137">
        <f>IF(N154="zákl. přenesená",J154,0)</f>
        <v>0</v>
      </c>
      <c r="BH154" s="137">
        <f>IF(N154="sníž. přenesená",J154,0)</f>
        <v>0</v>
      </c>
      <c r="BI154" s="137">
        <f>IF(N154="nulová",J154,0)</f>
        <v>0</v>
      </c>
      <c r="BJ154" s="13" t="s">
        <v>79</v>
      </c>
      <c r="BK154" s="137">
        <f>ROUND(I154*H154,2)</f>
        <v>0</v>
      </c>
      <c r="BL154" s="13" t="s">
        <v>134</v>
      </c>
      <c r="BM154" s="136" t="s">
        <v>1038</v>
      </c>
    </row>
    <row r="155" spans="2:51" s="8" customFormat="1" ht="12">
      <c r="B155" s="138"/>
      <c r="C155" s="139"/>
      <c r="D155" s="140" t="s">
        <v>136</v>
      </c>
      <c r="E155" s="141" t="s">
        <v>19</v>
      </c>
      <c r="F155" s="142" t="s">
        <v>1039</v>
      </c>
      <c r="G155" s="139"/>
      <c r="H155" s="143">
        <v>61.9</v>
      </c>
      <c r="I155" s="144"/>
      <c r="J155" s="139"/>
      <c r="K155" s="139"/>
      <c r="L155" s="145"/>
      <c r="M155" s="146"/>
      <c r="N155" s="147"/>
      <c r="O155" s="147"/>
      <c r="P155" s="147"/>
      <c r="Q155" s="147"/>
      <c r="R155" s="147"/>
      <c r="S155" s="147"/>
      <c r="T155" s="148"/>
      <c r="AT155" s="149" t="s">
        <v>136</v>
      </c>
      <c r="AU155" s="149" t="s">
        <v>81</v>
      </c>
      <c r="AV155" s="8" t="s">
        <v>81</v>
      </c>
      <c r="AW155" s="8" t="s">
        <v>33</v>
      </c>
      <c r="AX155" s="8" t="s">
        <v>79</v>
      </c>
      <c r="AY155" s="149" t="s">
        <v>128</v>
      </c>
    </row>
    <row r="156" spans="1:65" s="2" customFormat="1" ht="16.5" customHeight="1">
      <c r="A156" s="20"/>
      <c r="B156" s="21"/>
      <c r="C156" s="161" t="s">
        <v>247</v>
      </c>
      <c r="D156" s="161" t="s">
        <v>192</v>
      </c>
      <c r="E156" s="162" t="s">
        <v>1040</v>
      </c>
      <c r="F156" s="163" t="s">
        <v>1041</v>
      </c>
      <c r="G156" s="164" t="s">
        <v>202</v>
      </c>
      <c r="H156" s="165">
        <v>62.829</v>
      </c>
      <c r="I156" s="166"/>
      <c r="J156" s="167">
        <f>ROUND(I156*H156,2)</f>
        <v>0</v>
      </c>
      <c r="K156" s="168"/>
      <c r="L156" s="169"/>
      <c r="M156" s="170" t="s">
        <v>19</v>
      </c>
      <c r="N156" s="171" t="s">
        <v>42</v>
      </c>
      <c r="O156" s="29"/>
      <c r="P156" s="134">
        <f>O156*H156</f>
        <v>0</v>
      </c>
      <c r="Q156" s="134">
        <v>0.00214</v>
      </c>
      <c r="R156" s="134">
        <f>Q156*H156</f>
        <v>0.13445406</v>
      </c>
      <c r="S156" s="134">
        <v>0</v>
      </c>
      <c r="T156" s="135">
        <f>S156*H156</f>
        <v>0</v>
      </c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R156" s="136" t="s">
        <v>170</v>
      </c>
      <c r="AT156" s="136" t="s">
        <v>192</v>
      </c>
      <c r="AU156" s="136" t="s">
        <v>81</v>
      </c>
      <c r="AY156" s="13" t="s">
        <v>128</v>
      </c>
      <c r="BE156" s="137">
        <f>IF(N156="základní",J156,0)</f>
        <v>0</v>
      </c>
      <c r="BF156" s="137">
        <f>IF(N156="snížená",J156,0)</f>
        <v>0</v>
      </c>
      <c r="BG156" s="137">
        <f>IF(N156="zákl. přenesená",J156,0)</f>
        <v>0</v>
      </c>
      <c r="BH156" s="137">
        <f>IF(N156="sníž. přenesená",J156,0)</f>
        <v>0</v>
      </c>
      <c r="BI156" s="137">
        <f>IF(N156="nulová",J156,0)</f>
        <v>0</v>
      </c>
      <c r="BJ156" s="13" t="s">
        <v>79</v>
      </c>
      <c r="BK156" s="137">
        <f>ROUND(I156*H156,2)</f>
        <v>0</v>
      </c>
      <c r="BL156" s="13" t="s">
        <v>134</v>
      </c>
      <c r="BM156" s="136" t="s">
        <v>1042</v>
      </c>
    </row>
    <row r="157" spans="2:51" s="8" customFormat="1" ht="12">
      <c r="B157" s="138"/>
      <c r="C157" s="139"/>
      <c r="D157" s="140" t="s">
        <v>136</v>
      </c>
      <c r="E157" s="141" t="s">
        <v>19</v>
      </c>
      <c r="F157" s="142" t="s">
        <v>1043</v>
      </c>
      <c r="G157" s="139"/>
      <c r="H157" s="143">
        <v>62.829</v>
      </c>
      <c r="I157" s="144"/>
      <c r="J157" s="139"/>
      <c r="K157" s="139"/>
      <c r="L157" s="145"/>
      <c r="M157" s="146"/>
      <c r="N157" s="147"/>
      <c r="O157" s="147"/>
      <c r="P157" s="147"/>
      <c r="Q157" s="147"/>
      <c r="R157" s="147"/>
      <c r="S157" s="147"/>
      <c r="T157" s="148"/>
      <c r="AT157" s="149" t="s">
        <v>136</v>
      </c>
      <c r="AU157" s="149" t="s">
        <v>81</v>
      </c>
      <c r="AV157" s="8" t="s">
        <v>81</v>
      </c>
      <c r="AW157" s="8" t="s">
        <v>33</v>
      </c>
      <c r="AX157" s="8" t="s">
        <v>79</v>
      </c>
      <c r="AY157" s="149" t="s">
        <v>128</v>
      </c>
    </row>
    <row r="158" spans="1:65" s="2" customFormat="1" ht="33" customHeight="1">
      <c r="A158" s="20"/>
      <c r="B158" s="21"/>
      <c r="C158" s="124" t="s">
        <v>251</v>
      </c>
      <c r="D158" s="124" t="s">
        <v>130</v>
      </c>
      <c r="E158" s="125" t="s">
        <v>1044</v>
      </c>
      <c r="F158" s="126" t="s">
        <v>1045</v>
      </c>
      <c r="G158" s="127" t="s">
        <v>202</v>
      </c>
      <c r="H158" s="128">
        <v>130.88</v>
      </c>
      <c r="I158" s="129"/>
      <c r="J158" s="130">
        <f>ROUND(I158*H158,2)</f>
        <v>0</v>
      </c>
      <c r="K158" s="131"/>
      <c r="L158" s="23"/>
      <c r="M158" s="132" t="s">
        <v>19</v>
      </c>
      <c r="N158" s="133" t="s">
        <v>42</v>
      </c>
      <c r="O158" s="29"/>
      <c r="P158" s="134">
        <f>O158*H158</f>
        <v>0</v>
      </c>
      <c r="Q158" s="134">
        <v>0</v>
      </c>
      <c r="R158" s="134">
        <f>Q158*H158</f>
        <v>0</v>
      </c>
      <c r="S158" s="134">
        <v>0</v>
      </c>
      <c r="T158" s="135">
        <f>S158*H158</f>
        <v>0</v>
      </c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R158" s="136" t="s">
        <v>134</v>
      </c>
      <c r="AT158" s="136" t="s">
        <v>130</v>
      </c>
      <c r="AU158" s="136" t="s">
        <v>81</v>
      </c>
      <c r="AY158" s="13" t="s">
        <v>128</v>
      </c>
      <c r="BE158" s="137">
        <f>IF(N158="základní",J158,0)</f>
        <v>0</v>
      </c>
      <c r="BF158" s="137">
        <f>IF(N158="snížená",J158,0)</f>
        <v>0</v>
      </c>
      <c r="BG158" s="137">
        <f>IF(N158="zákl. přenesená",J158,0)</f>
        <v>0</v>
      </c>
      <c r="BH158" s="137">
        <f>IF(N158="sníž. přenesená",J158,0)</f>
        <v>0</v>
      </c>
      <c r="BI158" s="137">
        <f>IF(N158="nulová",J158,0)</f>
        <v>0</v>
      </c>
      <c r="BJ158" s="13" t="s">
        <v>79</v>
      </c>
      <c r="BK158" s="137">
        <f>ROUND(I158*H158,2)</f>
        <v>0</v>
      </c>
      <c r="BL158" s="13" t="s">
        <v>134</v>
      </c>
      <c r="BM158" s="136" t="s">
        <v>1046</v>
      </c>
    </row>
    <row r="159" spans="2:51" s="8" customFormat="1" ht="12">
      <c r="B159" s="138"/>
      <c r="C159" s="139"/>
      <c r="D159" s="140" t="s">
        <v>136</v>
      </c>
      <c r="E159" s="141" t="s">
        <v>19</v>
      </c>
      <c r="F159" s="142" t="s">
        <v>1047</v>
      </c>
      <c r="G159" s="139"/>
      <c r="H159" s="143">
        <v>130.88</v>
      </c>
      <c r="I159" s="144"/>
      <c r="J159" s="139"/>
      <c r="K159" s="139"/>
      <c r="L159" s="145"/>
      <c r="M159" s="146"/>
      <c r="N159" s="147"/>
      <c r="O159" s="147"/>
      <c r="P159" s="147"/>
      <c r="Q159" s="147"/>
      <c r="R159" s="147"/>
      <c r="S159" s="147"/>
      <c r="T159" s="148"/>
      <c r="AT159" s="149" t="s">
        <v>136</v>
      </c>
      <c r="AU159" s="149" t="s">
        <v>81</v>
      </c>
      <c r="AV159" s="8" t="s">
        <v>81</v>
      </c>
      <c r="AW159" s="8" t="s">
        <v>33</v>
      </c>
      <c r="AX159" s="8" t="s">
        <v>79</v>
      </c>
      <c r="AY159" s="149" t="s">
        <v>128</v>
      </c>
    </row>
    <row r="160" spans="1:65" s="2" customFormat="1" ht="16.5" customHeight="1">
      <c r="A160" s="20"/>
      <c r="B160" s="21"/>
      <c r="C160" s="161" t="s">
        <v>255</v>
      </c>
      <c r="D160" s="161" t="s">
        <v>192</v>
      </c>
      <c r="E160" s="162" t="s">
        <v>1048</v>
      </c>
      <c r="F160" s="163" t="s">
        <v>1049</v>
      </c>
      <c r="G160" s="164" t="s">
        <v>202</v>
      </c>
      <c r="H160" s="165">
        <v>132.843</v>
      </c>
      <c r="I160" s="166"/>
      <c r="J160" s="167">
        <f>ROUND(I160*H160,2)</f>
        <v>0</v>
      </c>
      <c r="K160" s="168"/>
      <c r="L160" s="169"/>
      <c r="M160" s="170" t="s">
        <v>19</v>
      </c>
      <c r="N160" s="171" t="s">
        <v>42</v>
      </c>
      <c r="O160" s="29"/>
      <c r="P160" s="134">
        <f>O160*H160</f>
        <v>0</v>
      </c>
      <c r="Q160" s="134">
        <v>0.00318</v>
      </c>
      <c r="R160" s="134">
        <f>Q160*H160</f>
        <v>0.42244074</v>
      </c>
      <c r="S160" s="134">
        <v>0</v>
      </c>
      <c r="T160" s="135">
        <f>S160*H160</f>
        <v>0</v>
      </c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R160" s="136" t="s">
        <v>170</v>
      </c>
      <c r="AT160" s="136" t="s">
        <v>192</v>
      </c>
      <c r="AU160" s="136" t="s">
        <v>81</v>
      </c>
      <c r="AY160" s="13" t="s">
        <v>128</v>
      </c>
      <c r="BE160" s="137">
        <f>IF(N160="základní",J160,0)</f>
        <v>0</v>
      </c>
      <c r="BF160" s="137">
        <f>IF(N160="snížená",J160,0)</f>
        <v>0</v>
      </c>
      <c r="BG160" s="137">
        <f>IF(N160="zákl. přenesená",J160,0)</f>
        <v>0</v>
      </c>
      <c r="BH160" s="137">
        <f>IF(N160="sníž. přenesená",J160,0)</f>
        <v>0</v>
      </c>
      <c r="BI160" s="137">
        <f>IF(N160="nulová",J160,0)</f>
        <v>0</v>
      </c>
      <c r="BJ160" s="13" t="s">
        <v>79</v>
      </c>
      <c r="BK160" s="137">
        <f>ROUND(I160*H160,2)</f>
        <v>0</v>
      </c>
      <c r="BL160" s="13" t="s">
        <v>134</v>
      </c>
      <c r="BM160" s="136" t="s">
        <v>1050</v>
      </c>
    </row>
    <row r="161" spans="2:51" s="8" customFormat="1" ht="12">
      <c r="B161" s="138"/>
      <c r="C161" s="139"/>
      <c r="D161" s="140" t="s">
        <v>136</v>
      </c>
      <c r="E161" s="141" t="s">
        <v>19</v>
      </c>
      <c r="F161" s="142" t="s">
        <v>1051</v>
      </c>
      <c r="G161" s="139"/>
      <c r="H161" s="143">
        <v>132.843</v>
      </c>
      <c r="I161" s="144"/>
      <c r="J161" s="139"/>
      <c r="K161" s="139"/>
      <c r="L161" s="145"/>
      <c r="M161" s="146"/>
      <c r="N161" s="147"/>
      <c r="O161" s="147"/>
      <c r="P161" s="147"/>
      <c r="Q161" s="147"/>
      <c r="R161" s="147"/>
      <c r="S161" s="147"/>
      <c r="T161" s="148"/>
      <c r="AT161" s="149" t="s">
        <v>136</v>
      </c>
      <c r="AU161" s="149" t="s">
        <v>81</v>
      </c>
      <c r="AV161" s="8" t="s">
        <v>81</v>
      </c>
      <c r="AW161" s="8" t="s">
        <v>33</v>
      </c>
      <c r="AX161" s="8" t="s">
        <v>79</v>
      </c>
      <c r="AY161" s="149" t="s">
        <v>128</v>
      </c>
    </row>
    <row r="162" spans="1:65" s="2" customFormat="1" ht="33" customHeight="1">
      <c r="A162" s="20"/>
      <c r="B162" s="21"/>
      <c r="C162" s="124" t="s">
        <v>259</v>
      </c>
      <c r="D162" s="124" t="s">
        <v>130</v>
      </c>
      <c r="E162" s="125" t="s">
        <v>1052</v>
      </c>
      <c r="F162" s="126" t="s">
        <v>1053</v>
      </c>
      <c r="G162" s="127" t="s">
        <v>286</v>
      </c>
      <c r="H162" s="128">
        <v>7</v>
      </c>
      <c r="I162" s="129"/>
      <c r="J162" s="130">
        <f aca="true" t="shared" si="10" ref="J162:J203">ROUND(I162*H162,2)</f>
        <v>0</v>
      </c>
      <c r="K162" s="131"/>
      <c r="L162" s="23"/>
      <c r="M162" s="132" t="s">
        <v>19</v>
      </c>
      <c r="N162" s="133" t="s">
        <v>42</v>
      </c>
      <c r="O162" s="29"/>
      <c r="P162" s="134">
        <f aca="true" t="shared" si="11" ref="P162:P203">O162*H162</f>
        <v>0</v>
      </c>
      <c r="Q162" s="134">
        <v>0</v>
      </c>
      <c r="R162" s="134">
        <f aca="true" t="shared" si="12" ref="R162:R203">Q162*H162</f>
        <v>0</v>
      </c>
      <c r="S162" s="134">
        <v>0</v>
      </c>
      <c r="T162" s="135">
        <f aca="true" t="shared" si="13" ref="T162:T203">S162*H162</f>
        <v>0</v>
      </c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R162" s="136" t="s">
        <v>134</v>
      </c>
      <c r="AT162" s="136" t="s">
        <v>130</v>
      </c>
      <c r="AU162" s="136" t="s">
        <v>81</v>
      </c>
      <c r="AY162" s="13" t="s">
        <v>128</v>
      </c>
      <c r="BE162" s="137">
        <f aca="true" t="shared" si="14" ref="BE162:BE203">IF(N162="základní",J162,0)</f>
        <v>0</v>
      </c>
      <c r="BF162" s="137">
        <f aca="true" t="shared" si="15" ref="BF162:BF203">IF(N162="snížená",J162,0)</f>
        <v>0</v>
      </c>
      <c r="BG162" s="137">
        <f aca="true" t="shared" si="16" ref="BG162:BG203">IF(N162="zákl. přenesená",J162,0)</f>
        <v>0</v>
      </c>
      <c r="BH162" s="137">
        <f aca="true" t="shared" si="17" ref="BH162:BH203">IF(N162="sníž. přenesená",J162,0)</f>
        <v>0</v>
      </c>
      <c r="BI162" s="137">
        <f aca="true" t="shared" si="18" ref="BI162:BI203">IF(N162="nulová",J162,0)</f>
        <v>0</v>
      </c>
      <c r="BJ162" s="13" t="s">
        <v>79</v>
      </c>
      <c r="BK162" s="137">
        <f aca="true" t="shared" si="19" ref="BK162:BK203">ROUND(I162*H162,2)</f>
        <v>0</v>
      </c>
      <c r="BL162" s="13" t="s">
        <v>134</v>
      </c>
      <c r="BM162" s="136" t="s">
        <v>1054</v>
      </c>
    </row>
    <row r="163" spans="1:65" s="2" customFormat="1" ht="16.5" customHeight="1">
      <c r="A163" s="20"/>
      <c r="B163" s="21"/>
      <c r="C163" s="161" t="s">
        <v>264</v>
      </c>
      <c r="D163" s="161" t="s">
        <v>192</v>
      </c>
      <c r="E163" s="162" t="s">
        <v>1055</v>
      </c>
      <c r="F163" s="163" t="s">
        <v>1056</v>
      </c>
      <c r="G163" s="164" t="s">
        <v>286</v>
      </c>
      <c r="H163" s="165">
        <v>7</v>
      </c>
      <c r="I163" s="166"/>
      <c r="J163" s="167">
        <f t="shared" si="10"/>
        <v>0</v>
      </c>
      <c r="K163" s="168"/>
      <c r="L163" s="169"/>
      <c r="M163" s="170" t="s">
        <v>19</v>
      </c>
      <c r="N163" s="171" t="s">
        <v>42</v>
      </c>
      <c r="O163" s="29"/>
      <c r="P163" s="134">
        <f t="shared" si="11"/>
        <v>0</v>
      </c>
      <c r="Q163" s="134">
        <v>5E-05</v>
      </c>
      <c r="R163" s="134">
        <f t="shared" si="12"/>
        <v>0.00035</v>
      </c>
      <c r="S163" s="134">
        <v>0</v>
      </c>
      <c r="T163" s="135">
        <f t="shared" si="13"/>
        <v>0</v>
      </c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R163" s="136" t="s">
        <v>170</v>
      </c>
      <c r="AT163" s="136" t="s">
        <v>192</v>
      </c>
      <c r="AU163" s="136" t="s">
        <v>81</v>
      </c>
      <c r="AY163" s="13" t="s">
        <v>128</v>
      </c>
      <c r="BE163" s="137">
        <f t="shared" si="14"/>
        <v>0</v>
      </c>
      <c r="BF163" s="137">
        <f t="shared" si="15"/>
        <v>0</v>
      </c>
      <c r="BG163" s="137">
        <f t="shared" si="16"/>
        <v>0</v>
      </c>
      <c r="BH163" s="137">
        <f t="shared" si="17"/>
        <v>0</v>
      </c>
      <c r="BI163" s="137">
        <f t="shared" si="18"/>
        <v>0</v>
      </c>
      <c r="BJ163" s="13" t="s">
        <v>79</v>
      </c>
      <c r="BK163" s="137">
        <f t="shared" si="19"/>
        <v>0</v>
      </c>
      <c r="BL163" s="13" t="s">
        <v>134</v>
      </c>
      <c r="BM163" s="136" t="s">
        <v>1057</v>
      </c>
    </row>
    <row r="164" spans="1:65" s="2" customFormat="1" ht="33" customHeight="1">
      <c r="A164" s="20"/>
      <c r="B164" s="21"/>
      <c r="C164" s="124" t="s">
        <v>270</v>
      </c>
      <c r="D164" s="124" t="s">
        <v>130</v>
      </c>
      <c r="E164" s="125" t="s">
        <v>1058</v>
      </c>
      <c r="F164" s="126" t="s">
        <v>1059</v>
      </c>
      <c r="G164" s="127" t="s">
        <v>286</v>
      </c>
      <c r="H164" s="128">
        <v>7</v>
      </c>
      <c r="I164" s="129"/>
      <c r="J164" s="130">
        <f t="shared" si="10"/>
        <v>0</v>
      </c>
      <c r="K164" s="131"/>
      <c r="L164" s="23"/>
      <c r="M164" s="132" t="s">
        <v>19</v>
      </c>
      <c r="N164" s="133" t="s">
        <v>42</v>
      </c>
      <c r="O164" s="29"/>
      <c r="P164" s="134">
        <f t="shared" si="11"/>
        <v>0</v>
      </c>
      <c r="Q164" s="134">
        <v>0</v>
      </c>
      <c r="R164" s="134">
        <f t="shared" si="12"/>
        <v>0</v>
      </c>
      <c r="S164" s="134">
        <v>0</v>
      </c>
      <c r="T164" s="135">
        <f t="shared" si="13"/>
        <v>0</v>
      </c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R164" s="136" t="s">
        <v>134</v>
      </c>
      <c r="AT164" s="136" t="s">
        <v>130</v>
      </c>
      <c r="AU164" s="136" t="s">
        <v>81</v>
      </c>
      <c r="AY164" s="13" t="s">
        <v>128</v>
      </c>
      <c r="BE164" s="137">
        <f t="shared" si="14"/>
        <v>0</v>
      </c>
      <c r="BF164" s="137">
        <f t="shared" si="15"/>
        <v>0</v>
      </c>
      <c r="BG164" s="137">
        <f t="shared" si="16"/>
        <v>0</v>
      </c>
      <c r="BH164" s="137">
        <f t="shared" si="17"/>
        <v>0</v>
      </c>
      <c r="BI164" s="137">
        <f t="shared" si="18"/>
        <v>0</v>
      </c>
      <c r="BJ164" s="13" t="s">
        <v>79</v>
      </c>
      <c r="BK164" s="137">
        <f t="shared" si="19"/>
        <v>0</v>
      </c>
      <c r="BL164" s="13" t="s">
        <v>134</v>
      </c>
      <c r="BM164" s="136" t="s">
        <v>1060</v>
      </c>
    </row>
    <row r="165" spans="1:65" s="2" customFormat="1" ht="16.5" customHeight="1">
      <c r="A165" s="20"/>
      <c r="B165" s="21"/>
      <c r="C165" s="161" t="s">
        <v>274</v>
      </c>
      <c r="D165" s="161" t="s">
        <v>192</v>
      </c>
      <c r="E165" s="162" t="s">
        <v>1061</v>
      </c>
      <c r="F165" s="163" t="s">
        <v>1062</v>
      </c>
      <c r="G165" s="164" t="s">
        <v>286</v>
      </c>
      <c r="H165" s="165">
        <v>7</v>
      </c>
      <c r="I165" s="166"/>
      <c r="J165" s="167">
        <f t="shared" si="10"/>
        <v>0</v>
      </c>
      <c r="K165" s="168"/>
      <c r="L165" s="169"/>
      <c r="M165" s="170" t="s">
        <v>19</v>
      </c>
      <c r="N165" s="171" t="s">
        <v>42</v>
      </c>
      <c r="O165" s="29"/>
      <c r="P165" s="134">
        <f t="shared" si="11"/>
        <v>0</v>
      </c>
      <c r="Q165" s="134">
        <v>6E-05</v>
      </c>
      <c r="R165" s="134">
        <f t="shared" si="12"/>
        <v>0.00042</v>
      </c>
      <c r="S165" s="134">
        <v>0</v>
      </c>
      <c r="T165" s="135">
        <f t="shared" si="13"/>
        <v>0</v>
      </c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R165" s="136" t="s">
        <v>170</v>
      </c>
      <c r="AT165" s="136" t="s">
        <v>192</v>
      </c>
      <c r="AU165" s="136" t="s">
        <v>81</v>
      </c>
      <c r="AY165" s="13" t="s">
        <v>128</v>
      </c>
      <c r="BE165" s="137">
        <f t="shared" si="14"/>
        <v>0</v>
      </c>
      <c r="BF165" s="137">
        <f t="shared" si="15"/>
        <v>0</v>
      </c>
      <c r="BG165" s="137">
        <f t="shared" si="16"/>
        <v>0</v>
      </c>
      <c r="BH165" s="137">
        <f t="shared" si="17"/>
        <v>0</v>
      </c>
      <c r="BI165" s="137">
        <f t="shared" si="18"/>
        <v>0</v>
      </c>
      <c r="BJ165" s="13" t="s">
        <v>79</v>
      </c>
      <c r="BK165" s="137">
        <f t="shared" si="19"/>
        <v>0</v>
      </c>
      <c r="BL165" s="13" t="s">
        <v>134</v>
      </c>
      <c r="BM165" s="136" t="s">
        <v>1063</v>
      </c>
    </row>
    <row r="166" spans="1:65" s="2" customFormat="1" ht="33" customHeight="1">
      <c r="A166" s="20"/>
      <c r="B166" s="21"/>
      <c r="C166" s="124" t="s">
        <v>278</v>
      </c>
      <c r="D166" s="124" t="s">
        <v>130</v>
      </c>
      <c r="E166" s="125" t="s">
        <v>1064</v>
      </c>
      <c r="F166" s="126" t="s">
        <v>1065</v>
      </c>
      <c r="G166" s="127" t="s">
        <v>286</v>
      </c>
      <c r="H166" s="128">
        <v>6</v>
      </c>
      <c r="I166" s="129"/>
      <c r="J166" s="130">
        <f t="shared" si="10"/>
        <v>0</v>
      </c>
      <c r="K166" s="131"/>
      <c r="L166" s="23"/>
      <c r="M166" s="132" t="s">
        <v>19</v>
      </c>
      <c r="N166" s="133" t="s">
        <v>42</v>
      </c>
      <c r="O166" s="29"/>
      <c r="P166" s="134">
        <f t="shared" si="11"/>
        <v>0</v>
      </c>
      <c r="Q166" s="134">
        <v>0</v>
      </c>
      <c r="R166" s="134">
        <f t="shared" si="12"/>
        <v>0</v>
      </c>
      <c r="S166" s="134">
        <v>0</v>
      </c>
      <c r="T166" s="135">
        <f t="shared" si="13"/>
        <v>0</v>
      </c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R166" s="136" t="s">
        <v>134</v>
      </c>
      <c r="AT166" s="136" t="s">
        <v>130</v>
      </c>
      <c r="AU166" s="136" t="s">
        <v>81</v>
      </c>
      <c r="AY166" s="13" t="s">
        <v>128</v>
      </c>
      <c r="BE166" s="137">
        <f t="shared" si="14"/>
        <v>0</v>
      </c>
      <c r="BF166" s="137">
        <f t="shared" si="15"/>
        <v>0</v>
      </c>
      <c r="BG166" s="137">
        <f t="shared" si="16"/>
        <v>0</v>
      </c>
      <c r="BH166" s="137">
        <f t="shared" si="17"/>
        <v>0</v>
      </c>
      <c r="BI166" s="137">
        <f t="shared" si="18"/>
        <v>0</v>
      </c>
      <c r="BJ166" s="13" t="s">
        <v>79</v>
      </c>
      <c r="BK166" s="137">
        <f t="shared" si="19"/>
        <v>0</v>
      </c>
      <c r="BL166" s="13" t="s">
        <v>134</v>
      </c>
      <c r="BM166" s="136" t="s">
        <v>1066</v>
      </c>
    </row>
    <row r="167" spans="1:65" s="2" customFormat="1" ht="16.5" customHeight="1">
      <c r="A167" s="20"/>
      <c r="B167" s="21"/>
      <c r="C167" s="161" t="s">
        <v>283</v>
      </c>
      <c r="D167" s="161" t="s">
        <v>192</v>
      </c>
      <c r="E167" s="162" t="s">
        <v>1067</v>
      </c>
      <c r="F167" s="163" t="s">
        <v>1068</v>
      </c>
      <c r="G167" s="164" t="s">
        <v>286</v>
      </c>
      <c r="H167" s="165">
        <v>6</v>
      </c>
      <c r="I167" s="166"/>
      <c r="J167" s="167">
        <f t="shared" si="10"/>
        <v>0</v>
      </c>
      <c r="K167" s="168"/>
      <c r="L167" s="169"/>
      <c r="M167" s="170" t="s">
        <v>19</v>
      </c>
      <c r="N167" s="171" t="s">
        <v>42</v>
      </c>
      <c r="O167" s="29"/>
      <c r="P167" s="134">
        <f t="shared" si="11"/>
        <v>0</v>
      </c>
      <c r="Q167" s="134">
        <v>0.00039</v>
      </c>
      <c r="R167" s="134">
        <f t="shared" si="12"/>
        <v>0.00234</v>
      </c>
      <c r="S167" s="134">
        <v>0</v>
      </c>
      <c r="T167" s="135">
        <f t="shared" si="13"/>
        <v>0</v>
      </c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R167" s="136" t="s">
        <v>170</v>
      </c>
      <c r="AT167" s="136" t="s">
        <v>192</v>
      </c>
      <c r="AU167" s="136" t="s">
        <v>81</v>
      </c>
      <c r="AY167" s="13" t="s">
        <v>128</v>
      </c>
      <c r="BE167" s="137">
        <f t="shared" si="14"/>
        <v>0</v>
      </c>
      <c r="BF167" s="137">
        <f t="shared" si="15"/>
        <v>0</v>
      </c>
      <c r="BG167" s="137">
        <f t="shared" si="16"/>
        <v>0</v>
      </c>
      <c r="BH167" s="137">
        <f t="shared" si="17"/>
        <v>0</v>
      </c>
      <c r="BI167" s="137">
        <f t="shared" si="18"/>
        <v>0</v>
      </c>
      <c r="BJ167" s="13" t="s">
        <v>79</v>
      </c>
      <c r="BK167" s="137">
        <f t="shared" si="19"/>
        <v>0</v>
      </c>
      <c r="BL167" s="13" t="s">
        <v>134</v>
      </c>
      <c r="BM167" s="136" t="s">
        <v>1069</v>
      </c>
    </row>
    <row r="168" spans="1:65" s="2" customFormat="1" ht="44.25" customHeight="1">
      <c r="A168" s="20"/>
      <c r="B168" s="21"/>
      <c r="C168" s="124" t="s">
        <v>288</v>
      </c>
      <c r="D168" s="124" t="s">
        <v>130</v>
      </c>
      <c r="E168" s="125" t="s">
        <v>1070</v>
      </c>
      <c r="F168" s="126" t="s">
        <v>1071</v>
      </c>
      <c r="G168" s="127" t="s">
        <v>286</v>
      </c>
      <c r="H168" s="128">
        <v>3</v>
      </c>
      <c r="I168" s="129"/>
      <c r="J168" s="130">
        <f t="shared" si="10"/>
        <v>0</v>
      </c>
      <c r="K168" s="131"/>
      <c r="L168" s="23"/>
      <c r="M168" s="132" t="s">
        <v>19</v>
      </c>
      <c r="N168" s="133" t="s">
        <v>42</v>
      </c>
      <c r="O168" s="29"/>
      <c r="P168" s="134">
        <f t="shared" si="11"/>
        <v>0</v>
      </c>
      <c r="Q168" s="134">
        <v>0</v>
      </c>
      <c r="R168" s="134">
        <f t="shared" si="12"/>
        <v>0</v>
      </c>
      <c r="S168" s="134">
        <v>0</v>
      </c>
      <c r="T168" s="135">
        <f t="shared" si="13"/>
        <v>0</v>
      </c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R168" s="136" t="s">
        <v>134</v>
      </c>
      <c r="AT168" s="136" t="s">
        <v>130</v>
      </c>
      <c r="AU168" s="136" t="s">
        <v>81</v>
      </c>
      <c r="AY168" s="13" t="s">
        <v>128</v>
      </c>
      <c r="BE168" s="137">
        <f t="shared" si="14"/>
        <v>0</v>
      </c>
      <c r="BF168" s="137">
        <f t="shared" si="15"/>
        <v>0</v>
      </c>
      <c r="BG168" s="137">
        <f t="shared" si="16"/>
        <v>0</v>
      </c>
      <c r="BH168" s="137">
        <f t="shared" si="17"/>
        <v>0</v>
      </c>
      <c r="BI168" s="137">
        <f t="shared" si="18"/>
        <v>0</v>
      </c>
      <c r="BJ168" s="13" t="s">
        <v>79</v>
      </c>
      <c r="BK168" s="137">
        <f t="shared" si="19"/>
        <v>0</v>
      </c>
      <c r="BL168" s="13" t="s">
        <v>134</v>
      </c>
      <c r="BM168" s="136" t="s">
        <v>1072</v>
      </c>
    </row>
    <row r="169" spans="1:65" s="2" customFormat="1" ht="21.75" customHeight="1">
      <c r="A169" s="20"/>
      <c r="B169" s="21"/>
      <c r="C169" s="161" t="s">
        <v>292</v>
      </c>
      <c r="D169" s="161" t="s">
        <v>192</v>
      </c>
      <c r="E169" s="162" t="s">
        <v>1073</v>
      </c>
      <c r="F169" s="163" t="s">
        <v>1074</v>
      </c>
      <c r="G169" s="164" t="s">
        <v>286</v>
      </c>
      <c r="H169" s="165">
        <v>3</v>
      </c>
      <c r="I169" s="166"/>
      <c r="J169" s="167">
        <f t="shared" si="10"/>
        <v>0</v>
      </c>
      <c r="K169" s="168"/>
      <c r="L169" s="169"/>
      <c r="M169" s="170" t="s">
        <v>19</v>
      </c>
      <c r="N169" s="171" t="s">
        <v>42</v>
      </c>
      <c r="O169" s="29"/>
      <c r="P169" s="134">
        <f t="shared" si="11"/>
        <v>0</v>
      </c>
      <c r="Q169" s="134">
        <v>0.0021</v>
      </c>
      <c r="R169" s="134">
        <f t="shared" si="12"/>
        <v>0.0063</v>
      </c>
      <c r="S169" s="134">
        <v>0</v>
      </c>
      <c r="T169" s="135">
        <f t="shared" si="13"/>
        <v>0</v>
      </c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R169" s="136" t="s">
        <v>170</v>
      </c>
      <c r="AT169" s="136" t="s">
        <v>192</v>
      </c>
      <c r="AU169" s="136" t="s">
        <v>81</v>
      </c>
      <c r="AY169" s="13" t="s">
        <v>128</v>
      </c>
      <c r="BE169" s="137">
        <f t="shared" si="14"/>
        <v>0</v>
      </c>
      <c r="BF169" s="137">
        <f t="shared" si="15"/>
        <v>0</v>
      </c>
      <c r="BG169" s="137">
        <f t="shared" si="16"/>
        <v>0</v>
      </c>
      <c r="BH169" s="137">
        <f t="shared" si="17"/>
        <v>0</v>
      </c>
      <c r="BI169" s="137">
        <f t="shared" si="18"/>
        <v>0</v>
      </c>
      <c r="BJ169" s="13" t="s">
        <v>79</v>
      </c>
      <c r="BK169" s="137">
        <f t="shared" si="19"/>
        <v>0</v>
      </c>
      <c r="BL169" s="13" t="s">
        <v>134</v>
      </c>
      <c r="BM169" s="136" t="s">
        <v>1075</v>
      </c>
    </row>
    <row r="170" spans="1:65" s="2" customFormat="1" ht="33" customHeight="1">
      <c r="A170" s="20"/>
      <c r="B170" s="21"/>
      <c r="C170" s="124" t="s">
        <v>296</v>
      </c>
      <c r="D170" s="124" t="s">
        <v>130</v>
      </c>
      <c r="E170" s="125" t="s">
        <v>1076</v>
      </c>
      <c r="F170" s="126" t="s">
        <v>1077</v>
      </c>
      <c r="G170" s="127" t="s">
        <v>286</v>
      </c>
      <c r="H170" s="128">
        <v>7</v>
      </c>
      <c r="I170" s="129"/>
      <c r="J170" s="130">
        <f t="shared" si="10"/>
        <v>0</v>
      </c>
      <c r="K170" s="131"/>
      <c r="L170" s="23"/>
      <c r="M170" s="132" t="s">
        <v>19</v>
      </c>
      <c r="N170" s="133" t="s">
        <v>42</v>
      </c>
      <c r="O170" s="29"/>
      <c r="P170" s="134">
        <f t="shared" si="11"/>
        <v>0</v>
      </c>
      <c r="Q170" s="134">
        <v>0</v>
      </c>
      <c r="R170" s="134">
        <f t="shared" si="12"/>
        <v>0</v>
      </c>
      <c r="S170" s="134">
        <v>0</v>
      </c>
      <c r="T170" s="135">
        <f t="shared" si="13"/>
        <v>0</v>
      </c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R170" s="136" t="s">
        <v>134</v>
      </c>
      <c r="AT170" s="136" t="s">
        <v>130</v>
      </c>
      <c r="AU170" s="136" t="s">
        <v>81</v>
      </c>
      <c r="AY170" s="13" t="s">
        <v>128</v>
      </c>
      <c r="BE170" s="137">
        <f t="shared" si="14"/>
        <v>0</v>
      </c>
      <c r="BF170" s="137">
        <f t="shared" si="15"/>
        <v>0</v>
      </c>
      <c r="BG170" s="137">
        <f t="shared" si="16"/>
        <v>0</v>
      </c>
      <c r="BH170" s="137">
        <f t="shared" si="17"/>
        <v>0</v>
      </c>
      <c r="BI170" s="137">
        <f t="shared" si="18"/>
        <v>0</v>
      </c>
      <c r="BJ170" s="13" t="s">
        <v>79</v>
      </c>
      <c r="BK170" s="137">
        <f t="shared" si="19"/>
        <v>0</v>
      </c>
      <c r="BL170" s="13" t="s">
        <v>134</v>
      </c>
      <c r="BM170" s="136" t="s">
        <v>1078</v>
      </c>
    </row>
    <row r="171" spans="1:65" s="2" customFormat="1" ht="16.5" customHeight="1">
      <c r="A171" s="20"/>
      <c r="B171" s="21"/>
      <c r="C171" s="161" t="s">
        <v>300</v>
      </c>
      <c r="D171" s="161" t="s">
        <v>192</v>
      </c>
      <c r="E171" s="162" t="s">
        <v>1079</v>
      </c>
      <c r="F171" s="163" t="s">
        <v>1080</v>
      </c>
      <c r="G171" s="164" t="s">
        <v>286</v>
      </c>
      <c r="H171" s="165">
        <v>4</v>
      </c>
      <c r="I171" s="166"/>
      <c r="J171" s="167">
        <f t="shared" si="10"/>
        <v>0</v>
      </c>
      <c r="K171" s="168"/>
      <c r="L171" s="169"/>
      <c r="M171" s="170" t="s">
        <v>19</v>
      </c>
      <c r="N171" s="171" t="s">
        <v>42</v>
      </c>
      <c r="O171" s="29"/>
      <c r="P171" s="134">
        <f t="shared" si="11"/>
        <v>0</v>
      </c>
      <c r="Q171" s="134">
        <v>0.00072</v>
      </c>
      <c r="R171" s="134">
        <f t="shared" si="12"/>
        <v>0.00288</v>
      </c>
      <c r="S171" s="134">
        <v>0</v>
      </c>
      <c r="T171" s="135">
        <f t="shared" si="13"/>
        <v>0</v>
      </c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R171" s="136" t="s">
        <v>170</v>
      </c>
      <c r="AT171" s="136" t="s">
        <v>192</v>
      </c>
      <c r="AU171" s="136" t="s">
        <v>81</v>
      </c>
      <c r="AY171" s="13" t="s">
        <v>128</v>
      </c>
      <c r="BE171" s="137">
        <f t="shared" si="14"/>
        <v>0</v>
      </c>
      <c r="BF171" s="137">
        <f t="shared" si="15"/>
        <v>0</v>
      </c>
      <c r="BG171" s="137">
        <f t="shared" si="16"/>
        <v>0</v>
      </c>
      <c r="BH171" s="137">
        <f t="shared" si="17"/>
        <v>0</v>
      </c>
      <c r="BI171" s="137">
        <f t="shared" si="18"/>
        <v>0</v>
      </c>
      <c r="BJ171" s="13" t="s">
        <v>79</v>
      </c>
      <c r="BK171" s="137">
        <f t="shared" si="19"/>
        <v>0</v>
      </c>
      <c r="BL171" s="13" t="s">
        <v>134</v>
      </c>
      <c r="BM171" s="136" t="s">
        <v>1081</v>
      </c>
    </row>
    <row r="172" spans="1:65" s="2" customFormat="1" ht="16.5" customHeight="1">
      <c r="A172" s="20"/>
      <c r="B172" s="21"/>
      <c r="C172" s="161" t="s">
        <v>304</v>
      </c>
      <c r="D172" s="161" t="s">
        <v>192</v>
      </c>
      <c r="E172" s="162" t="s">
        <v>1082</v>
      </c>
      <c r="F172" s="163" t="s">
        <v>1083</v>
      </c>
      <c r="G172" s="164" t="s">
        <v>286</v>
      </c>
      <c r="H172" s="165">
        <v>1</v>
      </c>
      <c r="I172" s="166"/>
      <c r="J172" s="167">
        <f t="shared" si="10"/>
        <v>0</v>
      </c>
      <c r="K172" s="168"/>
      <c r="L172" s="169"/>
      <c r="M172" s="170" t="s">
        <v>19</v>
      </c>
      <c r="N172" s="171" t="s">
        <v>42</v>
      </c>
      <c r="O172" s="29"/>
      <c r="P172" s="134">
        <f t="shared" si="11"/>
        <v>0</v>
      </c>
      <c r="Q172" s="134">
        <v>0.0008</v>
      </c>
      <c r="R172" s="134">
        <f t="shared" si="12"/>
        <v>0.0008</v>
      </c>
      <c r="S172" s="134">
        <v>0</v>
      </c>
      <c r="T172" s="135">
        <f t="shared" si="13"/>
        <v>0</v>
      </c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R172" s="136" t="s">
        <v>170</v>
      </c>
      <c r="AT172" s="136" t="s">
        <v>192</v>
      </c>
      <c r="AU172" s="136" t="s">
        <v>81</v>
      </c>
      <c r="AY172" s="13" t="s">
        <v>128</v>
      </c>
      <c r="BE172" s="137">
        <f t="shared" si="14"/>
        <v>0</v>
      </c>
      <c r="BF172" s="137">
        <f t="shared" si="15"/>
        <v>0</v>
      </c>
      <c r="BG172" s="137">
        <f t="shared" si="16"/>
        <v>0</v>
      </c>
      <c r="BH172" s="137">
        <f t="shared" si="17"/>
        <v>0</v>
      </c>
      <c r="BI172" s="137">
        <f t="shared" si="18"/>
        <v>0</v>
      </c>
      <c r="BJ172" s="13" t="s">
        <v>79</v>
      </c>
      <c r="BK172" s="137">
        <f t="shared" si="19"/>
        <v>0</v>
      </c>
      <c r="BL172" s="13" t="s">
        <v>134</v>
      </c>
      <c r="BM172" s="136" t="s">
        <v>1084</v>
      </c>
    </row>
    <row r="173" spans="1:65" s="2" customFormat="1" ht="16.5" customHeight="1">
      <c r="A173" s="20"/>
      <c r="B173" s="21"/>
      <c r="C173" s="161" t="s">
        <v>308</v>
      </c>
      <c r="D173" s="161" t="s">
        <v>192</v>
      </c>
      <c r="E173" s="162" t="s">
        <v>1085</v>
      </c>
      <c r="F173" s="163" t="s">
        <v>1086</v>
      </c>
      <c r="G173" s="164" t="s">
        <v>286</v>
      </c>
      <c r="H173" s="165">
        <v>2</v>
      </c>
      <c r="I173" s="166"/>
      <c r="J173" s="167">
        <f t="shared" si="10"/>
        <v>0</v>
      </c>
      <c r="K173" s="168"/>
      <c r="L173" s="169"/>
      <c r="M173" s="170" t="s">
        <v>19</v>
      </c>
      <c r="N173" s="171" t="s">
        <v>42</v>
      </c>
      <c r="O173" s="29"/>
      <c r="P173" s="134">
        <f t="shared" si="11"/>
        <v>0</v>
      </c>
      <c r="Q173" s="134">
        <v>0.0016</v>
      </c>
      <c r="R173" s="134">
        <f t="shared" si="12"/>
        <v>0.0032</v>
      </c>
      <c r="S173" s="134">
        <v>0</v>
      </c>
      <c r="T173" s="135">
        <f t="shared" si="13"/>
        <v>0</v>
      </c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R173" s="136" t="s">
        <v>170</v>
      </c>
      <c r="AT173" s="136" t="s">
        <v>192</v>
      </c>
      <c r="AU173" s="136" t="s">
        <v>81</v>
      </c>
      <c r="AY173" s="13" t="s">
        <v>128</v>
      </c>
      <c r="BE173" s="137">
        <f t="shared" si="14"/>
        <v>0</v>
      </c>
      <c r="BF173" s="137">
        <f t="shared" si="15"/>
        <v>0</v>
      </c>
      <c r="BG173" s="137">
        <f t="shared" si="16"/>
        <v>0</v>
      </c>
      <c r="BH173" s="137">
        <f t="shared" si="17"/>
        <v>0</v>
      </c>
      <c r="BI173" s="137">
        <f t="shared" si="18"/>
        <v>0</v>
      </c>
      <c r="BJ173" s="13" t="s">
        <v>79</v>
      </c>
      <c r="BK173" s="137">
        <f t="shared" si="19"/>
        <v>0</v>
      </c>
      <c r="BL173" s="13" t="s">
        <v>134</v>
      </c>
      <c r="BM173" s="136" t="s">
        <v>1087</v>
      </c>
    </row>
    <row r="174" spans="1:65" s="2" customFormat="1" ht="33" customHeight="1">
      <c r="A174" s="20"/>
      <c r="B174" s="21"/>
      <c r="C174" s="124" t="s">
        <v>312</v>
      </c>
      <c r="D174" s="124" t="s">
        <v>130</v>
      </c>
      <c r="E174" s="125" t="s">
        <v>1088</v>
      </c>
      <c r="F174" s="126" t="s">
        <v>1089</v>
      </c>
      <c r="G174" s="127" t="s">
        <v>286</v>
      </c>
      <c r="H174" s="128">
        <v>3</v>
      </c>
      <c r="I174" s="129"/>
      <c r="J174" s="130">
        <f t="shared" si="10"/>
        <v>0</v>
      </c>
      <c r="K174" s="131"/>
      <c r="L174" s="23"/>
      <c r="M174" s="132" t="s">
        <v>19</v>
      </c>
      <c r="N174" s="133" t="s">
        <v>42</v>
      </c>
      <c r="O174" s="29"/>
      <c r="P174" s="134">
        <f t="shared" si="11"/>
        <v>0</v>
      </c>
      <c r="Q174" s="134">
        <v>0</v>
      </c>
      <c r="R174" s="134">
        <f t="shared" si="12"/>
        <v>0</v>
      </c>
      <c r="S174" s="134">
        <v>0</v>
      </c>
      <c r="T174" s="135">
        <f t="shared" si="13"/>
        <v>0</v>
      </c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R174" s="136" t="s">
        <v>134</v>
      </c>
      <c r="AT174" s="136" t="s">
        <v>130</v>
      </c>
      <c r="AU174" s="136" t="s">
        <v>81</v>
      </c>
      <c r="AY174" s="13" t="s">
        <v>128</v>
      </c>
      <c r="BE174" s="137">
        <f t="shared" si="14"/>
        <v>0</v>
      </c>
      <c r="BF174" s="137">
        <f t="shared" si="15"/>
        <v>0</v>
      </c>
      <c r="BG174" s="137">
        <f t="shared" si="16"/>
        <v>0</v>
      </c>
      <c r="BH174" s="137">
        <f t="shared" si="17"/>
        <v>0</v>
      </c>
      <c r="BI174" s="137">
        <f t="shared" si="18"/>
        <v>0</v>
      </c>
      <c r="BJ174" s="13" t="s">
        <v>79</v>
      </c>
      <c r="BK174" s="137">
        <f t="shared" si="19"/>
        <v>0</v>
      </c>
      <c r="BL174" s="13" t="s">
        <v>134</v>
      </c>
      <c r="BM174" s="136" t="s">
        <v>1090</v>
      </c>
    </row>
    <row r="175" spans="1:65" s="2" customFormat="1" ht="21.75" customHeight="1">
      <c r="A175" s="20"/>
      <c r="B175" s="21"/>
      <c r="C175" s="161" t="s">
        <v>316</v>
      </c>
      <c r="D175" s="161" t="s">
        <v>192</v>
      </c>
      <c r="E175" s="162" t="s">
        <v>1091</v>
      </c>
      <c r="F175" s="163" t="s">
        <v>1092</v>
      </c>
      <c r="G175" s="164" t="s">
        <v>286</v>
      </c>
      <c r="H175" s="165">
        <v>3</v>
      </c>
      <c r="I175" s="166"/>
      <c r="J175" s="167">
        <f t="shared" si="10"/>
        <v>0</v>
      </c>
      <c r="K175" s="168"/>
      <c r="L175" s="169"/>
      <c r="M175" s="170" t="s">
        <v>19</v>
      </c>
      <c r="N175" s="171" t="s">
        <v>42</v>
      </c>
      <c r="O175" s="29"/>
      <c r="P175" s="134">
        <f t="shared" si="11"/>
        <v>0</v>
      </c>
      <c r="Q175" s="134">
        <v>0.00223</v>
      </c>
      <c r="R175" s="134">
        <f t="shared" si="12"/>
        <v>0.006690000000000001</v>
      </c>
      <c r="S175" s="134">
        <v>0</v>
      </c>
      <c r="T175" s="135">
        <f t="shared" si="13"/>
        <v>0</v>
      </c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R175" s="136" t="s">
        <v>170</v>
      </c>
      <c r="AT175" s="136" t="s">
        <v>192</v>
      </c>
      <c r="AU175" s="136" t="s">
        <v>81</v>
      </c>
      <c r="AY175" s="13" t="s">
        <v>128</v>
      </c>
      <c r="BE175" s="137">
        <f t="shared" si="14"/>
        <v>0</v>
      </c>
      <c r="BF175" s="137">
        <f t="shared" si="15"/>
        <v>0</v>
      </c>
      <c r="BG175" s="137">
        <f t="shared" si="16"/>
        <v>0</v>
      </c>
      <c r="BH175" s="137">
        <f t="shared" si="17"/>
        <v>0</v>
      </c>
      <c r="BI175" s="137">
        <f t="shared" si="18"/>
        <v>0</v>
      </c>
      <c r="BJ175" s="13" t="s">
        <v>79</v>
      </c>
      <c r="BK175" s="137">
        <f t="shared" si="19"/>
        <v>0</v>
      </c>
      <c r="BL175" s="13" t="s">
        <v>134</v>
      </c>
      <c r="BM175" s="136" t="s">
        <v>1093</v>
      </c>
    </row>
    <row r="176" spans="1:65" s="2" customFormat="1" ht="33" customHeight="1">
      <c r="A176" s="20"/>
      <c r="B176" s="21"/>
      <c r="C176" s="124" t="s">
        <v>320</v>
      </c>
      <c r="D176" s="124" t="s">
        <v>130</v>
      </c>
      <c r="E176" s="125" t="s">
        <v>1094</v>
      </c>
      <c r="F176" s="126" t="s">
        <v>1095</v>
      </c>
      <c r="G176" s="127" t="s">
        <v>286</v>
      </c>
      <c r="H176" s="128">
        <v>1</v>
      </c>
      <c r="I176" s="129"/>
      <c r="J176" s="130">
        <f t="shared" si="10"/>
        <v>0</v>
      </c>
      <c r="K176" s="131"/>
      <c r="L176" s="23"/>
      <c r="M176" s="132" t="s">
        <v>19</v>
      </c>
      <c r="N176" s="133" t="s">
        <v>42</v>
      </c>
      <c r="O176" s="29"/>
      <c r="P176" s="134">
        <f t="shared" si="11"/>
        <v>0</v>
      </c>
      <c r="Q176" s="134">
        <v>0</v>
      </c>
      <c r="R176" s="134">
        <f t="shared" si="12"/>
        <v>0</v>
      </c>
      <c r="S176" s="134">
        <v>0</v>
      </c>
      <c r="T176" s="135">
        <f t="shared" si="13"/>
        <v>0</v>
      </c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R176" s="136" t="s">
        <v>134</v>
      </c>
      <c r="AT176" s="136" t="s">
        <v>130</v>
      </c>
      <c r="AU176" s="136" t="s">
        <v>81</v>
      </c>
      <c r="AY176" s="13" t="s">
        <v>128</v>
      </c>
      <c r="BE176" s="137">
        <f t="shared" si="14"/>
        <v>0</v>
      </c>
      <c r="BF176" s="137">
        <f t="shared" si="15"/>
        <v>0</v>
      </c>
      <c r="BG176" s="137">
        <f t="shared" si="16"/>
        <v>0</v>
      </c>
      <c r="BH176" s="137">
        <f t="shared" si="17"/>
        <v>0</v>
      </c>
      <c r="BI176" s="137">
        <f t="shared" si="18"/>
        <v>0</v>
      </c>
      <c r="BJ176" s="13" t="s">
        <v>79</v>
      </c>
      <c r="BK176" s="137">
        <f t="shared" si="19"/>
        <v>0</v>
      </c>
      <c r="BL176" s="13" t="s">
        <v>134</v>
      </c>
      <c r="BM176" s="136" t="s">
        <v>1096</v>
      </c>
    </row>
    <row r="177" spans="1:65" s="2" customFormat="1" ht="16.5" customHeight="1">
      <c r="A177" s="20"/>
      <c r="B177" s="21"/>
      <c r="C177" s="161" t="s">
        <v>324</v>
      </c>
      <c r="D177" s="161" t="s">
        <v>192</v>
      </c>
      <c r="E177" s="162" t="s">
        <v>1097</v>
      </c>
      <c r="F177" s="163" t="s">
        <v>1098</v>
      </c>
      <c r="G177" s="164" t="s">
        <v>286</v>
      </c>
      <c r="H177" s="165">
        <v>1</v>
      </c>
      <c r="I177" s="166"/>
      <c r="J177" s="167">
        <f t="shared" si="10"/>
        <v>0</v>
      </c>
      <c r="K177" s="168"/>
      <c r="L177" s="169"/>
      <c r="M177" s="170" t="s">
        <v>19</v>
      </c>
      <c r="N177" s="171" t="s">
        <v>42</v>
      </c>
      <c r="O177" s="29"/>
      <c r="P177" s="134">
        <f t="shared" si="11"/>
        <v>0</v>
      </c>
      <c r="Q177" s="134">
        <v>0.00091</v>
      </c>
      <c r="R177" s="134">
        <f t="shared" si="12"/>
        <v>0.00091</v>
      </c>
      <c r="S177" s="134">
        <v>0</v>
      </c>
      <c r="T177" s="135">
        <f t="shared" si="13"/>
        <v>0</v>
      </c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R177" s="136" t="s">
        <v>170</v>
      </c>
      <c r="AT177" s="136" t="s">
        <v>192</v>
      </c>
      <c r="AU177" s="136" t="s">
        <v>81</v>
      </c>
      <c r="AY177" s="13" t="s">
        <v>128</v>
      </c>
      <c r="BE177" s="137">
        <f t="shared" si="14"/>
        <v>0</v>
      </c>
      <c r="BF177" s="137">
        <f t="shared" si="15"/>
        <v>0</v>
      </c>
      <c r="BG177" s="137">
        <f t="shared" si="16"/>
        <v>0</v>
      </c>
      <c r="BH177" s="137">
        <f t="shared" si="17"/>
        <v>0</v>
      </c>
      <c r="BI177" s="137">
        <f t="shared" si="18"/>
        <v>0</v>
      </c>
      <c r="BJ177" s="13" t="s">
        <v>79</v>
      </c>
      <c r="BK177" s="137">
        <f t="shared" si="19"/>
        <v>0</v>
      </c>
      <c r="BL177" s="13" t="s">
        <v>134</v>
      </c>
      <c r="BM177" s="136" t="s">
        <v>1099</v>
      </c>
    </row>
    <row r="178" spans="1:65" s="2" customFormat="1" ht="44.25" customHeight="1">
      <c r="A178" s="20"/>
      <c r="B178" s="21"/>
      <c r="C178" s="124" t="s">
        <v>328</v>
      </c>
      <c r="D178" s="124" t="s">
        <v>130</v>
      </c>
      <c r="E178" s="125" t="s">
        <v>1100</v>
      </c>
      <c r="F178" s="126" t="s">
        <v>1101</v>
      </c>
      <c r="G178" s="127" t="s">
        <v>286</v>
      </c>
      <c r="H178" s="128">
        <v>4</v>
      </c>
      <c r="I178" s="129"/>
      <c r="J178" s="130">
        <f t="shared" si="10"/>
        <v>0</v>
      </c>
      <c r="K178" s="131"/>
      <c r="L178" s="23"/>
      <c r="M178" s="132" t="s">
        <v>19</v>
      </c>
      <c r="N178" s="133" t="s">
        <v>42</v>
      </c>
      <c r="O178" s="29"/>
      <c r="P178" s="134">
        <f t="shared" si="11"/>
        <v>0</v>
      </c>
      <c r="Q178" s="134">
        <v>0</v>
      </c>
      <c r="R178" s="134">
        <f t="shared" si="12"/>
        <v>0</v>
      </c>
      <c r="S178" s="134">
        <v>0</v>
      </c>
      <c r="T178" s="135">
        <f t="shared" si="13"/>
        <v>0</v>
      </c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R178" s="136" t="s">
        <v>134</v>
      </c>
      <c r="AT178" s="136" t="s">
        <v>130</v>
      </c>
      <c r="AU178" s="136" t="s">
        <v>81</v>
      </c>
      <c r="AY178" s="13" t="s">
        <v>128</v>
      </c>
      <c r="BE178" s="137">
        <f t="shared" si="14"/>
        <v>0</v>
      </c>
      <c r="BF178" s="137">
        <f t="shared" si="15"/>
        <v>0</v>
      </c>
      <c r="BG178" s="137">
        <f t="shared" si="16"/>
        <v>0</v>
      </c>
      <c r="BH178" s="137">
        <f t="shared" si="17"/>
        <v>0</v>
      </c>
      <c r="BI178" s="137">
        <f t="shared" si="18"/>
        <v>0</v>
      </c>
      <c r="BJ178" s="13" t="s">
        <v>79</v>
      </c>
      <c r="BK178" s="137">
        <f t="shared" si="19"/>
        <v>0</v>
      </c>
      <c r="BL178" s="13" t="s">
        <v>134</v>
      </c>
      <c r="BM178" s="136" t="s">
        <v>1102</v>
      </c>
    </row>
    <row r="179" spans="1:65" s="2" customFormat="1" ht="21.75" customHeight="1">
      <c r="A179" s="20"/>
      <c r="B179" s="21"/>
      <c r="C179" s="161" t="s">
        <v>332</v>
      </c>
      <c r="D179" s="161" t="s">
        <v>192</v>
      </c>
      <c r="E179" s="162" t="s">
        <v>1103</v>
      </c>
      <c r="F179" s="163" t="s">
        <v>1104</v>
      </c>
      <c r="G179" s="164" t="s">
        <v>286</v>
      </c>
      <c r="H179" s="165">
        <v>4</v>
      </c>
      <c r="I179" s="166"/>
      <c r="J179" s="167">
        <f t="shared" si="10"/>
        <v>0</v>
      </c>
      <c r="K179" s="168"/>
      <c r="L179" s="169"/>
      <c r="M179" s="170" t="s">
        <v>19</v>
      </c>
      <c r="N179" s="171" t="s">
        <v>42</v>
      </c>
      <c r="O179" s="29"/>
      <c r="P179" s="134">
        <f t="shared" si="11"/>
        <v>0</v>
      </c>
      <c r="Q179" s="134">
        <v>0.00213</v>
      </c>
      <c r="R179" s="134">
        <f t="shared" si="12"/>
        <v>0.00852</v>
      </c>
      <c r="S179" s="134">
        <v>0</v>
      </c>
      <c r="T179" s="135">
        <f t="shared" si="13"/>
        <v>0</v>
      </c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R179" s="136" t="s">
        <v>170</v>
      </c>
      <c r="AT179" s="136" t="s">
        <v>192</v>
      </c>
      <c r="AU179" s="136" t="s">
        <v>81</v>
      </c>
      <c r="AY179" s="13" t="s">
        <v>128</v>
      </c>
      <c r="BE179" s="137">
        <f t="shared" si="14"/>
        <v>0</v>
      </c>
      <c r="BF179" s="137">
        <f t="shared" si="15"/>
        <v>0</v>
      </c>
      <c r="BG179" s="137">
        <f t="shared" si="16"/>
        <v>0</v>
      </c>
      <c r="BH179" s="137">
        <f t="shared" si="17"/>
        <v>0</v>
      </c>
      <c r="BI179" s="137">
        <f t="shared" si="18"/>
        <v>0</v>
      </c>
      <c r="BJ179" s="13" t="s">
        <v>79</v>
      </c>
      <c r="BK179" s="137">
        <f t="shared" si="19"/>
        <v>0</v>
      </c>
      <c r="BL179" s="13" t="s">
        <v>134</v>
      </c>
      <c r="BM179" s="136" t="s">
        <v>1105</v>
      </c>
    </row>
    <row r="180" spans="1:65" s="2" customFormat="1" ht="21.75" customHeight="1">
      <c r="A180" s="20"/>
      <c r="B180" s="21"/>
      <c r="C180" s="161" t="s">
        <v>336</v>
      </c>
      <c r="D180" s="161" t="s">
        <v>192</v>
      </c>
      <c r="E180" s="162" t="s">
        <v>1106</v>
      </c>
      <c r="F180" s="163" t="s">
        <v>1107</v>
      </c>
      <c r="G180" s="164" t="s">
        <v>286</v>
      </c>
      <c r="H180" s="165">
        <v>7</v>
      </c>
      <c r="I180" s="166"/>
      <c r="J180" s="167">
        <f t="shared" si="10"/>
        <v>0</v>
      </c>
      <c r="K180" s="168"/>
      <c r="L180" s="169"/>
      <c r="M180" s="170" t="s">
        <v>19</v>
      </c>
      <c r="N180" s="171" t="s">
        <v>42</v>
      </c>
      <c r="O180" s="29"/>
      <c r="P180" s="134">
        <f t="shared" si="11"/>
        <v>0</v>
      </c>
      <c r="Q180" s="134">
        <v>0.0035</v>
      </c>
      <c r="R180" s="134">
        <f t="shared" si="12"/>
        <v>0.0245</v>
      </c>
      <c r="S180" s="134">
        <v>0</v>
      </c>
      <c r="T180" s="135">
        <f t="shared" si="13"/>
        <v>0</v>
      </c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R180" s="136" t="s">
        <v>170</v>
      </c>
      <c r="AT180" s="136" t="s">
        <v>192</v>
      </c>
      <c r="AU180" s="136" t="s">
        <v>81</v>
      </c>
      <c r="AY180" s="13" t="s">
        <v>128</v>
      </c>
      <c r="BE180" s="137">
        <f t="shared" si="14"/>
        <v>0</v>
      </c>
      <c r="BF180" s="137">
        <f t="shared" si="15"/>
        <v>0</v>
      </c>
      <c r="BG180" s="137">
        <f t="shared" si="16"/>
        <v>0</v>
      </c>
      <c r="BH180" s="137">
        <f t="shared" si="17"/>
        <v>0</v>
      </c>
      <c r="BI180" s="137">
        <f t="shared" si="18"/>
        <v>0</v>
      </c>
      <c r="BJ180" s="13" t="s">
        <v>79</v>
      </c>
      <c r="BK180" s="137">
        <f t="shared" si="19"/>
        <v>0</v>
      </c>
      <c r="BL180" s="13" t="s">
        <v>134</v>
      </c>
      <c r="BM180" s="136" t="s">
        <v>1108</v>
      </c>
    </row>
    <row r="181" spans="1:65" s="2" customFormat="1" ht="16.5" customHeight="1">
      <c r="A181" s="20"/>
      <c r="B181" s="21"/>
      <c r="C181" s="161" t="s">
        <v>341</v>
      </c>
      <c r="D181" s="161" t="s">
        <v>192</v>
      </c>
      <c r="E181" s="162" t="s">
        <v>1109</v>
      </c>
      <c r="F181" s="163" t="s">
        <v>1110</v>
      </c>
      <c r="G181" s="164" t="s">
        <v>286</v>
      </c>
      <c r="H181" s="165">
        <v>7</v>
      </c>
      <c r="I181" s="166"/>
      <c r="J181" s="167">
        <f t="shared" si="10"/>
        <v>0</v>
      </c>
      <c r="K181" s="168"/>
      <c r="L181" s="169"/>
      <c r="M181" s="170" t="s">
        <v>19</v>
      </c>
      <c r="N181" s="171" t="s">
        <v>42</v>
      </c>
      <c r="O181" s="29"/>
      <c r="P181" s="134">
        <f t="shared" si="11"/>
        <v>0</v>
      </c>
      <c r="Q181" s="134">
        <v>0.003</v>
      </c>
      <c r="R181" s="134">
        <f t="shared" si="12"/>
        <v>0.021</v>
      </c>
      <c r="S181" s="134">
        <v>0</v>
      </c>
      <c r="T181" s="135">
        <f t="shared" si="13"/>
        <v>0</v>
      </c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R181" s="136" t="s">
        <v>170</v>
      </c>
      <c r="AT181" s="136" t="s">
        <v>192</v>
      </c>
      <c r="AU181" s="136" t="s">
        <v>81</v>
      </c>
      <c r="AY181" s="13" t="s">
        <v>128</v>
      </c>
      <c r="BE181" s="137">
        <f t="shared" si="14"/>
        <v>0</v>
      </c>
      <c r="BF181" s="137">
        <f t="shared" si="15"/>
        <v>0</v>
      </c>
      <c r="BG181" s="137">
        <f t="shared" si="16"/>
        <v>0</v>
      </c>
      <c r="BH181" s="137">
        <f t="shared" si="17"/>
        <v>0</v>
      </c>
      <c r="BI181" s="137">
        <f t="shared" si="18"/>
        <v>0</v>
      </c>
      <c r="BJ181" s="13" t="s">
        <v>79</v>
      </c>
      <c r="BK181" s="137">
        <f t="shared" si="19"/>
        <v>0</v>
      </c>
      <c r="BL181" s="13" t="s">
        <v>134</v>
      </c>
      <c r="BM181" s="136" t="s">
        <v>1111</v>
      </c>
    </row>
    <row r="182" spans="1:65" s="2" customFormat="1" ht="21.75" customHeight="1">
      <c r="A182" s="20"/>
      <c r="B182" s="21"/>
      <c r="C182" s="161" t="s">
        <v>357</v>
      </c>
      <c r="D182" s="161" t="s">
        <v>192</v>
      </c>
      <c r="E182" s="162" t="s">
        <v>1112</v>
      </c>
      <c r="F182" s="163" t="s">
        <v>1113</v>
      </c>
      <c r="G182" s="164" t="s">
        <v>286</v>
      </c>
      <c r="H182" s="165">
        <v>7</v>
      </c>
      <c r="I182" s="166"/>
      <c r="J182" s="167">
        <f t="shared" si="10"/>
        <v>0</v>
      </c>
      <c r="K182" s="168"/>
      <c r="L182" s="169"/>
      <c r="M182" s="170" t="s">
        <v>19</v>
      </c>
      <c r="N182" s="171" t="s">
        <v>42</v>
      </c>
      <c r="O182" s="29"/>
      <c r="P182" s="134">
        <f t="shared" si="11"/>
        <v>0</v>
      </c>
      <c r="Q182" s="134">
        <v>0.0009</v>
      </c>
      <c r="R182" s="134">
        <f t="shared" si="12"/>
        <v>0.0063</v>
      </c>
      <c r="S182" s="134">
        <v>0</v>
      </c>
      <c r="T182" s="135">
        <f t="shared" si="13"/>
        <v>0</v>
      </c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R182" s="136" t="s">
        <v>170</v>
      </c>
      <c r="AT182" s="136" t="s">
        <v>192</v>
      </c>
      <c r="AU182" s="136" t="s">
        <v>81</v>
      </c>
      <c r="AY182" s="13" t="s">
        <v>128</v>
      </c>
      <c r="BE182" s="137">
        <f t="shared" si="14"/>
        <v>0</v>
      </c>
      <c r="BF182" s="137">
        <f t="shared" si="15"/>
        <v>0</v>
      </c>
      <c r="BG182" s="137">
        <f t="shared" si="16"/>
        <v>0</v>
      </c>
      <c r="BH182" s="137">
        <f t="shared" si="17"/>
        <v>0</v>
      </c>
      <c r="BI182" s="137">
        <f t="shared" si="18"/>
        <v>0</v>
      </c>
      <c r="BJ182" s="13" t="s">
        <v>79</v>
      </c>
      <c r="BK182" s="137">
        <f t="shared" si="19"/>
        <v>0</v>
      </c>
      <c r="BL182" s="13" t="s">
        <v>134</v>
      </c>
      <c r="BM182" s="136" t="s">
        <v>1114</v>
      </c>
    </row>
    <row r="183" spans="1:65" s="2" customFormat="1" ht="21.75" customHeight="1">
      <c r="A183" s="20"/>
      <c r="B183" s="21"/>
      <c r="C183" s="124" t="s">
        <v>361</v>
      </c>
      <c r="D183" s="124" t="s">
        <v>130</v>
      </c>
      <c r="E183" s="125" t="s">
        <v>1115</v>
      </c>
      <c r="F183" s="126" t="s">
        <v>1116</v>
      </c>
      <c r="G183" s="127" t="s">
        <v>286</v>
      </c>
      <c r="H183" s="128">
        <v>7</v>
      </c>
      <c r="I183" s="129"/>
      <c r="J183" s="130">
        <f t="shared" si="10"/>
        <v>0</v>
      </c>
      <c r="K183" s="131"/>
      <c r="L183" s="23"/>
      <c r="M183" s="132" t="s">
        <v>19</v>
      </c>
      <c r="N183" s="133" t="s">
        <v>42</v>
      </c>
      <c r="O183" s="29"/>
      <c r="P183" s="134">
        <f t="shared" si="11"/>
        <v>0</v>
      </c>
      <c r="Q183" s="134">
        <v>0.00038</v>
      </c>
      <c r="R183" s="134">
        <f t="shared" si="12"/>
        <v>0.00266</v>
      </c>
      <c r="S183" s="134">
        <v>0</v>
      </c>
      <c r="T183" s="135">
        <f t="shared" si="13"/>
        <v>0</v>
      </c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R183" s="136" t="s">
        <v>134</v>
      </c>
      <c r="AT183" s="136" t="s">
        <v>130</v>
      </c>
      <c r="AU183" s="136" t="s">
        <v>81</v>
      </c>
      <c r="AY183" s="13" t="s">
        <v>128</v>
      </c>
      <c r="BE183" s="137">
        <f t="shared" si="14"/>
        <v>0</v>
      </c>
      <c r="BF183" s="137">
        <f t="shared" si="15"/>
        <v>0</v>
      </c>
      <c r="BG183" s="137">
        <f t="shared" si="16"/>
        <v>0</v>
      </c>
      <c r="BH183" s="137">
        <f t="shared" si="17"/>
        <v>0</v>
      </c>
      <c r="BI183" s="137">
        <f t="shared" si="18"/>
        <v>0</v>
      </c>
      <c r="BJ183" s="13" t="s">
        <v>79</v>
      </c>
      <c r="BK183" s="137">
        <f t="shared" si="19"/>
        <v>0</v>
      </c>
      <c r="BL183" s="13" t="s">
        <v>134</v>
      </c>
      <c r="BM183" s="136" t="s">
        <v>1117</v>
      </c>
    </row>
    <row r="184" spans="1:65" s="2" customFormat="1" ht="16.5" customHeight="1">
      <c r="A184" s="20"/>
      <c r="B184" s="21"/>
      <c r="C184" s="161" t="s">
        <v>366</v>
      </c>
      <c r="D184" s="161" t="s">
        <v>192</v>
      </c>
      <c r="E184" s="162" t="s">
        <v>1118</v>
      </c>
      <c r="F184" s="163" t="s">
        <v>1119</v>
      </c>
      <c r="G184" s="164" t="s">
        <v>286</v>
      </c>
      <c r="H184" s="165">
        <v>1</v>
      </c>
      <c r="I184" s="166"/>
      <c r="J184" s="167">
        <f t="shared" si="10"/>
        <v>0</v>
      </c>
      <c r="K184" s="168"/>
      <c r="L184" s="169"/>
      <c r="M184" s="170" t="s">
        <v>19</v>
      </c>
      <c r="N184" s="171" t="s">
        <v>42</v>
      </c>
      <c r="O184" s="29"/>
      <c r="P184" s="134">
        <f t="shared" si="11"/>
        <v>0</v>
      </c>
      <c r="Q184" s="134">
        <v>0</v>
      </c>
      <c r="R184" s="134">
        <f t="shared" si="12"/>
        <v>0</v>
      </c>
      <c r="S184" s="134">
        <v>0</v>
      </c>
      <c r="T184" s="135">
        <f t="shared" si="13"/>
        <v>0</v>
      </c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R184" s="136" t="s">
        <v>170</v>
      </c>
      <c r="AT184" s="136" t="s">
        <v>192</v>
      </c>
      <c r="AU184" s="136" t="s">
        <v>81</v>
      </c>
      <c r="AY184" s="13" t="s">
        <v>128</v>
      </c>
      <c r="BE184" s="137">
        <f t="shared" si="14"/>
        <v>0</v>
      </c>
      <c r="BF184" s="137">
        <f t="shared" si="15"/>
        <v>0</v>
      </c>
      <c r="BG184" s="137">
        <f t="shared" si="16"/>
        <v>0</v>
      </c>
      <c r="BH184" s="137">
        <f t="shared" si="17"/>
        <v>0</v>
      </c>
      <c r="BI184" s="137">
        <f t="shared" si="18"/>
        <v>0</v>
      </c>
      <c r="BJ184" s="13" t="s">
        <v>79</v>
      </c>
      <c r="BK184" s="137">
        <f t="shared" si="19"/>
        <v>0</v>
      </c>
      <c r="BL184" s="13" t="s">
        <v>134</v>
      </c>
      <c r="BM184" s="136" t="s">
        <v>1120</v>
      </c>
    </row>
    <row r="185" spans="1:65" s="2" customFormat="1" ht="21.75" customHeight="1">
      <c r="A185" s="20"/>
      <c r="B185" s="21"/>
      <c r="C185" s="124" t="s">
        <v>371</v>
      </c>
      <c r="D185" s="124" t="s">
        <v>130</v>
      </c>
      <c r="E185" s="125" t="s">
        <v>1121</v>
      </c>
      <c r="F185" s="126" t="s">
        <v>1122</v>
      </c>
      <c r="G185" s="127" t="s">
        <v>286</v>
      </c>
      <c r="H185" s="128">
        <v>1</v>
      </c>
      <c r="I185" s="129"/>
      <c r="J185" s="130">
        <f t="shared" si="10"/>
        <v>0</v>
      </c>
      <c r="K185" s="131"/>
      <c r="L185" s="23"/>
      <c r="M185" s="132" t="s">
        <v>19</v>
      </c>
      <c r="N185" s="133" t="s">
        <v>42</v>
      </c>
      <c r="O185" s="29"/>
      <c r="P185" s="134">
        <f t="shared" si="11"/>
        <v>0</v>
      </c>
      <c r="Q185" s="134">
        <v>0.00034</v>
      </c>
      <c r="R185" s="134">
        <f t="shared" si="12"/>
        <v>0.00034</v>
      </c>
      <c r="S185" s="134">
        <v>0</v>
      </c>
      <c r="T185" s="135">
        <f t="shared" si="13"/>
        <v>0</v>
      </c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R185" s="136" t="s">
        <v>134</v>
      </c>
      <c r="AT185" s="136" t="s">
        <v>130</v>
      </c>
      <c r="AU185" s="136" t="s">
        <v>81</v>
      </c>
      <c r="AY185" s="13" t="s">
        <v>128</v>
      </c>
      <c r="BE185" s="137">
        <f t="shared" si="14"/>
        <v>0</v>
      </c>
      <c r="BF185" s="137">
        <f t="shared" si="15"/>
        <v>0</v>
      </c>
      <c r="BG185" s="137">
        <f t="shared" si="16"/>
        <v>0</v>
      </c>
      <c r="BH185" s="137">
        <f t="shared" si="17"/>
        <v>0</v>
      </c>
      <c r="BI185" s="137">
        <f t="shared" si="18"/>
        <v>0</v>
      </c>
      <c r="BJ185" s="13" t="s">
        <v>79</v>
      </c>
      <c r="BK185" s="137">
        <f t="shared" si="19"/>
        <v>0</v>
      </c>
      <c r="BL185" s="13" t="s">
        <v>134</v>
      </c>
      <c r="BM185" s="136" t="s">
        <v>1123</v>
      </c>
    </row>
    <row r="186" spans="1:65" s="2" customFormat="1" ht="16.5" customHeight="1">
      <c r="A186" s="20"/>
      <c r="B186" s="21"/>
      <c r="C186" s="161" t="s">
        <v>377</v>
      </c>
      <c r="D186" s="161" t="s">
        <v>192</v>
      </c>
      <c r="E186" s="162" t="s">
        <v>1124</v>
      </c>
      <c r="F186" s="163" t="s">
        <v>1125</v>
      </c>
      <c r="G186" s="164" t="s">
        <v>286</v>
      </c>
      <c r="H186" s="165">
        <v>1</v>
      </c>
      <c r="I186" s="166"/>
      <c r="J186" s="167">
        <f t="shared" si="10"/>
        <v>0</v>
      </c>
      <c r="K186" s="168"/>
      <c r="L186" s="169"/>
      <c r="M186" s="170" t="s">
        <v>19</v>
      </c>
      <c r="N186" s="171" t="s">
        <v>42</v>
      </c>
      <c r="O186" s="29"/>
      <c r="P186" s="134">
        <f t="shared" si="11"/>
        <v>0</v>
      </c>
      <c r="Q186" s="134">
        <v>0</v>
      </c>
      <c r="R186" s="134">
        <f t="shared" si="12"/>
        <v>0</v>
      </c>
      <c r="S186" s="134">
        <v>0</v>
      </c>
      <c r="T186" s="135">
        <f t="shared" si="13"/>
        <v>0</v>
      </c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R186" s="136" t="s">
        <v>170</v>
      </c>
      <c r="AT186" s="136" t="s">
        <v>192</v>
      </c>
      <c r="AU186" s="136" t="s">
        <v>81</v>
      </c>
      <c r="AY186" s="13" t="s">
        <v>128</v>
      </c>
      <c r="BE186" s="137">
        <f t="shared" si="14"/>
        <v>0</v>
      </c>
      <c r="BF186" s="137">
        <f t="shared" si="15"/>
        <v>0</v>
      </c>
      <c r="BG186" s="137">
        <f t="shared" si="16"/>
        <v>0</v>
      </c>
      <c r="BH186" s="137">
        <f t="shared" si="17"/>
        <v>0</v>
      </c>
      <c r="BI186" s="137">
        <f t="shared" si="18"/>
        <v>0</v>
      </c>
      <c r="BJ186" s="13" t="s">
        <v>79</v>
      </c>
      <c r="BK186" s="137">
        <f t="shared" si="19"/>
        <v>0</v>
      </c>
      <c r="BL186" s="13" t="s">
        <v>134</v>
      </c>
      <c r="BM186" s="136" t="s">
        <v>1126</v>
      </c>
    </row>
    <row r="187" spans="1:65" s="2" customFormat="1" ht="21.75" customHeight="1">
      <c r="A187" s="20"/>
      <c r="B187" s="21"/>
      <c r="C187" s="161" t="s">
        <v>656</v>
      </c>
      <c r="D187" s="161" t="s">
        <v>192</v>
      </c>
      <c r="E187" s="162" t="s">
        <v>1112</v>
      </c>
      <c r="F187" s="163" t="s">
        <v>1113</v>
      </c>
      <c r="G187" s="164" t="s">
        <v>286</v>
      </c>
      <c r="H187" s="165">
        <v>4</v>
      </c>
      <c r="I187" s="166"/>
      <c r="J187" s="167">
        <f t="shared" si="10"/>
        <v>0</v>
      </c>
      <c r="K187" s="168"/>
      <c r="L187" s="169"/>
      <c r="M187" s="170" t="s">
        <v>19</v>
      </c>
      <c r="N187" s="171" t="s">
        <v>42</v>
      </c>
      <c r="O187" s="29"/>
      <c r="P187" s="134">
        <f t="shared" si="11"/>
        <v>0</v>
      </c>
      <c r="Q187" s="134">
        <v>0.0009</v>
      </c>
      <c r="R187" s="134">
        <f t="shared" si="12"/>
        <v>0.0036</v>
      </c>
      <c r="S187" s="134">
        <v>0</v>
      </c>
      <c r="T187" s="135">
        <f t="shared" si="13"/>
        <v>0</v>
      </c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R187" s="136" t="s">
        <v>170</v>
      </c>
      <c r="AT187" s="136" t="s">
        <v>192</v>
      </c>
      <c r="AU187" s="136" t="s">
        <v>81</v>
      </c>
      <c r="AY187" s="13" t="s">
        <v>128</v>
      </c>
      <c r="BE187" s="137">
        <f t="shared" si="14"/>
        <v>0</v>
      </c>
      <c r="BF187" s="137">
        <f t="shared" si="15"/>
        <v>0</v>
      </c>
      <c r="BG187" s="137">
        <f t="shared" si="16"/>
        <v>0</v>
      </c>
      <c r="BH187" s="137">
        <f t="shared" si="17"/>
        <v>0</v>
      </c>
      <c r="BI187" s="137">
        <f t="shared" si="18"/>
        <v>0</v>
      </c>
      <c r="BJ187" s="13" t="s">
        <v>79</v>
      </c>
      <c r="BK187" s="137">
        <f t="shared" si="19"/>
        <v>0</v>
      </c>
      <c r="BL187" s="13" t="s">
        <v>134</v>
      </c>
      <c r="BM187" s="136" t="s">
        <v>1127</v>
      </c>
    </row>
    <row r="188" spans="1:65" s="2" customFormat="1" ht="16.5" customHeight="1">
      <c r="A188" s="20"/>
      <c r="B188" s="21"/>
      <c r="C188" s="161" t="s">
        <v>384</v>
      </c>
      <c r="D188" s="161" t="s">
        <v>192</v>
      </c>
      <c r="E188" s="162" t="s">
        <v>1128</v>
      </c>
      <c r="F188" s="163" t="s">
        <v>1129</v>
      </c>
      <c r="G188" s="164" t="s">
        <v>286</v>
      </c>
      <c r="H188" s="165">
        <v>1</v>
      </c>
      <c r="I188" s="166"/>
      <c r="J188" s="167">
        <f t="shared" si="10"/>
        <v>0</v>
      </c>
      <c r="K188" s="168"/>
      <c r="L188" s="169"/>
      <c r="M188" s="170" t="s">
        <v>19</v>
      </c>
      <c r="N188" s="171" t="s">
        <v>42</v>
      </c>
      <c r="O188" s="29"/>
      <c r="P188" s="134">
        <f t="shared" si="11"/>
        <v>0</v>
      </c>
      <c r="Q188" s="134">
        <v>0.0295</v>
      </c>
      <c r="R188" s="134">
        <f t="shared" si="12"/>
        <v>0.0295</v>
      </c>
      <c r="S188" s="134">
        <v>0</v>
      </c>
      <c r="T188" s="135">
        <f t="shared" si="13"/>
        <v>0</v>
      </c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R188" s="136" t="s">
        <v>170</v>
      </c>
      <c r="AT188" s="136" t="s">
        <v>192</v>
      </c>
      <c r="AU188" s="136" t="s">
        <v>81</v>
      </c>
      <c r="AY188" s="13" t="s">
        <v>128</v>
      </c>
      <c r="BE188" s="137">
        <f t="shared" si="14"/>
        <v>0</v>
      </c>
      <c r="BF188" s="137">
        <f t="shared" si="15"/>
        <v>0</v>
      </c>
      <c r="BG188" s="137">
        <f t="shared" si="16"/>
        <v>0</v>
      </c>
      <c r="BH188" s="137">
        <f t="shared" si="17"/>
        <v>0</v>
      </c>
      <c r="BI188" s="137">
        <f t="shared" si="18"/>
        <v>0</v>
      </c>
      <c r="BJ188" s="13" t="s">
        <v>79</v>
      </c>
      <c r="BK188" s="137">
        <f t="shared" si="19"/>
        <v>0</v>
      </c>
      <c r="BL188" s="13" t="s">
        <v>134</v>
      </c>
      <c r="BM188" s="136" t="s">
        <v>1130</v>
      </c>
    </row>
    <row r="189" spans="1:65" s="2" customFormat="1" ht="21.75" customHeight="1">
      <c r="A189" s="20"/>
      <c r="B189" s="21"/>
      <c r="C189" s="161" t="s">
        <v>388</v>
      </c>
      <c r="D189" s="161" t="s">
        <v>192</v>
      </c>
      <c r="E189" s="162" t="s">
        <v>1131</v>
      </c>
      <c r="F189" s="163" t="s">
        <v>1132</v>
      </c>
      <c r="G189" s="164" t="s">
        <v>286</v>
      </c>
      <c r="H189" s="165">
        <v>1</v>
      </c>
      <c r="I189" s="166"/>
      <c r="J189" s="167">
        <f t="shared" si="10"/>
        <v>0</v>
      </c>
      <c r="K189" s="168"/>
      <c r="L189" s="169"/>
      <c r="M189" s="170" t="s">
        <v>19</v>
      </c>
      <c r="N189" s="171" t="s">
        <v>42</v>
      </c>
      <c r="O189" s="29"/>
      <c r="P189" s="134">
        <f t="shared" si="11"/>
        <v>0</v>
      </c>
      <c r="Q189" s="134">
        <v>0.0019</v>
      </c>
      <c r="R189" s="134">
        <f t="shared" si="12"/>
        <v>0.0019</v>
      </c>
      <c r="S189" s="134">
        <v>0</v>
      </c>
      <c r="T189" s="135">
        <f t="shared" si="13"/>
        <v>0</v>
      </c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R189" s="136" t="s">
        <v>170</v>
      </c>
      <c r="AT189" s="136" t="s">
        <v>192</v>
      </c>
      <c r="AU189" s="136" t="s">
        <v>81</v>
      </c>
      <c r="AY189" s="13" t="s">
        <v>128</v>
      </c>
      <c r="BE189" s="137">
        <f t="shared" si="14"/>
        <v>0</v>
      </c>
      <c r="BF189" s="137">
        <f t="shared" si="15"/>
        <v>0</v>
      </c>
      <c r="BG189" s="137">
        <f t="shared" si="16"/>
        <v>0</v>
      </c>
      <c r="BH189" s="137">
        <f t="shared" si="17"/>
        <v>0</v>
      </c>
      <c r="BI189" s="137">
        <f t="shared" si="18"/>
        <v>0</v>
      </c>
      <c r="BJ189" s="13" t="s">
        <v>79</v>
      </c>
      <c r="BK189" s="137">
        <f t="shared" si="19"/>
        <v>0</v>
      </c>
      <c r="BL189" s="13" t="s">
        <v>134</v>
      </c>
      <c r="BM189" s="136" t="s">
        <v>1133</v>
      </c>
    </row>
    <row r="190" spans="1:65" s="2" customFormat="1" ht="44.25" customHeight="1">
      <c r="A190" s="20"/>
      <c r="B190" s="21"/>
      <c r="C190" s="124" t="s">
        <v>635</v>
      </c>
      <c r="D190" s="124" t="s">
        <v>130</v>
      </c>
      <c r="E190" s="125" t="s">
        <v>1134</v>
      </c>
      <c r="F190" s="126" t="s">
        <v>1135</v>
      </c>
      <c r="G190" s="127" t="s">
        <v>286</v>
      </c>
      <c r="H190" s="128">
        <v>4</v>
      </c>
      <c r="I190" s="129"/>
      <c r="J190" s="130">
        <f t="shared" si="10"/>
        <v>0</v>
      </c>
      <c r="K190" s="131"/>
      <c r="L190" s="23"/>
      <c r="M190" s="132" t="s">
        <v>19</v>
      </c>
      <c r="N190" s="133" t="s">
        <v>42</v>
      </c>
      <c r="O190" s="29"/>
      <c r="P190" s="134">
        <f t="shared" si="11"/>
        <v>0</v>
      </c>
      <c r="Q190" s="134">
        <v>0.00165</v>
      </c>
      <c r="R190" s="134">
        <f t="shared" si="12"/>
        <v>0.0066</v>
      </c>
      <c r="S190" s="134">
        <v>0</v>
      </c>
      <c r="T190" s="135">
        <f t="shared" si="13"/>
        <v>0</v>
      </c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R190" s="136" t="s">
        <v>134</v>
      </c>
      <c r="AT190" s="136" t="s">
        <v>130</v>
      </c>
      <c r="AU190" s="136" t="s">
        <v>81</v>
      </c>
      <c r="AY190" s="13" t="s">
        <v>128</v>
      </c>
      <c r="BE190" s="137">
        <f t="shared" si="14"/>
        <v>0</v>
      </c>
      <c r="BF190" s="137">
        <f t="shared" si="15"/>
        <v>0</v>
      </c>
      <c r="BG190" s="137">
        <f t="shared" si="16"/>
        <v>0</v>
      </c>
      <c r="BH190" s="137">
        <f t="shared" si="17"/>
        <v>0</v>
      </c>
      <c r="BI190" s="137">
        <f t="shared" si="18"/>
        <v>0</v>
      </c>
      <c r="BJ190" s="13" t="s">
        <v>79</v>
      </c>
      <c r="BK190" s="137">
        <f t="shared" si="19"/>
        <v>0</v>
      </c>
      <c r="BL190" s="13" t="s">
        <v>134</v>
      </c>
      <c r="BM190" s="136" t="s">
        <v>1136</v>
      </c>
    </row>
    <row r="191" spans="1:65" s="2" customFormat="1" ht="21.75" customHeight="1">
      <c r="A191" s="20"/>
      <c r="B191" s="21"/>
      <c r="C191" s="161" t="s">
        <v>643</v>
      </c>
      <c r="D191" s="161" t="s">
        <v>192</v>
      </c>
      <c r="E191" s="162" t="s">
        <v>1137</v>
      </c>
      <c r="F191" s="163" t="s">
        <v>1138</v>
      </c>
      <c r="G191" s="164" t="s">
        <v>286</v>
      </c>
      <c r="H191" s="165">
        <v>4</v>
      </c>
      <c r="I191" s="166"/>
      <c r="J191" s="167">
        <f t="shared" si="10"/>
        <v>0</v>
      </c>
      <c r="K191" s="168"/>
      <c r="L191" s="169"/>
      <c r="M191" s="170" t="s">
        <v>19</v>
      </c>
      <c r="N191" s="171" t="s">
        <v>42</v>
      </c>
      <c r="O191" s="29"/>
      <c r="P191" s="134">
        <f t="shared" si="11"/>
        <v>0</v>
      </c>
      <c r="Q191" s="134">
        <v>0.023</v>
      </c>
      <c r="R191" s="134">
        <f t="shared" si="12"/>
        <v>0.092</v>
      </c>
      <c r="S191" s="134">
        <v>0</v>
      </c>
      <c r="T191" s="135">
        <f t="shared" si="13"/>
        <v>0</v>
      </c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R191" s="136" t="s">
        <v>170</v>
      </c>
      <c r="AT191" s="136" t="s">
        <v>192</v>
      </c>
      <c r="AU191" s="136" t="s">
        <v>81</v>
      </c>
      <c r="AY191" s="13" t="s">
        <v>128</v>
      </c>
      <c r="BE191" s="137">
        <f t="shared" si="14"/>
        <v>0</v>
      </c>
      <c r="BF191" s="137">
        <f t="shared" si="15"/>
        <v>0</v>
      </c>
      <c r="BG191" s="137">
        <f t="shared" si="16"/>
        <v>0</v>
      </c>
      <c r="BH191" s="137">
        <f t="shared" si="17"/>
        <v>0</v>
      </c>
      <c r="BI191" s="137">
        <f t="shared" si="18"/>
        <v>0</v>
      </c>
      <c r="BJ191" s="13" t="s">
        <v>79</v>
      </c>
      <c r="BK191" s="137">
        <f t="shared" si="19"/>
        <v>0</v>
      </c>
      <c r="BL191" s="13" t="s">
        <v>134</v>
      </c>
      <c r="BM191" s="136" t="s">
        <v>1139</v>
      </c>
    </row>
    <row r="192" spans="1:65" s="2" customFormat="1" ht="21.75" customHeight="1">
      <c r="A192" s="20"/>
      <c r="B192" s="21"/>
      <c r="C192" s="161" t="s">
        <v>648</v>
      </c>
      <c r="D192" s="161" t="s">
        <v>192</v>
      </c>
      <c r="E192" s="162" t="s">
        <v>1140</v>
      </c>
      <c r="F192" s="163" t="s">
        <v>1141</v>
      </c>
      <c r="G192" s="164" t="s">
        <v>286</v>
      </c>
      <c r="H192" s="165">
        <v>4</v>
      </c>
      <c r="I192" s="166"/>
      <c r="J192" s="167">
        <f t="shared" si="10"/>
        <v>0</v>
      </c>
      <c r="K192" s="168"/>
      <c r="L192" s="169"/>
      <c r="M192" s="170" t="s">
        <v>19</v>
      </c>
      <c r="N192" s="171" t="s">
        <v>42</v>
      </c>
      <c r="O192" s="29"/>
      <c r="P192" s="134">
        <f t="shared" si="11"/>
        <v>0</v>
      </c>
      <c r="Q192" s="134">
        <v>0.004</v>
      </c>
      <c r="R192" s="134">
        <f t="shared" si="12"/>
        <v>0.016</v>
      </c>
      <c r="S192" s="134">
        <v>0</v>
      </c>
      <c r="T192" s="135">
        <f t="shared" si="13"/>
        <v>0</v>
      </c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R192" s="136" t="s">
        <v>170</v>
      </c>
      <c r="AT192" s="136" t="s">
        <v>192</v>
      </c>
      <c r="AU192" s="136" t="s">
        <v>81</v>
      </c>
      <c r="AY192" s="13" t="s">
        <v>128</v>
      </c>
      <c r="BE192" s="137">
        <f t="shared" si="14"/>
        <v>0</v>
      </c>
      <c r="BF192" s="137">
        <f t="shared" si="15"/>
        <v>0</v>
      </c>
      <c r="BG192" s="137">
        <f t="shared" si="16"/>
        <v>0</v>
      </c>
      <c r="BH192" s="137">
        <f t="shared" si="17"/>
        <v>0</v>
      </c>
      <c r="BI192" s="137">
        <f t="shared" si="18"/>
        <v>0</v>
      </c>
      <c r="BJ192" s="13" t="s">
        <v>79</v>
      </c>
      <c r="BK192" s="137">
        <f t="shared" si="19"/>
        <v>0</v>
      </c>
      <c r="BL192" s="13" t="s">
        <v>134</v>
      </c>
      <c r="BM192" s="136" t="s">
        <v>1142</v>
      </c>
    </row>
    <row r="193" spans="1:65" s="2" customFormat="1" ht="21.75" customHeight="1">
      <c r="A193" s="20"/>
      <c r="B193" s="21"/>
      <c r="C193" s="161" t="s">
        <v>652</v>
      </c>
      <c r="D193" s="161" t="s">
        <v>192</v>
      </c>
      <c r="E193" s="162" t="s">
        <v>1143</v>
      </c>
      <c r="F193" s="163" t="s">
        <v>1144</v>
      </c>
      <c r="G193" s="164" t="s">
        <v>286</v>
      </c>
      <c r="H193" s="165">
        <v>4</v>
      </c>
      <c r="I193" s="166"/>
      <c r="J193" s="167">
        <f t="shared" si="10"/>
        <v>0</v>
      </c>
      <c r="K193" s="168"/>
      <c r="L193" s="169"/>
      <c r="M193" s="170" t="s">
        <v>19</v>
      </c>
      <c r="N193" s="171" t="s">
        <v>42</v>
      </c>
      <c r="O193" s="29"/>
      <c r="P193" s="134">
        <f t="shared" si="11"/>
        <v>0</v>
      </c>
      <c r="Q193" s="134">
        <v>0.0069</v>
      </c>
      <c r="R193" s="134">
        <f t="shared" si="12"/>
        <v>0.0276</v>
      </c>
      <c r="S193" s="134">
        <v>0</v>
      </c>
      <c r="T193" s="135">
        <f t="shared" si="13"/>
        <v>0</v>
      </c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R193" s="136" t="s">
        <v>170</v>
      </c>
      <c r="AT193" s="136" t="s">
        <v>192</v>
      </c>
      <c r="AU193" s="136" t="s">
        <v>81</v>
      </c>
      <c r="AY193" s="13" t="s">
        <v>128</v>
      </c>
      <c r="BE193" s="137">
        <f t="shared" si="14"/>
        <v>0</v>
      </c>
      <c r="BF193" s="137">
        <f t="shared" si="15"/>
        <v>0</v>
      </c>
      <c r="BG193" s="137">
        <f t="shared" si="16"/>
        <v>0</v>
      </c>
      <c r="BH193" s="137">
        <f t="shared" si="17"/>
        <v>0</v>
      </c>
      <c r="BI193" s="137">
        <f t="shared" si="18"/>
        <v>0</v>
      </c>
      <c r="BJ193" s="13" t="s">
        <v>79</v>
      </c>
      <c r="BK193" s="137">
        <f t="shared" si="19"/>
        <v>0</v>
      </c>
      <c r="BL193" s="13" t="s">
        <v>134</v>
      </c>
      <c r="BM193" s="136" t="s">
        <v>1145</v>
      </c>
    </row>
    <row r="194" spans="1:65" s="2" customFormat="1" ht="16.5" customHeight="1">
      <c r="A194" s="20"/>
      <c r="B194" s="21"/>
      <c r="C194" s="161" t="s">
        <v>660</v>
      </c>
      <c r="D194" s="161" t="s">
        <v>192</v>
      </c>
      <c r="E194" s="162" t="s">
        <v>1146</v>
      </c>
      <c r="F194" s="163" t="s">
        <v>1020</v>
      </c>
      <c r="G194" s="164" t="s">
        <v>286</v>
      </c>
      <c r="H194" s="165">
        <v>8</v>
      </c>
      <c r="I194" s="166"/>
      <c r="J194" s="167">
        <f t="shared" si="10"/>
        <v>0</v>
      </c>
      <c r="K194" s="168"/>
      <c r="L194" s="169"/>
      <c r="M194" s="170" t="s">
        <v>19</v>
      </c>
      <c r="N194" s="171" t="s">
        <v>42</v>
      </c>
      <c r="O194" s="29"/>
      <c r="P194" s="134">
        <f t="shared" si="11"/>
        <v>0</v>
      </c>
      <c r="Q194" s="134">
        <v>0</v>
      </c>
      <c r="R194" s="134">
        <f t="shared" si="12"/>
        <v>0</v>
      </c>
      <c r="S194" s="134">
        <v>0</v>
      </c>
      <c r="T194" s="135">
        <f t="shared" si="13"/>
        <v>0</v>
      </c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R194" s="136" t="s">
        <v>170</v>
      </c>
      <c r="AT194" s="136" t="s">
        <v>192</v>
      </c>
      <c r="AU194" s="136" t="s">
        <v>81</v>
      </c>
      <c r="AY194" s="13" t="s">
        <v>128</v>
      </c>
      <c r="BE194" s="137">
        <f t="shared" si="14"/>
        <v>0</v>
      </c>
      <c r="BF194" s="137">
        <f t="shared" si="15"/>
        <v>0</v>
      </c>
      <c r="BG194" s="137">
        <f t="shared" si="16"/>
        <v>0</v>
      </c>
      <c r="BH194" s="137">
        <f t="shared" si="17"/>
        <v>0</v>
      </c>
      <c r="BI194" s="137">
        <f t="shared" si="18"/>
        <v>0</v>
      </c>
      <c r="BJ194" s="13" t="s">
        <v>79</v>
      </c>
      <c r="BK194" s="137">
        <f t="shared" si="19"/>
        <v>0</v>
      </c>
      <c r="BL194" s="13" t="s">
        <v>134</v>
      </c>
      <c r="BM194" s="136" t="s">
        <v>1147</v>
      </c>
    </row>
    <row r="195" spans="1:65" s="2" customFormat="1" ht="21.75" customHeight="1">
      <c r="A195" s="20"/>
      <c r="B195" s="21"/>
      <c r="C195" s="124" t="s">
        <v>664</v>
      </c>
      <c r="D195" s="124" t="s">
        <v>130</v>
      </c>
      <c r="E195" s="125" t="s">
        <v>1148</v>
      </c>
      <c r="F195" s="126" t="s">
        <v>1149</v>
      </c>
      <c r="G195" s="127" t="s">
        <v>286</v>
      </c>
      <c r="H195" s="128">
        <v>1</v>
      </c>
      <c r="I195" s="129"/>
      <c r="J195" s="130">
        <f t="shared" si="10"/>
        <v>0</v>
      </c>
      <c r="K195" s="131"/>
      <c r="L195" s="23"/>
      <c r="M195" s="132" t="s">
        <v>19</v>
      </c>
      <c r="N195" s="133" t="s">
        <v>42</v>
      </c>
      <c r="O195" s="29"/>
      <c r="P195" s="134">
        <f t="shared" si="11"/>
        <v>0</v>
      </c>
      <c r="Q195" s="134">
        <v>0.00034</v>
      </c>
      <c r="R195" s="134">
        <f t="shared" si="12"/>
        <v>0.00034</v>
      </c>
      <c r="S195" s="134">
        <v>0</v>
      </c>
      <c r="T195" s="135">
        <f t="shared" si="13"/>
        <v>0</v>
      </c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R195" s="136" t="s">
        <v>134</v>
      </c>
      <c r="AT195" s="136" t="s">
        <v>130</v>
      </c>
      <c r="AU195" s="136" t="s">
        <v>81</v>
      </c>
      <c r="AY195" s="13" t="s">
        <v>128</v>
      </c>
      <c r="BE195" s="137">
        <f t="shared" si="14"/>
        <v>0</v>
      </c>
      <c r="BF195" s="137">
        <f t="shared" si="15"/>
        <v>0</v>
      </c>
      <c r="BG195" s="137">
        <f t="shared" si="16"/>
        <v>0</v>
      </c>
      <c r="BH195" s="137">
        <f t="shared" si="17"/>
        <v>0</v>
      </c>
      <c r="BI195" s="137">
        <f t="shared" si="18"/>
        <v>0</v>
      </c>
      <c r="BJ195" s="13" t="s">
        <v>79</v>
      </c>
      <c r="BK195" s="137">
        <f t="shared" si="19"/>
        <v>0</v>
      </c>
      <c r="BL195" s="13" t="s">
        <v>134</v>
      </c>
      <c r="BM195" s="136" t="s">
        <v>1150</v>
      </c>
    </row>
    <row r="196" spans="1:65" s="2" customFormat="1" ht="21.75" customHeight="1">
      <c r="A196" s="20"/>
      <c r="B196" s="21"/>
      <c r="C196" s="161" t="s">
        <v>668</v>
      </c>
      <c r="D196" s="161" t="s">
        <v>192</v>
      </c>
      <c r="E196" s="162" t="s">
        <v>1151</v>
      </c>
      <c r="F196" s="163" t="s">
        <v>1152</v>
      </c>
      <c r="G196" s="164" t="s">
        <v>286</v>
      </c>
      <c r="H196" s="165">
        <v>1</v>
      </c>
      <c r="I196" s="166"/>
      <c r="J196" s="167">
        <f t="shared" si="10"/>
        <v>0</v>
      </c>
      <c r="K196" s="168"/>
      <c r="L196" s="169"/>
      <c r="M196" s="170" t="s">
        <v>19</v>
      </c>
      <c r="N196" s="171" t="s">
        <v>42</v>
      </c>
      <c r="O196" s="29"/>
      <c r="P196" s="134">
        <f t="shared" si="11"/>
        <v>0</v>
      </c>
      <c r="Q196" s="134">
        <v>0.05</v>
      </c>
      <c r="R196" s="134">
        <f t="shared" si="12"/>
        <v>0.05</v>
      </c>
      <c r="S196" s="134">
        <v>0</v>
      </c>
      <c r="T196" s="135">
        <f t="shared" si="13"/>
        <v>0</v>
      </c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R196" s="136" t="s">
        <v>170</v>
      </c>
      <c r="AT196" s="136" t="s">
        <v>192</v>
      </c>
      <c r="AU196" s="136" t="s">
        <v>81</v>
      </c>
      <c r="AY196" s="13" t="s">
        <v>128</v>
      </c>
      <c r="BE196" s="137">
        <f t="shared" si="14"/>
        <v>0</v>
      </c>
      <c r="BF196" s="137">
        <f t="shared" si="15"/>
        <v>0</v>
      </c>
      <c r="BG196" s="137">
        <f t="shared" si="16"/>
        <v>0</v>
      </c>
      <c r="BH196" s="137">
        <f t="shared" si="17"/>
        <v>0</v>
      </c>
      <c r="BI196" s="137">
        <f t="shared" si="18"/>
        <v>0</v>
      </c>
      <c r="BJ196" s="13" t="s">
        <v>79</v>
      </c>
      <c r="BK196" s="137">
        <f t="shared" si="19"/>
        <v>0</v>
      </c>
      <c r="BL196" s="13" t="s">
        <v>134</v>
      </c>
      <c r="BM196" s="136" t="s">
        <v>1153</v>
      </c>
    </row>
    <row r="197" spans="1:65" s="2" customFormat="1" ht="16.5" customHeight="1">
      <c r="A197" s="20"/>
      <c r="B197" s="21"/>
      <c r="C197" s="161" t="s">
        <v>672</v>
      </c>
      <c r="D197" s="161" t="s">
        <v>192</v>
      </c>
      <c r="E197" s="162" t="s">
        <v>1128</v>
      </c>
      <c r="F197" s="163" t="s">
        <v>1129</v>
      </c>
      <c r="G197" s="164" t="s">
        <v>286</v>
      </c>
      <c r="H197" s="165">
        <v>1</v>
      </c>
      <c r="I197" s="166"/>
      <c r="J197" s="167">
        <f t="shared" si="10"/>
        <v>0</v>
      </c>
      <c r="K197" s="168"/>
      <c r="L197" s="169"/>
      <c r="M197" s="170" t="s">
        <v>19</v>
      </c>
      <c r="N197" s="171" t="s">
        <v>42</v>
      </c>
      <c r="O197" s="29"/>
      <c r="P197" s="134">
        <f t="shared" si="11"/>
        <v>0</v>
      </c>
      <c r="Q197" s="134">
        <v>0.0295</v>
      </c>
      <c r="R197" s="134">
        <f t="shared" si="12"/>
        <v>0.0295</v>
      </c>
      <c r="S197" s="134">
        <v>0</v>
      </c>
      <c r="T197" s="135">
        <f t="shared" si="13"/>
        <v>0</v>
      </c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R197" s="136" t="s">
        <v>170</v>
      </c>
      <c r="AT197" s="136" t="s">
        <v>192</v>
      </c>
      <c r="AU197" s="136" t="s">
        <v>81</v>
      </c>
      <c r="AY197" s="13" t="s">
        <v>128</v>
      </c>
      <c r="BE197" s="137">
        <f t="shared" si="14"/>
        <v>0</v>
      </c>
      <c r="BF197" s="137">
        <f t="shared" si="15"/>
        <v>0</v>
      </c>
      <c r="BG197" s="137">
        <f t="shared" si="16"/>
        <v>0</v>
      </c>
      <c r="BH197" s="137">
        <f t="shared" si="17"/>
        <v>0</v>
      </c>
      <c r="BI197" s="137">
        <f t="shared" si="18"/>
        <v>0</v>
      </c>
      <c r="BJ197" s="13" t="s">
        <v>79</v>
      </c>
      <c r="BK197" s="137">
        <f t="shared" si="19"/>
        <v>0</v>
      </c>
      <c r="BL197" s="13" t="s">
        <v>134</v>
      </c>
      <c r="BM197" s="136" t="s">
        <v>1154</v>
      </c>
    </row>
    <row r="198" spans="1:65" s="2" customFormat="1" ht="21.75" customHeight="1">
      <c r="A198" s="20"/>
      <c r="B198" s="21"/>
      <c r="C198" s="161" t="s">
        <v>676</v>
      </c>
      <c r="D198" s="161" t="s">
        <v>192</v>
      </c>
      <c r="E198" s="162" t="s">
        <v>1131</v>
      </c>
      <c r="F198" s="163" t="s">
        <v>1132</v>
      </c>
      <c r="G198" s="164" t="s">
        <v>286</v>
      </c>
      <c r="H198" s="165">
        <v>1</v>
      </c>
      <c r="I198" s="166"/>
      <c r="J198" s="167">
        <f t="shared" si="10"/>
        <v>0</v>
      </c>
      <c r="K198" s="168"/>
      <c r="L198" s="169"/>
      <c r="M198" s="170" t="s">
        <v>19</v>
      </c>
      <c r="N198" s="171" t="s">
        <v>42</v>
      </c>
      <c r="O198" s="29"/>
      <c r="P198" s="134">
        <f t="shared" si="11"/>
        <v>0</v>
      </c>
      <c r="Q198" s="134">
        <v>0.0019</v>
      </c>
      <c r="R198" s="134">
        <f t="shared" si="12"/>
        <v>0.0019</v>
      </c>
      <c r="S198" s="134">
        <v>0</v>
      </c>
      <c r="T198" s="135">
        <f t="shared" si="13"/>
        <v>0</v>
      </c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R198" s="136" t="s">
        <v>170</v>
      </c>
      <c r="AT198" s="136" t="s">
        <v>192</v>
      </c>
      <c r="AU198" s="136" t="s">
        <v>81</v>
      </c>
      <c r="AY198" s="13" t="s">
        <v>128</v>
      </c>
      <c r="BE198" s="137">
        <f t="shared" si="14"/>
        <v>0</v>
      </c>
      <c r="BF198" s="137">
        <f t="shared" si="15"/>
        <v>0</v>
      </c>
      <c r="BG198" s="137">
        <f t="shared" si="16"/>
        <v>0</v>
      </c>
      <c r="BH198" s="137">
        <f t="shared" si="17"/>
        <v>0</v>
      </c>
      <c r="BI198" s="137">
        <f t="shared" si="18"/>
        <v>0</v>
      </c>
      <c r="BJ198" s="13" t="s">
        <v>79</v>
      </c>
      <c r="BK198" s="137">
        <f t="shared" si="19"/>
        <v>0</v>
      </c>
      <c r="BL198" s="13" t="s">
        <v>134</v>
      </c>
      <c r="BM198" s="136" t="s">
        <v>1155</v>
      </c>
    </row>
    <row r="199" spans="1:65" s="2" customFormat="1" ht="21.75" customHeight="1">
      <c r="A199" s="20"/>
      <c r="B199" s="21"/>
      <c r="C199" s="124" t="s">
        <v>680</v>
      </c>
      <c r="D199" s="124" t="s">
        <v>130</v>
      </c>
      <c r="E199" s="125" t="s">
        <v>1156</v>
      </c>
      <c r="F199" s="126" t="s">
        <v>1157</v>
      </c>
      <c r="G199" s="127" t="s">
        <v>286</v>
      </c>
      <c r="H199" s="128">
        <v>1</v>
      </c>
      <c r="I199" s="129"/>
      <c r="J199" s="130">
        <f t="shared" si="10"/>
        <v>0</v>
      </c>
      <c r="K199" s="131"/>
      <c r="L199" s="23"/>
      <c r="M199" s="132" t="s">
        <v>19</v>
      </c>
      <c r="N199" s="133" t="s">
        <v>42</v>
      </c>
      <c r="O199" s="29"/>
      <c r="P199" s="134">
        <f t="shared" si="11"/>
        <v>0</v>
      </c>
      <c r="Q199" s="134">
        <v>0.00034</v>
      </c>
      <c r="R199" s="134">
        <f t="shared" si="12"/>
        <v>0.00034</v>
      </c>
      <c r="S199" s="134">
        <v>0</v>
      </c>
      <c r="T199" s="135">
        <f t="shared" si="13"/>
        <v>0</v>
      </c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R199" s="136" t="s">
        <v>134</v>
      </c>
      <c r="AT199" s="136" t="s">
        <v>130</v>
      </c>
      <c r="AU199" s="136" t="s">
        <v>81</v>
      </c>
      <c r="AY199" s="13" t="s">
        <v>128</v>
      </c>
      <c r="BE199" s="137">
        <f t="shared" si="14"/>
        <v>0</v>
      </c>
      <c r="BF199" s="137">
        <f t="shared" si="15"/>
        <v>0</v>
      </c>
      <c r="BG199" s="137">
        <f t="shared" si="16"/>
        <v>0</v>
      </c>
      <c r="BH199" s="137">
        <f t="shared" si="17"/>
        <v>0</v>
      </c>
      <c r="BI199" s="137">
        <f t="shared" si="18"/>
        <v>0</v>
      </c>
      <c r="BJ199" s="13" t="s">
        <v>79</v>
      </c>
      <c r="BK199" s="137">
        <f t="shared" si="19"/>
        <v>0</v>
      </c>
      <c r="BL199" s="13" t="s">
        <v>134</v>
      </c>
      <c r="BM199" s="136" t="s">
        <v>1158</v>
      </c>
    </row>
    <row r="200" spans="1:65" s="2" customFormat="1" ht="21.75" customHeight="1">
      <c r="A200" s="20"/>
      <c r="B200" s="21"/>
      <c r="C200" s="161" t="s">
        <v>684</v>
      </c>
      <c r="D200" s="161" t="s">
        <v>192</v>
      </c>
      <c r="E200" s="162" t="s">
        <v>1159</v>
      </c>
      <c r="F200" s="163" t="s">
        <v>1160</v>
      </c>
      <c r="G200" s="164" t="s">
        <v>286</v>
      </c>
      <c r="H200" s="165">
        <v>1</v>
      </c>
      <c r="I200" s="166"/>
      <c r="J200" s="167">
        <f t="shared" si="10"/>
        <v>0</v>
      </c>
      <c r="K200" s="168"/>
      <c r="L200" s="169"/>
      <c r="M200" s="170" t="s">
        <v>19</v>
      </c>
      <c r="N200" s="171" t="s">
        <v>42</v>
      </c>
      <c r="O200" s="29"/>
      <c r="P200" s="134">
        <f t="shared" si="11"/>
        <v>0</v>
      </c>
      <c r="Q200" s="134">
        <v>0.102</v>
      </c>
      <c r="R200" s="134">
        <f t="shared" si="12"/>
        <v>0.102</v>
      </c>
      <c r="S200" s="134">
        <v>0</v>
      </c>
      <c r="T200" s="135">
        <f t="shared" si="13"/>
        <v>0</v>
      </c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R200" s="136" t="s">
        <v>170</v>
      </c>
      <c r="AT200" s="136" t="s">
        <v>192</v>
      </c>
      <c r="AU200" s="136" t="s">
        <v>81</v>
      </c>
      <c r="AY200" s="13" t="s">
        <v>128</v>
      </c>
      <c r="BE200" s="137">
        <f t="shared" si="14"/>
        <v>0</v>
      </c>
      <c r="BF200" s="137">
        <f t="shared" si="15"/>
        <v>0</v>
      </c>
      <c r="BG200" s="137">
        <f t="shared" si="16"/>
        <v>0</v>
      </c>
      <c r="BH200" s="137">
        <f t="shared" si="17"/>
        <v>0</v>
      </c>
      <c r="BI200" s="137">
        <f t="shared" si="18"/>
        <v>0</v>
      </c>
      <c r="BJ200" s="13" t="s">
        <v>79</v>
      </c>
      <c r="BK200" s="137">
        <f t="shared" si="19"/>
        <v>0</v>
      </c>
      <c r="BL200" s="13" t="s">
        <v>134</v>
      </c>
      <c r="BM200" s="136" t="s">
        <v>1161</v>
      </c>
    </row>
    <row r="201" spans="1:65" s="2" customFormat="1" ht="16.5" customHeight="1">
      <c r="A201" s="20"/>
      <c r="B201" s="21"/>
      <c r="C201" s="161" t="s">
        <v>688</v>
      </c>
      <c r="D201" s="161" t="s">
        <v>192</v>
      </c>
      <c r="E201" s="162" t="s">
        <v>1128</v>
      </c>
      <c r="F201" s="163" t="s">
        <v>1129</v>
      </c>
      <c r="G201" s="164" t="s">
        <v>286</v>
      </c>
      <c r="H201" s="165">
        <v>1</v>
      </c>
      <c r="I201" s="166"/>
      <c r="J201" s="167">
        <f t="shared" si="10"/>
        <v>0</v>
      </c>
      <c r="K201" s="168"/>
      <c r="L201" s="169"/>
      <c r="M201" s="170" t="s">
        <v>19</v>
      </c>
      <c r="N201" s="171" t="s">
        <v>42</v>
      </c>
      <c r="O201" s="29"/>
      <c r="P201" s="134">
        <f t="shared" si="11"/>
        <v>0</v>
      </c>
      <c r="Q201" s="134">
        <v>0.0295</v>
      </c>
      <c r="R201" s="134">
        <f t="shared" si="12"/>
        <v>0.0295</v>
      </c>
      <c r="S201" s="134">
        <v>0</v>
      </c>
      <c r="T201" s="135">
        <f t="shared" si="13"/>
        <v>0</v>
      </c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R201" s="136" t="s">
        <v>170</v>
      </c>
      <c r="AT201" s="136" t="s">
        <v>192</v>
      </c>
      <c r="AU201" s="136" t="s">
        <v>81</v>
      </c>
      <c r="AY201" s="13" t="s">
        <v>128</v>
      </c>
      <c r="BE201" s="137">
        <f t="shared" si="14"/>
        <v>0</v>
      </c>
      <c r="BF201" s="137">
        <f t="shared" si="15"/>
        <v>0</v>
      </c>
      <c r="BG201" s="137">
        <f t="shared" si="16"/>
        <v>0</v>
      </c>
      <c r="BH201" s="137">
        <f t="shared" si="17"/>
        <v>0</v>
      </c>
      <c r="BI201" s="137">
        <f t="shared" si="18"/>
        <v>0</v>
      </c>
      <c r="BJ201" s="13" t="s">
        <v>79</v>
      </c>
      <c r="BK201" s="137">
        <f t="shared" si="19"/>
        <v>0</v>
      </c>
      <c r="BL201" s="13" t="s">
        <v>134</v>
      </c>
      <c r="BM201" s="136" t="s">
        <v>1162</v>
      </c>
    </row>
    <row r="202" spans="1:65" s="2" customFormat="1" ht="21.75" customHeight="1">
      <c r="A202" s="20"/>
      <c r="B202" s="21"/>
      <c r="C202" s="161" t="s">
        <v>692</v>
      </c>
      <c r="D202" s="161" t="s">
        <v>192</v>
      </c>
      <c r="E202" s="162" t="s">
        <v>1131</v>
      </c>
      <c r="F202" s="163" t="s">
        <v>1132</v>
      </c>
      <c r="G202" s="164" t="s">
        <v>286</v>
      </c>
      <c r="H202" s="165">
        <v>1</v>
      </c>
      <c r="I202" s="166"/>
      <c r="J202" s="167">
        <f t="shared" si="10"/>
        <v>0</v>
      </c>
      <c r="K202" s="168"/>
      <c r="L202" s="169"/>
      <c r="M202" s="170" t="s">
        <v>19</v>
      </c>
      <c r="N202" s="171" t="s">
        <v>42</v>
      </c>
      <c r="O202" s="29"/>
      <c r="P202" s="134">
        <f t="shared" si="11"/>
        <v>0</v>
      </c>
      <c r="Q202" s="134">
        <v>0.0019</v>
      </c>
      <c r="R202" s="134">
        <f t="shared" si="12"/>
        <v>0.0019</v>
      </c>
      <c r="S202" s="134">
        <v>0</v>
      </c>
      <c r="T202" s="135">
        <f t="shared" si="13"/>
        <v>0</v>
      </c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R202" s="136" t="s">
        <v>170</v>
      </c>
      <c r="AT202" s="136" t="s">
        <v>192</v>
      </c>
      <c r="AU202" s="136" t="s">
        <v>81</v>
      </c>
      <c r="AY202" s="13" t="s">
        <v>128</v>
      </c>
      <c r="BE202" s="137">
        <f t="shared" si="14"/>
        <v>0</v>
      </c>
      <c r="BF202" s="137">
        <f t="shared" si="15"/>
        <v>0</v>
      </c>
      <c r="BG202" s="137">
        <f t="shared" si="16"/>
        <v>0</v>
      </c>
      <c r="BH202" s="137">
        <f t="shared" si="17"/>
        <v>0</v>
      </c>
      <c r="BI202" s="137">
        <f t="shared" si="18"/>
        <v>0</v>
      </c>
      <c r="BJ202" s="13" t="s">
        <v>79</v>
      </c>
      <c r="BK202" s="137">
        <f t="shared" si="19"/>
        <v>0</v>
      </c>
      <c r="BL202" s="13" t="s">
        <v>134</v>
      </c>
      <c r="BM202" s="136" t="s">
        <v>1163</v>
      </c>
    </row>
    <row r="203" spans="1:65" s="2" customFormat="1" ht="16.5" customHeight="1">
      <c r="A203" s="20"/>
      <c r="B203" s="21"/>
      <c r="C203" s="124" t="s">
        <v>696</v>
      </c>
      <c r="D203" s="124" t="s">
        <v>130</v>
      </c>
      <c r="E203" s="125" t="s">
        <v>619</v>
      </c>
      <c r="F203" s="126" t="s">
        <v>620</v>
      </c>
      <c r="G203" s="127" t="s">
        <v>202</v>
      </c>
      <c r="H203" s="128">
        <v>233.54</v>
      </c>
      <c r="I203" s="129"/>
      <c r="J203" s="130">
        <f t="shared" si="10"/>
        <v>0</v>
      </c>
      <c r="K203" s="131"/>
      <c r="L203" s="23"/>
      <c r="M203" s="132" t="s">
        <v>19</v>
      </c>
      <c r="N203" s="133" t="s">
        <v>42</v>
      </c>
      <c r="O203" s="29"/>
      <c r="P203" s="134">
        <f t="shared" si="11"/>
        <v>0</v>
      </c>
      <c r="Q203" s="134">
        <v>0.00013</v>
      </c>
      <c r="R203" s="134">
        <f t="shared" si="12"/>
        <v>0.030360199999999997</v>
      </c>
      <c r="S203" s="134">
        <v>0</v>
      </c>
      <c r="T203" s="135">
        <f t="shared" si="13"/>
        <v>0</v>
      </c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R203" s="136" t="s">
        <v>134</v>
      </c>
      <c r="AT203" s="136" t="s">
        <v>130</v>
      </c>
      <c r="AU203" s="136" t="s">
        <v>81</v>
      </c>
      <c r="AY203" s="13" t="s">
        <v>128</v>
      </c>
      <c r="BE203" s="137">
        <f t="shared" si="14"/>
        <v>0</v>
      </c>
      <c r="BF203" s="137">
        <f t="shared" si="15"/>
        <v>0</v>
      </c>
      <c r="BG203" s="137">
        <f t="shared" si="16"/>
        <v>0</v>
      </c>
      <c r="BH203" s="137">
        <f t="shared" si="17"/>
        <v>0</v>
      </c>
      <c r="BI203" s="137">
        <f t="shared" si="18"/>
        <v>0</v>
      </c>
      <c r="BJ203" s="13" t="s">
        <v>79</v>
      </c>
      <c r="BK203" s="137">
        <f t="shared" si="19"/>
        <v>0</v>
      </c>
      <c r="BL203" s="13" t="s">
        <v>134</v>
      </c>
      <c r="BM203" s="136" t="s">
        <v>1164</v>
      </c>
    </row>
    <row r="204" spans="2:51" s="8" customFormat="1" ht="12">
      <c r="B204" s="138"/>
      <c r="C204" s="139"/>
      <c r="D204" s="140" t="s">
        <v>136</v>
      </c>
      <c r="E204" s="141" t="s">
        <v>19</v>
      </c>
      <c r="F204" s="142" t="s">
        <v>1165</v>
      </c>
      <c r="G204" s="139"/>
      <c r="H204" s="143">
        <v>233.54</v>
      </c>
      <c r="I204" s="144"/>
      <c r="J204" s="139"/>
      <c r="K204" s="139"/>
      <c r="L204" s="145"/>
      <c r="M204" s="146"/>
      <c r="N204" s="147"/>
      <c r="O204" s="147"/>
      <c r="P204" s="147"/>
      <c r="Q204" s="147"/>
      <c r="R204" s="147"/>
      <c r="S204" s="147"/>
      <c r="T204" s="148"/>
      <c r="AT204" s="149" t="s">
        <v>136</v>
      </c>
      <c r="AU204" s="149" t="s">
        <v>81</v>
      </c>
      <c r="AV204" s="8" t="s">
        <v>81</v>
      </c>
      <c r="AW204" s="8" t="s">
        <v>33</v>
      </c>
      <c r="AX204" s="8" t="s">
        <v>79</v>
      </c>
      <c r="AY204" s="149" t="s">
        <v>128</v>
      </c>
    </row>
    <row r="205" spans="2:63" s="7" customFormat="1" ht="22.8" customHeight="1">
      <c r="B205" s="108"/>
      <c r="C205" s="109"/>
      <c r="D205" s="110" t="s">
        <v>70</v>
      </c>
      <c r="E205" s="122" t="s">
        <v>382</v>
      </c>
      <c r="F205" s="122" t="s">
        <v>383</v>
      </c>
      <c r="G205" s="109"/>
      <c r="H205" s="109"/>
      <c r="I205" s="112"/>
      <c r="J205" s="123">
        <f>BK205</f>
        <v>0</v>
      </c>
      <c r="K205" s="109"/>
      <c r="L205" s="114"/>
      <c r="M205" s="115"/>
      <c r="N205" s="116"/>
      <c r="O205" s="116"/>
      <c r="P205" s="117">
        <f>SUM(P206:P207)</f>
        <v>0</v>
      </c>
      <c r="Q205" s="116"/>
      <c r="R205" s="117">
        <f>SUM(R206:R207)</f>
        <v>0</v>
      </c>
      <c r="S205" s="116"/>
      <c r="T205" s="118">
        <f>SUM(T206:T207)</f>
        <v>0</v>
      </c>
      <c r="AR205" s="119" t="s">
        <v>79</v>
      </c>
      <c r="AT205" s="120" t="s">
        <v>70</v>
      </c>
      <c r="AU205" s="120" t="s">
        <v>79</v>
      </c>
      <c r="AY205" s="119" t="s">
        <v>128</v>
      </c>
      <c r="BK205" s="121">
        <f>SUM(BK206:BK207)</f>
        <v>0</v>
      </c>
    </row>
    <row r="206" spans="1:65" s="2" customFormat="1" ht="44.25" customHeight="1">
      <c r="A206" s="20"/>
      <c r="B206" s="21"/>
      <c r="C206" s="124" t="s">
        <v>700</v>
      </c>
      <c r="D206" s="124" t="s">
        <v>130</v>
      </c>
      <c r="E206" s="125" t="s">
        <v>631</v>
      </c>
      <c r="F206" s="126" t="s">
        <v>632</v>
      </c>
      <c r="G206" s="127" t="s">
        <v>173</v>
      </c>
      <c r="H206" s="128">
        <v>95.934</v>
      </c>
      <c r="I206" s="129"/>
      <c r="J206" s="130">
        <f>ROUND(I206*H206,2)</f>
        <v>0</v>
      </c>
      <c r="K206" s="131"/>
      <c r="L206" s="23"/>
      <c r="M206" s="132" t="s">
        <v>19</v>
      </c>
      <c r="N206" s="133" t="s">
        <v>42</v>
      </c>
      <c r="O206" s="29"/>
      <c r="P206" s="134">
        <f>O206*H206</f>
        <v>0</v>
      </c>
      <c r="Q206" s="134">
        <v>0</v>
      </c>
      <c r="R206" s="134">
        <f>Q206*H206</f>
        <v>0</v>
      </c>
      <c r="S206" s="134">
        <v>0</v>
      </c>
      <c r="T206" s="135">
        <f>S206*H206</f>
        <v>0</v>
      </c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R206" s="136" t="s">
        <v>134</v>
      </c>
      <c r="AT206" s="136" t="s">
        <v>130</v>
      </c>
      <c r="AU206" s="136" t="s">
        <v>81</v>
      </c>
      <c r="AY206" s="13" t="s">
        <v>128</v>
      </c>
      <c r="BE206" s="137">
        <f>IF(N206="základní",J206,0)</f>
        <v>0</v>
      </c>
      <c r="BF206" s="137">
        <f>IF(N206="snížená",J206,0)</f>
        <v>0</v>
      </c>
      <c r="BG206" s="137">
        <f>IF(N206="zákl. přenesená",J206,0)</f>
        <v>0</v>
      </c>
      <c r="BH206" s="137">
        <f>IF(N206="sníž. přenesená",J206,0)</f>
        <v>0</v>
      </c>
      <c r="BI206" s="137">
        <f>IF(N206="nulová",J206,0)</f>
        <v>0</v>
      </c>
      <c r="BJ206" s="13" t="s">
        <v>79</v>
      </c>
      <c r="BK206" s="137">
        <f>ROUND(I206*H206,2)</f>
        <v>0</v>
      </c>
      <c r="BL206" s="13" t="s">
        <v>134</v>
      </c>
      <c r="BM206" s="136" t="s">
        <v>1166</v>
      </c>
    </row>
    <row r="207" spans="1:65" s="2" customFormat="1" ht="44.25" customHeight="1">
      <c r="A207" s="20"/>
      <c r="B207" s="21"/>
      <c r="C207" s="124" t="s">
        <v>704</v>
      </c>
      <c r="D207" s="124" t="s">
        <v>130</v>
      </c>
      <c r="E207" s="125" t="s">
        <v>636</v>
      </c>
      <c r="F207" s="126" t="s">
        <v>637</v>
      </c>
      <c r="G207" s="127" t="s">
        <v>173</v>
      </c>
      <c r="H207" s="128">
        <v>95.934</v>
      </c>
      <c r="I207" s="129"/>
      <c r="J207" s="130">
        <f>ROUND(I207*H207,2)</f>
        <v>0</v>
      </c>
      <c r="K207" s="131"/>
      <c r="L207" s="23"/>
      <c r="M207" s="182" t="s">
        <v>19</v>
      </c>
      <c r="N207" s="183" t="s">
        <v>42</v>
      </c>
      <c r="O207" s="184"/>
      <c r="P207" s="185">
        <f>O207*H207</f>
        <v>0</v>
      </c>
      <c r="Q207" s="185">
        <v>0</v>
      </c>
      <c r="R207" s="185">
        <f>Q207*H207</f>
        <v>0</v>
      </c>
      <c r="S207" s="185">
        <v>0</v>
      </c>
      <c r="T207" s="186">
        <f>S207*H207</f>
        <v>0</v>
      </c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R207" s="136" t="s">
        <v>134</v>
      </c>
      <c r="AT207" s="136" t="s">
        <v>130</v>
      </c>
      <c r="AU207" s="136" t="s">
        <v>81</v>
      </c>
      <c r="AY207" s="13" t="s">
        <v>128</v>
      </c>
      <c r="BE207" s="137">
        <f>IF(N207="základní",J207,0)</f>
        <v>0</v>
      </c>
      <c r="BF207" s="137">
        <f>IF(N207="snížená",J207,0)</f>
        <v>0</v>
      </c>
      <c r="BG207" s="137">
        <f>IF(N207="zákl. přenesená",J207,0)</f>
        <v>0</v>
      </c>
      <c r="BH207" s="137">
        <f>IF(N207="sníž. přenesená",J207,0)</f>
        <v>0</v>
      </c>
      <c r="BI207" s="137">
        <f>IF(N207="nulová",J207,0)</f>
        <v>0</v>
      </c>
      <c r="BJ207" s="13" t="s">
        <v>79</v>
      </c>
      <c r="BK207" s="137">
        <f>ROUND(I207*H207,2)</f>
        <v>0</v>
      </c>
      <c r="BL207" s="13" t="s">
        <v>134</v>
      </c>
      <c r="BM207" s="136" t="s">
        <v>1167</v>
      </c>
    </row>
    <row r="208" spans="1:31" s="2" customFormat="1" ht="6.9" customHeight="1">
      <c r="A208" s="20"/>
      <c r="B208" s="24"/>
      <c r="C208" s="25"/>
      <c r="D208" s="25"/>
      <c r="E208" s="25"/>
      <c r="F208" s="25"/>
      <c r="G208" s="25"/>
      <c r="H208" s="25"/>
      <c r="I208" s="72"/>
      <c r="J208" s="25"/>
      <c r="K208" s="25"/>
      <c r="L208" s="23"/>
      <c r="M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</row>
  </sheetData>
  <sheetProtection algorithmName="SHA-512" hashValue="IDmO0ZDIP6KatwBhUmjuq9wWpKT2QddklE+oQueKOkcZ6DeqK0Ss4iu9rjl7RdrtPRfoUEFvyydGkxmPC6t5Sg==" saltValue="AhLbQRQd4aokBlXOzjSkZJzcL2DcC5WQJpc7LGURSrvUz3rFRLR7cfLaE53EHlDJktMaGgV5Z2Q84s7YkM2Nvw==" spinCount="100000" sheet="1" objects="1" scenarios="1" formatColumns="0" formatRows="0" autoFilter="0"/>
  <autoFilter ref="C83:K207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87"/>
  <sheetViews>
    <sheetView showGridLines="0" workbookViewId="0" topLeftCell="A1">
      <selection activeCell="E18" sqref="E18:H1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3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37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AT2" s="13" t="s">
        <v>93</v>
      </c>
    </row>
    <row r="3" spans="2:46" s="1" customFormat="1" ht="6.9" customHeight="1">
      <c r="B3" s="38"/>
      <c r="C3" s="39"/>
      <c r="D3" s="39"/>
      <c r="E3" s="39"/>
      <c r="F3" s="39"/>
      <c r="G3" s="39"/>
      <c r="H3" s="39"/>
      <c r="I3" s="40"/>
      <c r="J3" s="39"/>
      <c r="K3" s="39"/>
      <c r="L3" s="14"/>
      <c r="AT3" s="13" t="s">
        <v>81</v>
      </c>
    </row>
    <row r="4" spans="2:46" s="1" customFormat="1" ht="24.9" customHeight="1">
      <c r="B4" s="14"/>
      <c r="D4" s="41" t="s">
        <v>97</v>
      </c>
      <c r="I4" s="37"/>
      <c r="L4" s="14"/>
      <c r="M4" s="42" t="s">
        <v>10</v>
      </c>
      <c r="AT4" s="13" t="s">
        <v>4</v>
      </c>
    </row>
    <row r="5" spans="2:12" s="1" customFormat="1" ht="6.9" customHeight="1">
      <c r="B5" s="14"/>
      <c r="I5" s="37"/>
      <c r="L5" s="14"/>
    </row>
    <row r="6" spans="2:12" s="1" customFormat="1" ht="12" customHeight="1">
      <c r="B6" s="14"/>
      <c r="D6" s="43" t="s">
        <v>16</v>
      </c>
      <c r="I6" s="37"/>
      <c r="L6" s="14"/>
    </row>
    <row r="7" spans="2:12" s="1" customFormat="1" ht="16.5" customHeight="1">
      <c r="B7" s="14"/>
      <c r="E7" s="524" t="e">
        <f>#REF!</f>
        <v>#REF!</v>
      </c>
      <c r="F7" s="525"/>
      <c r="G7" s="525"/>
      <c r="H7" s="525"/>
      <c r="I7" s="37"/>
      <c r="L7" s="14"/>
    </row>
    <row r="8" spans="1:31" s="2" customFormat="1" ht="12" customHeight="1">
      <c r="A8" s="20"/>
      <c r="B8" s="23"/>
      <c r="C8" s="20"/>
      <c r="D8" s="43" t="s">
        <v>98</v>
      </c>
      <c r="E8" s="20"/>
      <c r="F8" s="20"/>
      <c r="G8" s="20"/>
      <c r="H8" s="20"/>
      <c r="I8" s="44"/>
      <c r="J8" s="20"/>
      <c r="K8" s="20"/>
      <c r="L8" s="45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2" customFormat="1" ht="16.5" customHeight="1">
      <c r="A9" s="20"/>
      <c r="B9" s="23"/>
      <c r="C9" s="20"/>
      <c r="D9" s="20"/>
      <c r="E9" s="526" t="s">
        <v>1168</v>
      </c>
      <c r="F9" s="527"/>
      <c r="G9" s="527"/>
      <c r="H9" s="527"/>
      <c r="I9" s="44"/>
      <c r="J9" s="20"/>
      <c r="K9" s="20"/>
      <c r="L9" s="45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2" customFormat="1" ht="12">
      <c r="A10" s="20"/>
      <c r="B10" s="23"/>
      <c r="C10" s="20"/>
      <c r="D10" s="20"/>
      <c r="E10" s="20"/>
      <c r="F10" s="20"/>
      <c r="G10" s="20"/>
      <c r="H10" s="20"/>
      <c r="I10" s="44"/>
      <c r="J10" s="20"/>
      <c r="K10" s="20"/>
      <c r="L10" s="45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s="2" customFormat="1" ht="12" customHeight="1">
      <c r="A11" s="20"/>
      <c r="B11" s="23"/>
      <c r="C11" s="20"/>
      <c r="D11" s="43" t="s">
        <v>18</v>
      </c>
      <c r="E11" s="20"/>
      <c r="F11" s="46" t="s">
        <v>19</v>
      </c>
      <c r="G11" s="20"/>
      <c r="H11" s="20"/>
      <c r="I11" s="47" t="s">
        <v>20</v>
      </c>
      <c r="J11" s="46" t="s">
        <v>19</v>
      </c>
      <c r="K11" s="20"/>
      <c r="L11" s="45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2" customFormat="1" ht="12" customHeight="1">
      <c r="A12" s="20"/>
      <c r="B12" s="23"/>
      <c r="C12" s="20"/>
      <c r="D12" s="43" t="s">
        <v>21</v>
      </c>
      <c r="E12" s="20"/>
      <c r="F12" s="46" t="s">
        <v>22</v>
      </c>
      <c r="G12" s="20"/>
      <c r="H12" s="20"/>
      <c r="I12" s="47" t="s">
        <v>23</v>
      </c>
      <c r="J12" s="48" t="e">
        <f>#REF!</f>
        <v>#REF!</v>
      </c>
      <c r="K12" s="20"/>
      <c r="L12" s="45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2" customFormat="1" ht="10.8" customHeight="1">
      <c r="A13" s="20"/>
      <c r="B13" s="23"/>
      <c r="C13" s="20"/>
      <c r="D13" s="20"/>
      <c r="E13" s="20"/>
      <c r="F13" s="20"/>
      <c r="G13" s="20"/>
      <c r="H13" s="20"/>
      <c r="I13" s="44"/>
      <c r="J13" s="20"/>
      <c r="K13" s="20"/>
      <c r="L13" s="45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" customFormat="1" ht="12" customHeight="1">
      <c r="A14" s="20"/>
      <c r="B14" s="23"/>
      <c r="C14" s="20"/>
      <c r="D14" s="43" t="s">
        <v>24</v>
      </c>
      <c r="E14" s="20"/>
      <c r="F14" s="20"/>
      <c r="G14" s="20"/>
      <c r="H14" s="20"/>
      <c r="I14" s="47" t="s">
        <v>25</v>
      </c>
      <c r="J14" s="46" t="s">
        <v>19</v>
      </c>
      <c r="K14" s="20"/>
      <c r="L14" s="45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" customFormat="1" ht="18" customHeight="1">
      <c r="A15" s="20"/>
      <c r="B15" s="23"/>
      <c r="C15" s="20"/>
      <c r="D15" s="20"/>
      <c r="E15" s="46" t="s">
        <v>22</v>
      </c>
      <c r="F15" s="20"/>
      <c r="G15" s="20"/>
      <c r="H15" s="20"/>
      <c r="I15" s="47" t="s">
        <v>26</v>
      </c>
      <c r="J15" s="46" t="s">
        <v>19</v>
      </c>
      <c r="K15" s="20"/>
      <c r="L15" s="45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2" customFormat="1" ht="6.9" customHeight="1">
      <c r="A16" s="20"/>
      <c r="B16" s="23"/>
      <c r="C16" s="20"/>
      <c r="D16" s="20"/>
      <c r="E16" s="20"/>
      <c r="F16" s="20"/>
      <c r="G16" s="20"/>
      <c r="H16" s="20"/>
      <c r="I16" s="44"/>
      <c r="J16" s="20"/>
      <c r="K16" s="20"/>
      <c r="L16" s="45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" customFormat="1" ht="12" customHeight="1">
      <c r="A17" s="20"/>
      <c r="B17" s="23"/>
      <c r="C17" s="20"/>
      <c r="D17" s="43" t="s">
        <v>27</v>
      </c>
      <c r="E17" s="20"/>
      <c r="F17" s="20"/>
      <c r="G17" s="20"/>
      <c r="H17" s="20"/>
      <c r="I17" s="47" t="s">
        <v>25</v>
      </c>
      <c r="J17" s="18" t="e">
        <f>#REF!</f>
        <v>#REF!</v>
      </c>
      <c r="K17" s="20"/>
      <c r="L17" s="45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2" customFormat="1" ht="18" customHeight="1">
      <c r="A18" s="20"/>
      <c r="B18" s="23"/>
      <c r="C18" s="20"/>
      <c r="D18" s="20"/>
      <c r="E18" s="528" t="e">
        <f>#REF!</f>
        <v>#REF!</v>
      </c>
      <c r="F18" s="529"/>
      <c r="G18" s="529"/>
      <c r="H18" s="529"/>
      <c r="I18" s="47" t="s">
        <v>26</v>
      </c>
      <c r="J18" s="18" t="e">
        <f>#REF!</f>
        <v>#REF!</v>
      </c>
      <c r="K18" s="20"/>
      <c r="L18" s="45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" customFormat="1" ht="6.9" customHeight="1">
      <c r="A19" s="20"/>
      <c r="B19" s="23"/>
      <c r="C19" s="20"/>
      <c r="D19" s="20"/>
      <c r="E19" s="20"/>
      <c r="F19" s="20"/>
      <c r="G19" s="20"/>
      <c r="H19" s="20"/>
      <c r="I19" s="44"/>
      <c r="J19" s="20"/>
      <c r="K19" s="20"/>
      <c r="L19" s="45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" customFormat="1" ht="12" customHeight="1">
      <c r="A20" s="20"/>
      <c r="B20" s="23"/>
      <c r="C20" s="20"/>
      <c r="D20" s="43" t="s">
        <v>29</v>
      </c>
      <c r="E20" s="20"/>
      <c r="F20" s="20"/>
      <c r="G20" s="20"/>
      <c r="H20" s="20"/>
      <c r="I20" s="47" t="s">
        <v>25</v>
      </c>
      <c r="J20" s="46" t="s">
        <v>30</v>
      </c>
      <c r="K20" s="20"/>
      <c r="L20" s="45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" customFormat="1" ht="18" customHeight="1">
      <c r="A21" s="20"/>
      <c r="B21" s="23"/>
      <c r="C21" s="20"/>
      <c r="D21" s="20"/>
      <c r="E21" s="46" t="s">
        <v>31</v>
      </c>
      <c r="F21" s="20"/>
      <c r="G21" s="20"/>
      <c r="H21" s="20"/>
      <c r="I21" s="47" t="s">
        <v>26</v>
      </c>
      <c r="J21" s="46" t="s">
        <v>32</v>
      </c>
      <c r="K21" s="20"/>
      <c r="L21" s="45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" customFormat="1" ht="6.9" customHeight="1">
      <c r="A22" s="20"/>
      <c r="B22" s="23"/>
      <c r="C22" s="20"/>
      <c r="D22" s="20"/>
      <c r="E22" s="20"/>
      <c r="F22" s="20"/>
      <c r="G22" s="20"/>
      <c r="H22" s="20"/>
      <c r="I22" s="44"/>
      <c r="J22" s="20"/>
      <c r="K22" s="20"/>
      <c r="L22" s="45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" customFormat="1" ht="12" customHeight="1">
      <c r="A23" s="20"/>
      <c r="B23" s="23"/>
      <c r="C23" s="20"/>
      <c r="D23" s="43" t="s">
        <v>34</v>
      </c>
      <c r="E23" s="20"/>
      <c r="F23" s="20"/>
      <c r="G23" s="20"/>
      <c r="H23" s="20"/>
      <c r="I23" s="47" t="s">
        <v>25</v>
      </c>
      <c r="J23" s="46" t="s">
        <v>30</v>
      </c>
      <c r="K23" s="20"/>
      <c r="L23" s="45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2" customFormat="1" ht="18" customHeight="1">
      <c r="A24" s="20"/>
      <c r="B24" s="23"/>
      <c r="C24" s="20"/>
      <c r="D24" s="20"/>
      <c r="E24" s="46" t="s">
        <v>31</v>
      </c>
      <c r="F24" s="20"/>
      <c r="G24" s="20"/>
      <c r="H24" s="20"/>
      <c r="I24" s="47" t="s">
        <v>26</v>
      </c>
      <c r="J24" s="46" t="s">
        <v>32</v>
      </c>
      <c r="K24" s="20"/>
      <c r="L24" s="45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2" customFormat="1" ht="6.9" customHeight="1">
      <c r="A25" s="20"/>
      <c r="B25" s="23"/>
      <c r="C25" s="20"/>
      <c r="D25" s="20"/>
      <c r="E25" s="20"/>
      <c r="F25" s="20"/>
      <c r="G25" s="20"/>
      <c r="H25" s="20"/>
      <c r="I25" s="44"/>
      <c r="J25" s="20"/>
      <c r="K25" s="20"/>
      <c r="L25" s="45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2" customFormat="1" ht="12" customHeight="1">
      <c r="A26" s="20"/>
      <c r="B26" s="23"/>
      <c r="C26" s="20"/>
      <c r="D26" s="43" t="s">
        <v>35</v>
      </c>
      <c r="E26" s="20"/>
      <c r="F26" s="20"/>
      <c r="G26" s="20"/>
      <c r="H26" s="20"/>
      <c r="I26" s="44"/>
      <c r="J26" s="20"/>
      <c r="K26" s="20"/>
      <c r="L26" s="45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3" customFormat="1" ht="16.5" customHeight="1">
      <c r="A27" s="49"/>
      <c r="B27" s="50"/>
      <c r="C27" s="49"/>
      <c r="D27" s="49"/>
      <c r="E27" s="530" t="s">
        <v>19</v>
      </c>
      <c r="F27" s="530"/>
      <c r="G27" s="530"/>
      <c r="H27" s="530"/>
      <c r="I27" s="51"/>
      <c r="J27" s="49"/>
      <c r="K27" s="49"/>
      <c r="L27" s="52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</row>
    <row r="28" spans="1:31" s="2" customFormat="1" ht="6.9" customHeight="1">
      <c r="A28" s="20"/>
      <c r="B28" s="23"/>
      <c r="C28" s="20"/>
      <c r="D28" s="20"/>
      <c r="E28" s="20"/>
      <c r="F28" s="20"/>
      <c r="G28" s="20"/>
      <c r="H28" s="20"/>
      <c r="I28" s="44"/>
      <c r="J28" s="20"/>
      <c r="K28" s="20"/>
      <c r="L28" s="45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2" customFormat="1" ht="6.9" customHeight="1">
      <c r="A29" s="20"/>
      <c r="B29" s="23"/>
      <c r="C29" s="20"/>
      <c r="D29" s="53"/>
      <c r="E29" s="53"/>
      <c r="F29" s="53"/>
      <c r="G29" s="53"/>
      <c r="H29" s="53"/>
      <c r="I29" s="54"/>
      <c r="J29" s="53"/>
      <c r="K29" s="53"/>
      <c r="L29" s="45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2" customFormat="1" ht="25.35" customHeight="1">
      <c r="A30" s="20"/>
      <c r="B30" s="23"/>
      <c r="C30" s="20"/>
      <c r="D30" s="55" t="s">
        <v>37</v>
      </c>
      <c r="E30" s="20"/>
      <c r="F30" s="20"/>
      <c r="G30" s="20"/>
      <c r="H30" s="20"/>
      <c r="I30" s="44"/>
      <c r="J30" s="56">
        <f>ROUND(J87,2)</f>
        <v>0</v>
      </c>
      <c r="K30" s="20"/>
      <c r="L30" s="45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" customFormat="1" ht="6.9" customHeight="1">
      <c r="A31" s="20"/>
      <c r="B31" s="23"/>
      <c r="C31" s="20"/>
      <c r="D31" s="53"/>
      <c r="E31" s="53"/>
      <c r="F31" s="53"/>
      <c r="G31" s="53"/>
      <c r="H31" s="53"/>
      <c r="I31" s="54"/>
      <c r="J31" s="53"/>
      <c r="K31" s="53"/>
      <c r="L31" s="45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2" customFormat="1" ht="14.4" customHeight="1">
      <c r="A32" s="20"/>
      <c r="B32" s="23"/>
      <c r="C32" s="20"/>
      <c r="D32" s="20"/>
      <c r="E32" s="20"/>
      <c r="F32" s="57" t="s">
        <v>39</v>
      </c>
      <c r="G32" s="20"/>
      <c r="H32" s="20"/>
      <c r="I32" s="58" t="s">
        <v>38</v>
      </c>
      <c r="J32" s="57" t="s">
        <v>40</v>
      </c>
      <c r="K32" s="20"/>
      <c r="L32" s="45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2" customFormat="1" ht="14.4" customHeight="1">
      <c r="A33" s="20"/>
      <c r="B33" s="23"/>
      <c r="C33" s="20"/>
      <c r="D33" s="59" t="s">
        <v>41</v>
      </c>
      <c r="E33" s="43" t="s">
        <v>42</v>
      </c>
      <c r="F33" s="60">
        <f>ROUND((SUM(BE87:BE186)),2)</f>
        <v>0</v>
      </c>
      <c r="G33" s="20"/>
      <c r="H33" s="20"/>
      <c r="I33" s="61">
        <v>0.21</v>
      </c>
      <c r="J33" s="60">
        <f>ROUND(((SUM(BE87:BE186))*I33),2)</f>
        <v>0</v>
      </c>
      <c r="K33" s="20"/>
      <c r="L33" s="45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2" customFormat="1" ht="14.4" customHeight="1">
      <c r="A34" s="20"/>
      <c r="B34" s="23"/>
      <c r="C34" s="20"/>
      <c r="D34" s="20"/>
      <c r="E34" s="43" t="s">
        <v>43</v>
      </c>
      <c r="F34" s="60">
        <f>ROUND((SUM(BF87:BF186)),2)</f>
        <v>0</v>
      </c>
      <c r="G34" s="20"/>
      <c r="H34" s="20"/>
      <c r="I34" s="61">
        <v>0.15</v>
      </c>
      <c r="J34" s="60">
        <f>ROUND(((SUM(BF87:BF186))*I34),2)</f>
        <v>0</v>
      </c>
      <c r="K34" s="20"/>
      <c r="L34" s="45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2" customFormat="1" ht="14.4" customHeight="1" hidden="1">
      <c r="A35" s="20"/>
      <c r="B35" s="23"/>
      <c r="C35" s="20"/>
      <c r="D35" s="20"/>
      <c r="E35" s="43" t="s">
        <v>44</v>
      </c>
      <c r="F35" s="60">
        <f>ROUND((SUM(BG87:BG186)),2)</f>
        <v>0</v>
      </c>
      <c r="G35" s="20"/>
      <c r="H35" s="20"/>
      <c r="I35" s="61">
        <v>0.21</v>
      </c>
      <c r="J35" s="60">
        <f>0</f>
        <v>0</v>
      </c>
      <c r="K35" s="20"/>
      <c r="L35" s="45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2" customFormat="1" ht="14.4" customHeight="1" hidden="1">
      <c r="A36" s="20"/>
      <c r="B36" s="23"/>
      <c r="C36" s="20"/>
      <c r="D36" s="20"/>
      <c r="E36" s="43" t="s">
        <v>45</v>
      </c>
      <c r="F36" s="60">
        <f>ROUND((SUM(BH87:BH186)),2)</f>
        <v>0</v>
      </c>
      <c r="G36" s="20"/>
      <c r="H36" s="20"/>
      <c r="I36" s="61">
        <v>0.15</v>
      </c>
      <c r="J36" s="60">
        <f>0</f>
        <v>0</v>
      </c>
      <c r="K36" s="20"/>
      <c r="L36" s="45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2" customFormat="1" ht="14.4" customHeight="1" hidden="1">
      <c r="A37" s="20"/>
      <c r="B37" s="23"/>
      <c r="C37" s="20"/>
      <c r="D37" s="20"/>
      <c r="E37" s="43" t="s">
        <v>46</v>
      </c>
      <c r="F37" s="60">
        <f>ROUND((SUM(BI87:BI186)),2)</f>
        <v>0</v>
      </c>
      <c r="G37" s="20"/>
      <c r="H37" s="20"/>
      <c r="I37" s="61">
        <v>0</v>
      </c>
      <c r="J37" s="60">
        <f>0</f>
        <v>0</v>
      </c>
      <c r="K37" s="20"/>
      <c r="L37" s="45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2" customFormat="1" ht="6.9" customHeight="1">
      <c r="A38" s="20"/>
      <c r="B38" s="23"/>
      <c r="C38" s="20"/>
      <c r="D38" s="20"/>
      <c r="E38" s="20"/>
      <c r="F38" s="20"/>
      <c r="G38" s="20"/>
      <c r="H38" s="20"/>
      <c r="I38" s="44"/>
      <c r="J38" s="20"/>
      <c r="K38" s="20"/>
      <c r="L38" s="45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2" customFormat="1" ht="25.35" customHeight="1">
      <c r="A39" s="20"/>
      <c r="B39" s="23"/>
      <c r="C39" s="62"/>
      <c r="D39" s="63" t="s">
        <v>47</v>
      </c>
      <c r="E39" s="64"/>
      <c r="F39" s="64"/>
      <c r="G39" s="65" t="s">
        <v>48</v>
      </c>
      <c r="H39" s="66" t="s">
        <v>49</v>
      </c>
      <c r="I39" s="67"/>
      <c r="J39" s="68">
        <f>SUM(J30:J37)</f>
        <v>0</v>
      </c>
      <c r="K39" s="69"/>
      <c r="L39" s="45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2" customFormat="1" ht="14.4" customHeight="1">
      <c r="A40" s="20"/>
      <c r="B40" s="70"/>
      <c r="C40" s="71"/>
      <c r="D40" s="71"/>
      <c r="E40" s="71"/>
      <c r="F40" s="71"/>
      <c r="G40" s="71"/>
      <c r="H40" s="71"/>
      <c r="I40" s="72"/>
      <c r="J40" s="71"/>
      <c r="K40" s="71"/>
      <c r="L40" s="45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4" spans="1:31" s="2" customFormat="1" ht="6.9" customHeight="1">
      <c r="A44" s="20"/>
      <c r="B44" s="73"/>
      <c r="C44" s="74"/>
      <c r="D44" s="74"/>
      <c r="E44" s="74"/>
      <c r="F44" s="74"/>
      <c r="G44" s="74"/>
      <c r="H44" s="74"/>
      <c r="I44" s="75"/>
      <c r="J44" s="74"/>
      <c r="K44" s="74"/>
      <c r="L44" s="45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s="2" customFormat="1" ht="24.9" customHeight="1">
      <c r="A45" s="20"/>
      <c r="B45" s="21"/>
      <c r="C45" s="15" t="s">
        <v>100</v>
      </c>
      <c r="D45" s="22"/>
      <c r="E45" s="22"/>
      <c r="F45" s="22"/>
      <c r="G45" s="22"/>
      <c r="H45" s="22"/>
      <c r="I45" s="44"/>
      <c r="J45" s="22"/>
      <c r="K45" s="22"/>
      <c r="L45" s="45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s="2" customFormat="1" ht="6.9" customHeight="1">
      <c r="A46" s="20"/>
      <c r="B46" s="21"/>
      <c r="C46" s="22"/>
      <c r="D46" s="22"/>
      <c r="E46" s="22"/>
      <c r="F46" s="22"/>
      <c r="G46" s="22"/>
      <c r="H46" s="22"/>
      <c r="I46" s="44"/>
      <c r="J46" s="22"/>
      <c r="K46" s="22"/>
      <c r="L46" s="45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2" customFormat="1" ht="12" customHeight="1">
      <c r="A47" s="20"/>
      <c r="B47" s="21"/>
      <c r="C47" s="17" t="s">
        <v>16</v>
      </c>
      <c r="D47" s="22"/>
      <c r="E47" s="22"/>
      <c r="F47" s="22"/>
      <c r="G47" s="22"/>
      <c r="H47" s="22"/>
      <c r="I47" s="44"/>
      <c r="J47" s="22"/>
      <c r="K47" s="22"/>
      <c r="L47" s="45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s="2" customFormat="1" ht="16.5" customHeight="1">
      <c r="A48" s="20"/>
      <c r="B48" s="21"/>
      <c r="C48" s="22"/>
      <c r="D48" s="22"/>
      <c r="E48" s="521" t="e">
        <f>E7</f>
        <v>#REF!</v>
      </c>
      <c r="F48" s="522"/>
      <c r="G48" s="522"/>
      <c r="H48" s="522"/>
      <c r="I48" s="44"/>
      <c r="J48" s="22"/>
      <c r="K48" s="22"/>
      <c r="L48" s="45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s="2" customFormat="1" ht="12" customHeight="1">
      <c r="A49" s="20"/>
      <c r="B49" s="21"/>
      <c r="C49" s="17" t="s">
        <v>98</v>
      </c>
      <c r="D49" s="22"/>
      <c r="E49" s="22"/>
      <c r="F49" s="22"/>
      <c r="G49" s="22"/>
      <c r="H49" s="22"/>
      <c r="I49" s="44"/>
      <c r="J49" s="22"/>
      <c r="K49" s="22"/>
      <c r="L49" s="45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s="2" customFormat="1" ht="16.5" customHeight="1">
      <c r="A50" s="20"/>
      <c r="B50" s="21"/>
      <c r="C50" s="22"/>
      <c r="D50" s="22"/>
      <c r="E50" s="519" t="str">
        <f>E9</f>
        <v>SO 05 - STL - Plynovod</v>
      </c>
      <c r="F50" s="520"/>
      <c r="G50" s="520"/>
      <c r="H50" s="520"/>
      <c r="I50" s="44"/>
      <c r="J50" s="22"/>
      <c r="K50" s="22"/>
      <c r="L50" s="45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s="2" customFormat="1" ht="6.9" customHeight="1">
      <c r="A51" s="20"/>
      <c r="B51" s="21"/>
      <c r="C51" s="22"/>
      <c r="D51" s="22"/>
      <c r="E51" s="22"/>
      <c r="F51" s="22"/>
      <c r="G51" s="22"/>
      <c r="H51" s="22"/>
      <c r="I51" s="44"/>
      <c r="J51" s="22"/>
      <c r="K51" s="22"/>
      <c r="L51" s="45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s="2" customFormat="1" ht="12" customHeight="1">
      <c r="A52" s="20"/>
      <c r="B52" s="21"/>
      <c r="C52" s="17" t="s">
        <v>21</v>
      </c>
      <c r="D52" s="22"/>
      <c r="E52" s="22"/>
      <c r="F52" s="16" t="str">
        <f>F12</f>
        <v>Obec Křeč</v>
      </c>
      <c r="G52" s="22"/>
      <c r="H52" s="22"/>
      <c r="I52" s="47" t="s">
        <v>23</v>
      </c>
      <c r="J52" s="28" t="e">
        <f>IF(J12="","",J12)</f>
        <v>#REF!</v>
      </c>
      <c r="K52" s="22"/>
      <c r="L52" s="45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s="2" customFormat="1" ht="6.9" customHeight="1">
      <c r="A53" s="20"/>
      <c r="B53" s="21"/>
      <c r="C53" s="22"/>
      <c r="D53" s="22"/>
      <c r="E53" s="22"/>
      <c r="F53" s="22"/>
      <c r="G53" s="22"/>
      <c r="H53" s="22"/>
      <c r="I53" s="44"/>
      <c r="J53" s="22"/>
      <c r="K53" s="22"/>
      <c r="L53" s="45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s="2" customFormat="1" ht="15.15" customHeight="1">
      <c r="A54" s="20"/>
      <c r="B54" s="21"/>
      <c r="C54" s="17" t="s">
        <v>24</v>
      </c>
      <c r="D54" s="22"/>
      <c r="E54" s="22"/>
      <c r="F54" s="16" t="str">
        <f>E15</f>
        <v>Obec Křeč</v>
      </c>
      <c r="G54" s="22"/>
      <c r="H54" s="22"/>
      <c r="I54" s="47" t="s">
        <v>29</v>
      </c>
      <c r="J54" s="19" t="str">
        <f>E21</f>
        <v>P- Atelier JH s.r.o.</v>
      </c>
      <c r="K54" s="22"/>
      <c r="L54" s="45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s="2" customFormat="1" ht="15.15" customHeight="1">
      <c r="A55" s="20"/>
      <c r="B55" s="21"/>
      <c r="C55" s="17" t="s">
        <v>27</v>
      </c>
      <c r="D55" s="22"/>
      <c r="E55" s="22"/>
      <c r="F55" s="16" t="e">
        <f>IF(E18="","",E18)</f>
        <v>#REF!</v>
      </c>
      <c r="G55" s="22"/>
      <c r="H55" s="22"/>
      <c r="I55" s="47" t="s">
        <v>34</v>
      </c>
      <c r="J55" s="19" t="str">
        <f>E24</f>
        <v>P- Atelier JH s.r.o.</v>
      </c>
      <c r="K55" s="22"/>
      <c r="L55" s="45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s="2" customFormat="1" ht="10.35" customHeight="1">
      <c r="A56" s="20"/>
      <c r="B56" s="21"/>
      <c r="C56" s="22"/>
      <c r="D56" s="22"/>
      <c r="E56" s="22"/>
      <c r="F56" s="22"/>
      <c r="G56" s="22"/>
      <c r="H56" s="22"/>
      <c r="I56" s="44"/>
      <c r="J56" s="22"/>
      <c r="K56" s="22"/>
      <c r="L56" s="45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s="2" customFormat="1" ht="29.25" customHeight="1">
      <c r="A57" s="20"/>
      <c r="B57" s="21"/>
      <c r="C57" s="76" t="s">
        <v>101</v>
      </c>
      <c r="D57" s="77"/>
      <c r="E57" s="77"/>
      <c r="F57" s="77"/>
      <c r="G57" s="77"/>
      <c r="H57" s="77"/>
      <c r="I57" s="78"/>
      <c r="J57" s="79" t="s">
        <v>102</v>
      </c>
      <c r="K57" s="77"/>
      <c r="L57" s="45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s="2" customFormat="1" ht="10.35" customHeight="1">
      <c r="A58" s="20"/>
      <c r="B58" s="21"/>
      <c r="C58" s="22"/>
      <c r="D58" s="22"/>
      <c r="E58" s="22"/>
      <c r="F58" s="22"/>
      <c r="G58" s="22"/>
      <c r="H58" s="22"/>
      <c r="I58" s="44"/>
      <c r="J58" s="22"/>
      <c r="K58" s="22"/>
      <c r="L58" s="45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47" s="2" customFormat="1" ht="22.8" customHeight="1">
      <c r="A59" s="20"/>
      <c r="B59" s="21"/>
      <c r="C59" s="80" t="s">
        <v>69</v>
      </c>
      <c r="D59" s="22"/>
      <c r="E59" s="22"/>
      <c r="F59" s="22"/>
      <c r="G59" s="22"/>
      <c r="H59" s="22"/>
      <c r="I59" s="44"/>
      <c r="J59" s="36">
        <f>J87</f>
        <v>0</v>
      </c>
      <c r="K59" s="22"/>
      <c r="L59" s="45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U59" s="13" t="s">
        <v>103</v>
      </c>
    </row>
    <row r="60" spans="2:12" s="4" customFormat="1" ht="24.9" customHeight="1">
      <c r="B60" s="81"/>
      <c r="C60" s="82"/>
      <c r="D60" s="83" t="s">
        <v>104</v>
      </c>
      <c r="E60" s="84"/>
      <c r="F60" s="84"/>
      <c r="G60" s="84"/>
      <c r="H60" s="84"/>
      <c r="I60" s="85"/>
      <c r="J60" s="86">
        <f>J88</f>
        <v>0</v>
      </c>
      <c r="K60" s="82"/>
      <c r="L60" s="87"/>
    </row>
    <row r="61" spans="2:12" s="5" customFormat="1" ht="19.95" customHeight="1">
      <c r="B61" s="88"/>
      <c r="C61" s="89"/>
      <c r="D61" s="90" t="s">
        <v>105</v>
      </c>
      <c r="E61" s="91"/>
      <c r="F61" s="91"/>
      <c r="G61" s="91"/>
      <c r="H61" s="91"/>
      <c r="I61" s="92"/>
      <c r="J61" s="93">
        <f>J89</f>
        <v>0</v>
      </c>
      <c r="K61" s="89"/>
      <c r="L61" s="94"/>
    </row>
    <row r="62" spans="2:12" s="5" customFormat="1" ht="14.85" customHeight="1">
      <c r="B62" s="88"/>
      <c r="C62" s="89"/>
      <c r="D62" s="90" t="s">
        <v>393</v>
      </c>
      <c r="E62" s="91"/>
      <c r="F62" s="91"/>
      <c r="G62" s="91"/>
      <c r="H62" s="91"/>
      <c r="I62" s="92"/>
      <c r="J62" s="93">
        <f>J123</f>
        <v>0</v>
      </c>
      <c r="K62" s="89"/>
      <c r="L62" s="94"/>
    </row>
    <row r="63" spans="2:12" s="5" customFormat="1" ht="19.95" customHeight="1">
      <c r="B63" s="88"/>
      <c r="C63" s="89"/>
      <c r="D63" s="90" t="s">
        <v>108</v>
      </c>
      <c r="E63" s="91"/>
      <c r="F63" s="91"/>
      <c r="G63" s="91"/>
      <c r="H63" s="91"/>
      <c r="I63" s="92"/>
      <c r="J63" s="93">
        <f>J137</f>
        <v>0</v>
      </c>
      <c r="K63" s="89"/>
      <c r="L63" s="94"/>
    </row>
    <row r="64" spans="2:12" s="5" customFormat="1" ht="19.95" customHeight="1">
      <c r="B64" s="88"/>
      <c r="C64" s="89"/>
      <c r="D64" s="90" t="s">
        <v>110</v>
      </c>
      <c r="E64" s="91"/>
      <c r="F64" s="91"/>
      <c r="G64" s="91"/>
      <c r="H64" s="91"/>
      <c r="I64" s="92"/>
      <c r="J64" s="93">
        <f>J149</f>
        <v>0</v>
      </c>
      <c r="K64" s="89"/>
      <c r="L64" s="94"/>
    </row>
    <row r="65" spans="2:12" s="5" customFormat="1" ht="19.95" customHeight="1">
      <c r="B65" s="88"/>
      <c r="C65" s="89"/>
      <c r="D65" s="90" t="s">
        <v>112</v>
      </c>
      <c r="E65" s="91"/>
      <c r="F65" s="91"/>
      <c r="G65" s="91"/>
      <c r="H65" s="91"/>
      <c r="I65" s="92"/>
      <c r="J65" s="93">
        <f>J152</f>
        <v>0</v>
      </c>
      <c r="K65" s="89"/>
      <c r="L65" s="94"/>
    </row>
    <row r="66" spans="2:12" s="4" customFormat="1" ht="24.9" customHeight="1">
      <c r="B66" s="81"/>
      <c r="C66" s="82"/>
      <c r="D66" s="83" t="s">
        <v>1169</v>
      </c>
      <c r="E66" s="84"/>
      <c r="F66" s="84"/>
      <c r="G66" s="84"/>
      <c r="H66" s="84"/>
      <c r="I66" s="85"/>
      <c r="J66" s="86">
        <f>J155</f>
        <v>0</v>
      </c>
      <c r="K66" s="82"/>
      <c r="L66" s="87"/>
    </row>
    <row r="67" spans="2:12" s="5" customFormat="1" ht="19.95" customHeight="1">
      <c r="B67" s="88"/>
      <c r="C67" s="89"/>
      <c r="D67" s="90" t="s">
        <v>1170</v>
      </c>
      <c r="E67" s="91"/>
      <c r="F67" s="91"/>
      <c r="G67" s="91"/>
      <c r="H67" s="91"/>
      <c r="I67" s="92"/>
      <c r="J67" s="93">
        <f>J156</f>
        <v>0</v>
      </c>
      <c r="K67" s="89"/>
      <c r="L67" s="94"/>
    </row>
    <row r="68" spans="1:31" s="2" customFormat="1" ht="21.75" customHeight="1">
      <c r="A68" s="20"/>
      <c r="B68" s="21"/>
      <c r="C68" s="22"/>
      <c r="D68" s="22"/>
      <c r="E68" s="22"/>
      <c r="F68" s="22"/>
      <c r="G68" s="22"/>
      <c r="H68" s="22"/>
      <c r="I68" s="44"/>
      <c r="J68" s="22"/>
      <c r="K68" s="22"/>
      <c r="L68" s="45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1" s="2" customFormat="1" ht="6.9" customHeight="1">
      <c r="A69" s="20"/>
      <c r="B69" s="24"/>
      <c r="C69" s="25"/>
      <c r="D69" s="25"/>
      <c r="E69" s="25"/>
      <c r="F69" s="25"/>
      <c r="G69" s="25"/>
      <c r="H69" s="25"/>
      <c r="I69" s="72"/>
      <c r="J69" s="25"/>
      <c r="K69" s="25"/>
      <c r="L69" s="45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3" spans="1:31" s="2" customFormat="1" ht="6.9" customHeight="1">
      <c r="A73" s="20"/>
      <c r="B73" s="26"/>
      <c r="C73" s="27"/>
      <c r="D73" s="27"/>
      <c r="E73" s="27"/>
      <c r="F73" s="27"/>
      <c r="G73" s="27"/>
      <c r="H73" s="27"/>
      <c r="I73" s="75"/>
      <c r="J73" s="27"/>
      <c r="K73" s="27"/>
      <c r="L73" s="45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s="2" customFormat="1" ht="24.9" customHeight="1">
      <c r="A74" s="20"/>
      <c r="B74" s="21"/>
      <c r="C74" s="15" t="s">
        <v>113</v>
      </c>
      <c r="D74" s="22"/>
      <c r="E74" s="22"/>
      <c r="F74" s="22"/>
      <c r="G74" s="22"/>
      <c r="H74" s="22"/>
      <c r="I74" s="44"/>
      <c r="J74" s="22"/>
      <c r="K74" s="22"/>
      <c r="L74" s="45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s="2" customFormat="1" ht="6.9" customHeight="1">
      <c r="A75" s="20"/>
      <c r="B75" s="21"/>
      <c r="C75" s="22"/>
      <c r="D75" s="22"/>
      <c r="E75" s="22"/>
      <c r="F75" s="22"/>
      <c r="G75" s="22"/>
      <c r="H75" s="22"/>
      <c r="I75" s="44"/>
      <c r="J75" s="22"/>
      <c r="K75" s="22"/>
      <c r="L75" s="45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s="2" customFormat="1" ht="12" customHeight="1">
      <c r="A76" s="20"/>
      <c r="B76" s="21"/>
      <c r="C76" s="17" t="s">
        <v>16</v>
      </c>
      <c r="D76" s="22"/>
      <c r="E76" s="22"/>
      <c r="F76" s="22"/>
      <c r="G76" s="22"/>
      <c r="H76" s="22"/>
      <c r="I76" s="44"/>
      <c r="J76" s="22"/>
      <c r="K76" s="22"/>
      <c r="L76" s="45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2" customFormat="1" ht="16.5" customHeight="1">
      <c r="A77" s="20"/>
      <c r="B77" s="21"/>
      <c r="C77" s="22"/>
      <c r="D77" s="22"/>
      <c r="E77" s="521" t="e">
        <f>E7</f>
        <v>#REF!</v>
      </c>
      <c r="F77" s="522"/>
      <c r="G77" s="522"/>
      <c r="H77" s="522"/>
      <c r="I77" s="44"/>
      <c r="J77" s="22"/>
      <c r="K77" s="22"/>
      <c r="L77" s="45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s="2" customFormat="1" ht="12" customHeight="1">
      <c r="A78" s="20"/>
      <c r="B78" s="21"/>
      <c r="C78" s="17" t="s">
        <v>98</v>
      </c>
      <c r="D78" s="22"/>
      <c r="E78" s="22"/>
      <c r="F78" s="22"/>
      <c r="G78" s="22"/>
      <c r="H78" s="22"/>
      <c r="I78" s="44"/>
      <c r="J78" s="22"/>
      <c r="K78" s="22"/>
      <c r="L78" s="45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s="2" customFormat="1" ht="16.5" customHeight="1">
      <c r="A79" s="20"/>
      <c r="B79" s="21"/>
      <c r="C79" s="22"/>
      <c r="D79" s="22"/>
      <c r="E79" s="519" t="str">
        <f>E9</f>
        <v>SO 05 - STL - Plynovod</v>
      </c>
      <c r="F79" s="520"/>
      <c r="G79" s="520"/>
      <c r="H79" s="520"/>
      <c r="I79" s="44"/>
      <c r="J79" s="22"/>
      <c r="K79" s="22"/>
      <c r="L79" s="45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1:31" s="2" customFormat="1" ht="6.9" customHeight="1">
      <c r="A80" s="20"/>
      <c r="B80" s="21"/>
      <c r="C80" s="22"/>
      <c r="D80" s="22"/>
      <c r="E80" s="22"/>
      <c r="F80" s="22"/>
      <c r="G80" s="22"/>
      <c r="H80" s="22"/>
      <c r="I80" s="44"/>
      <c r="J80" s="22"/>
      <c r="K80" s="22"/>
      <c r="L80" s="45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1:31" s="2" customFormat="1" ht="12" customHeight="1">
      <c r="A81" s="20"/>
      <c r="B81" s="21"/>
      <c r="C81" s="17" t="s">
        <v>21</v>
      </c>
      <c r="D81" s="22"/>
      <c r="E81" s="22"/>
      <c r="F81" s="16" t="str">
        <f>F12</f>
        <v>Obec Křeč</v>
      </c>
      <c r="G81" s="22"/>
      <c r="H81" s="22"/>
      <c r="I81" s="47" t="s">
        <v>23</v>
      </c>
      <c r="J81" s="28" t="e">
        <f>IF(J12="","",J12)</f>
        <v>#REF!</v>
      </c>
      <c r="K81" s="22"/>
      <c r="L81" s="45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s="2" customFormat="1" ht="6.9" customHeight="1">
      <c r="A82" s="20"/>
      <c r="B82" s="21"/>
      <c r="C82" s="22"/>
      <c r="D82" s="22"/>
      <c r="E82" s="22"/>
      <c r="F82" s="22"/>
      <c r="G82" s="22"/>
      <c r="H82" s="22"/>
      <c r="I82" s="44"/>
      <c r="J82" s="22"/>
      <c r="K82" s="22"/>
      <c r="L82" s="45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s="2" customFormat="1" ht="15.15" customHeight="1">
      <c r="A83" s="20"/>
      <c r="B83" s="21"/>
      <c r="C83" s="17" t="s">
        <v>24</v>
      </c>
      <c r="D83" s="22"/>
      <c r="E83" s="22"/>
      <c r="F83" s="16" t="str">
        <f>E15</f>
        <v>Obec Křeč</v>
      </c>
      <c r="G83" s="22"/>
      <c r="H83" s="22"/>
      <c r="I83" s="47" t="s">
        <v>29</v>
      </c>
      <c r="J83" s="19" t="str">
        <f>E21</f>
        <v>P- Atelier JH s.r.o.</v>
      </c>
      <c r="K83" s="22"/>
      <c r="L83" s="45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31" s="2" customFormat="1" ht="15.15" customHeight="1">
      <c r="A84" s="20"/>
      <c r="B84" s="21"/>
      <c r="C84" s="17" t="s">
        <v>27</v>
      </c>
      <c r="D84" s="22"/>
      <c r="E84" s="22"/>
      <c r="F84" s="16" t="e">
        <f>IF(E18="","",E18)</f>
        <v>#REF!</v>
      </c>
      <c r="G84" s="22"/>
      <c r="H84" s="22"/>
      <c r="I84" s="47" t="s">
        <v>34</v>
      </c>
      <c r="J84" s="19" t="str">
        <f>E24</f>
        <v>P- Atelier JH s.r.o.</v>
      </c>
      <c r="K84" s="22"/>
      <c r="L84" s="45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1" s="2" customFormat="1" ht="10.35" customHeight="1">
      <c r="A85" s="20"/>
      <c r="B85" s="21"/>
      <c r="C85" s="22"/>
      <c r="D85" s="22"/>
      <c r="E85" s="22"/>
      <c r="F85" s="22"/>
      <c r="G85" s="22"/>
      <c r="H85" s="22"/>
      <c r="I85" s="44"/>
      <c r="J85" s="22"/>
      <c r="K85" s="22"/>
      <c r="L85" s="45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31" s="6" customFormat="1" ht="29.25" customHeight="1">
      <c r="A86" s="95"/>
      <c r="B86" s="96"/>
      <c r="C86" s="97" t="s">
        <v>114</v>
      </c>
      <c r="D86" s="98" t="s">
        <v>56</v>
      </c>
      <c r="E86" s="98" t="s">
        <v>52</v>
      </c>
      <c r="F86" s="98" t="s">
        <v>53</v>
      </c>
      <c r="G86" s="98" t="s">
        <v>115</v>
      </c>
      <c r="H86" s="98" t="s">
        <v>116</v>
      </c>
      <c r="I86" s="99" t="s">
        <v>117</v>
      </c>
      <c r="J86" s="100" t="s">
        <v>102</v>
      </c>
      <c r="K86" s="101" t="s">
        <v>118</v>
      </c>
      <c r="L86" s="102"/>
      <c r="M86" s="30" t="s">
        <v>19</v>
      </c>
      <c r="N86" s="31" t="s">
        <v>41</v>
      </c>
      <c r="O86" s="31" t="s">
        <v>119</v>
      </c>
      <c r="P86" s="31" t="s">
        <v>120</v>
      </c>
      <c r="Q86" s="31" t="s">
        <v>121</v>
      </c>
      <c r="R86" s="31" t="s">
        <v>122</v>
      </c>
      <c r="S86" s="31" t="s">
        <v>123</v>
      </c>
      <c r="T86" s="32" t="s">
        <v>124</v>
      </c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</row>
    <row r="87" spans="1:63" s="2" customFormat="1" ht="22.8" customHeight="1">
      <c r="A87" s="20"/>
      <c r="B87" s="21"/>
      <c r="C87" s="35" t="s">
        <v>125</v>
      </c>
      <c r="D87" s="22"/>
      <c r="E87" s="22"/>
      <c r="F87" s="22"/>
      <c r="G87" s="22"/>
      <c r="H87" s="22"/>
      <c r="I87" s="44"/>
      <c r="J87" s="103">
        <f>BK87</f>
        <v>0</v>
      </c>
      <c r="K87" s="22"/>
      <c r="L87" s="23"/>
      <c r="M87" s="33"/>
      <c r="N87" s="104"/>
      <c r="O87" s="34"/>
      <c r="P87" s="105">
        <f>P88+P155</f>
        <v>0</v>
      </c>
      <c r="Q87" s="34"/>
      <c r="R87" s="105">
        <f>R88+R155</f>
        <v>90.95494420000028</v>
      </c>
      <c r="S87" s="34"/>
      <c r="T87" s="106">
        <f>T88+T155</f>
        <v>0</v>
      </c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T87" s="13" t="s">
        <v>70</v>
      </c>
      <c r="AU87" s="13" t="s">
        <v>103</v>
      </c>
      <c r="BK87" s="107">
        <f>BK88+BK155</f>
        <v>0</v>
      </c>
    </row>
    <row r="88" spans="2:63" s="7" customFormat="1" ht="25.95" customHeight="1">
      <c r="B88" s="108"/>
      <c r="C88" s="109"/>
      <c r="D88" s="110" t="s">
        <v>70</v>
      </c>
      <c r="E88" s="111" t="s">
        <v>126</v>
      </c>
      <c r="F88" s="111" t="s">
        <v>127</v>
      </c>
      <c r="G88" s="109"/>
      <c r="H88" s="109"/>
      <c r="I88" s="112"/>
      <c r="J88" s="113">
        <f>BK88</f>
        <v>0</v>
      </c>
      <c r="K88" s="109"/>
      <c r="L88" s="114"/>
      <c r="M88" s="115"/>
      <c r="N88" s="116"/>
      <c r="O88" s="116"/>
      <c r="P88" s="117">
        <f>P89+P137+P149+P152</f>
        <v>0</v>
      </c>
      <c r="Q88" s="116"/>
      <c r="R88" s="117">
        <f>R89+R137+R149+R152</f>
        <v>90.82760440000028</v>
      </c>
      <c r="S88" s="116"/>
      <c r="T88" s="118">
        <f>T89+T137+T149+T152</f>
        <v>0</v>
      </c>
      <c r="AR88" s="119" t="s">
        <v>79</v>
      </c>
      <c r="AT88" s="120" t="s">
        <v>70</v>
      </c>
      <c r="AU88" s="120" t="s">
        <v>71</v>
      </c>
      <c r="AY88" s="119" t="s">
        <v>128</v>
      </c>
      <c r="BK88" s="121">
        <f>BK89+BK137+BK149+BK152</f>
        <v>0</v>
      </c>
    </row>
    <row r="89" spans="2:63" s="7" customFormat="1" ht="22.8" customHeight="1">
      <c r="B89" s="108"/>
      <c r="C89" s="109"/>
      <c r="D89" s="110" t="s">
        <v>70</v>
      </c>
      <c r="E89" s="122" t="s">
        <v>79</v>
      </c>
      <c r="F89" s="122" t="s">
        <v>129</v>
      </c>
      <c r="G89" s="109"/>
      <c r="H89" s="109"/>
      <c r="I89" s="112"/>
      <c r="J89" s="123">
        <f>BK89</f>
        <v>0</v>
      </c>
      <c r="K89" s="109"/>
      <c r="L89" s="114"/>
      <c r="M89" s="115"/>
      <c r="N89" s="116"/>
      <c r="O89" s="116"/>
      <c r="P89" s="117">
        <f>P90+SUM(P91:P123)</f>
        <v>0</v>
      </c>
      <c r="Q89" s="116"/>
      <c r="R89" s="117">
        <f>R90+SUM(R91:R123)</f>
        <v>90.79850000000029</v>
      </c>
      <c r="S89" s="116"/>
      <c r="T89" s="118">
        <f>T90+SUM(T91:T123)</f>
        <v>0</v>
      </c>
      <c r="AR89" s="119" t="s">
        <v>79</v>
      </c>
      <c r="AT89" s="120" t="s">
        <v>70</v>
      </c>
      <c r="AU89" s="120" t="s">
        <v>79</v>
      </c>
      <c r="AY89" s="119" t="s">
        <v>128</v>
      </c>
      <c r="BK89" s="121">
        <f>BK90+SUM(BK91:BK123)</f>
        <v>0</v>
      </c>
    </row>
    <row r="90" spans="1:65" s="2" customFormat="1" ht="33" customHeight="1">
      <c r="A90" s="20"/>
      <c r="B90" s="21"/>
      <c r="C90" s="124" t="s">
        <v>79</v>
      </c>
      <c r="D90" s="124" t="s">
        <v>130</v>
      </c>
      <c r="E90" s="125" t="s">
        <v>1171</v>
      </c>
      <c r="F90" s="126" t="s">
        <v>1172</v>
      </c>
      <c r="G90" s="127" t="s">
        <v>144</v>
      </c>
      <c r="H90" s="128">
        <v>132.307</v>
      </c>
      <c r="I90" s="129"/>
      <c r="J90" s="130">
        <f>ROUND(I90*H90,2)</f>
        <v>0</v>
      </c>
      <c r="K90" s="131"/>
      <c r="L90" s="23"/>
      <c r="M90" s="132" t="s">
        <v>19</v>
      </c>
      <c r="N90" s="133" t="s">
        <v>42</v>
      </c>
      <c r="O90" s="29"/>
      <c r="P90" s="134">
        <f>O90*H90</f>
        <v>0</v>
      </c>
      <c r="Q90" s="134">
        <v>0</v>
      </c>
      <c r="R90" s="134">
        <f>Q90*H90</f>
        <v>0</v>
      </c>
      <c r="S90" s="134">
        <v>0</v>
      </c>
      <c r="T90" s="135">
        <f>S90*H90</f>
        <v>0</v>
      </c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R90" s="136" t="s">
        <v>134</v>
      </c>
      <c r="AT90" s="136" t="s">
        <v>130</v>
      </c>
      <c r="AU90" s="136" t="s">
        <v>81</v>
      </c>
      <c r="AY90" s="13" t="s">
        <v>128</v>
      </c>
      <c r="BE90" s="137">
        <f>IF(N90="základní",J90,0)</f>
        <v>0</v>
      </c>
      <c r="BF90" s="137">
        <f>IF(N90="snížená",J90,0)</f>
        <v>0</v>
      </c>
      <c r="BG90" s="137">
        <f>IF(N90="zákl. přenesená",J90,0)</f>
        <v>0</v>
      </c>
      <c r="BH90" s="137">
        <f>IF(N90="sníž. přenesená",J90,0)</f>
        <v>0</v>
      </c>
      <c r="BI90" s="137">
        <f>IF(N90="nulová",J90,0)</f>
        <v>0</v>
      </c>
      <c r="BJ90" s="13" t="s">
        <v>79</v>
      </c>
      <c r="BK90" s="137">
        <f>ROUND(I90*H90,2)</f>
        <v>0</v>
      </c>
      <c r="BL90" s="13" t="s">
        <v>134</v>
      </c>
      <c r="BM90" s="136" t="s">
        <v>1173</v>
      </c>
    </row>
    <row r="91" spans="2:51" s="10" customFormat="1" ht="12">
      <c r="B91" s="172"/>
      <c r="C91" s="173"/>
      <c r="D91" s="140" t="s">
        <v>136</v>
      </c>
      <c r="E91" s="174" t="s">
        <v>19</v>
      </c>
      <c r="F91" s="175" t="s">
        <v>819</v>
      </c>
      <c r="G91" s="173"/>
      <c r="H91" s="174" t="s">
        <v>19</v>
      </c>
      <c r="I91" s="176"/>
      <c r="J91" s="173"/>
      <c r="K91" s="173"/>
      <c r="L91" s="177"/>
      <c r="M91" s="178"/>
      <c r="N91" s="179"/>
      <c r="O91" s="179"/>
      <c r="P91" s="179"/>
      <c r="Q91" s="179"/>
      <c r="R91" s="179"/>
      <c r="S91" s="179"/>
      <c r="T91" s="180"/>
      <c r="AT91" s="181" t="s">
        <v>136</v>
      </c>
      <c r="AU91" s="181" t="s">
        <v>81</v>
      </c>
      <c r="AV91" s="10" t="s">
        <v>79</v>
      </c>
      <c r="AW91" s="10" t="s">
        <v>33</v>
      </c>
      <c r="AX91" s="10" t="s">
        <v>71</v>
      </c>
      <c r="AY91" s="181" t="s">
        <v>128</v>
      </c>
    </row>
    <row r="92" spans="2:51" s="8" customFormat="1" ht="12">
      <c r="B92" s="138"/>
      <c r="C92" s="139"/>
      <c r="D92" s="140" t="s">
        <v>136</v>
      </c>
      <c r="E92" s="141" t="s">
        <v>19</v>
      </c>
      <c r="F92" s="142" t="s">
        <v>1174</v>
      </c>
      <c r="G92" s="139"/>
      <c r="H92" s="143">
        <v>36.147</v>
      </c>
      <c r="I92" s="144"/>
      <c r="J92" s="139"/>
      <c r="K92" s="139"/>
      <c r="L92" s="145"/>
      <c r="M92" s="146"/>
      <c r="N92" s="147"/>
      <c r="O92" s="147"/>
      <c r="P92" s="147"/>
      <c r="Q92" s="147"/>
      <c r="R92" s="147"/>
      <c r="S92" s="147"/>
      <c r="T92" s="148"/>
      <c r="AT92" s="149" t="s">
        <v>136</v>
      </c>
      <c r="AU92" s="149" t="s">
        <v>81</v>
      </c>
      <c r="AV92" s="8" t="s">
        <v>81</v>
      </c>
      <c r="AW92" s="8" t="s">
        <v>33</v>
      </c>
      <c r="AX92" s="8" t="s">
        <v>71</v>
      </c>
      <c r="AY92" s="149" t="s">
        <v>128</v>
      </c>
    </row>
    <row r="93" spans="2:51" s="10" customFormat="1" ht="12">
      <c r="B93" s="172"/>
      <c r="C93" s="173"/>
      <c r="D93" s="140" t="s">
        <v>136</v>
      </c>
      <c r="E93" s="174" t="s">
        <v>19</v>
      </c>
      <c r="F93" s="175" t="s">
        <v>350</v>
      </c>
      <c r="G93" s="173"/>
      <c r="H93" s="174" t="s">
        <v>19</v>
      </c>
      <c r="I93" s="176"/>
      <c r="J93" s="173"/>
      <c r="K93" s="173"/>
      <c r="L93" s="177"/>
      <c r="M93" s="178"/>
      <c r="N93" s="179"/>
      <c r="O93" s="179"/>
      <c r="P93" s="179"/>
      <c r="Q93" s="179"/>
      <c r="R93" s="179"/>
      <c r="S93" s="179"/>
      <c r="T93" s="180"/>
      <c r="AT93" s="181" t="s">
        <v>136</v>
      </c>
      <c r="AU93" s="181" t="s">
        <v>81</v>
      </c>
      <c r="AV93" s="10" t="s">
        <v>79</v>
      </c>
      <c r="AW93" s="10" t="s">
        <v>33</v>
      </c>
      <c r="AX93" s="10" t="s">
        <v>71</v>
      </c>
      <c r="AY93" s="181" t="s">
        <v>128</v>
      </c>
    </row>
    <row r="94" spans="2:51" s="8" customFormat="1" ht="20.4">
      <c r="B94" s="138"/>
      <c r="C94" s="139"/>
      <c r="D94" s="140" t="s">
        <v>136</v>
      </c>
      <c r="E94" s="141" t="s">
        <v>19</v>
      </c>
      <c r="F94" s="142" t="s">
        <v>1175</v>
      </c>
      <c r="G94" s="139"/>
      <c r="H94" s="143">
        <v>48.108</v>
      </c>
      <c r="I94" s="144"/>
      <c r="J94" s="139"/>
      <c r="K94" s="139"/>
      <c r="L94" s="145"/>
      <c r="M94" s="146"/>
      <c r="N94" s="147"/>
      <c r="O94" s="147"/>
      <c r="P94" s="147"/>
      <c r="Q94" s="147"/>
      <c r="R94" s="147"/>
      <c r="S94" s="147"/>
      <c r="T94" s="148"/>
      <c r="AT94" s="149" t="s">
        <v>136</v>
      </c>
      <c r="AU94" s="149" t="s">
        <v>81</v>
      </c>
      <c r="AV94" s="8" t="s">
        <v>81</v>
      </c>
      <c r="AW94" s="8" t="s">
        <v>33</v>
      </c>
      <c r="AX94" s="8" t="s">
        <v>71</v>
      </c>
      <c r="AY94" s="149" t="s">
        <v>128</v>
      </c>
    </row>
    <row r="95" spans="2:51" s="8" customFormat="1" ht="12">
      <c r="B95" s="138"/>
      <c r="C95" s="139"/>
      <c r="D95" s="140" t="s">
        <v>136</v>
      </c>
      <c r="E95" s="141" t="s">
        <v>19</v>
      </c>
      <c r="F95" s="142" t="s">
        <v>1176</v>
      </c>
      <c r="G95" s="139"/>
      <c r="H95" s="143">
        <v>17.612</v>
      </c>
      <c r="I95" s="144"/>
      <c r="J95" s="139"/>
      <c r="K95" s="139"/>
      <c r="L95" s="145"/>
      <c r="M95" s="146"/>
      <c r="N95" s="147"/>
      <c r="O95" s="147"/>
      <c r="P95" s="147"/>
      <c r="Q95" s="147"/>
      <c r="R95" s="147"/>
      <c r="S95" s="147"/>
      <c r="T95" s="148"/>
      <c r="AT95" s="149" t="s">
        <v>136</v>
      </c>
      <c r="AU95" s="149" t="s">
        <v>81</v>
      </c>
      <c r="AV95" s="8" t="s">
        <v>81</v>
      </c>
      <c r="AW95" s="8" t="s">
        <v>33</v>
      </c>
      <c r="AX95" s="8" t="s">
        <v>71</v>
      </c>
      <c r="AY95" s="149" t="s">
        <v>128</v>
      </c>
    </row>
    <row r="96" spans="2:51" s="10" customFormat="1" ht="12">
      <c r="B96" s="172"/>
      <c r="C96" s="173"/>
      <c r="D96" s="140" t="s">
        <v>136</v>
      </c>
      <c r="E96" s="174" t="s">
        <v>19</v>
      </c>
      <c r="F96" s="175" t="s">
        <v>345</v>
      </c>
      <c r="G96" s="173"/>
      <c r="H96" s="174" t="s">
        <v>19</v>
      </c>
      <c r="I96" s="176"/>
      <c r="J96" s="173"/>
      <c r="K96" s="173"/>
      <c r="L96" s="177"/>
      <c r="M96" s="178"/>
      <c r="N96" s="179"/>
      <c r="O96" s="179"/>
      <c r="P96" s="179"/>
      <c r="Q96" s="179"/>
      <c r="R96" s="179"/>
      <c r="S96" s="179"/>
      <c r="T96" s="180"/>
      <c r="AT96" s="181" t="s">
        <v>136</v>
      </c>
      <c r="AU96" s="181" t="s">
        <v>81</v>
      </c>
      <c r="AV96" s="10" t="s">
        <v>79</v>
      </c>
      <c r="AW96" s="10" t="s">
        <v>33</v>
      </c>
      <c r="AX96" s="10" t="s">
        <v>71</v>
      </c>
      <c r="AY96" s="181" t="s">
        <v>128</v>
      </c>
    </row>
    <row r="97" spans="2:51" s="8" customFormat="1" ht="12">
      <c r="B97" s="138"/>
      <c r="C97" s="139"/>
      <c r="D97" s="140" t="s">
        <v>136</v>
      </c>
      <c r="E97" s="141" t="s">
        <v>19</v>
      </c>
      <c r="F97" s="142" t="s">
        <v>1177</v>
      </c>
      <c r="G97" s="139"/>
      <c r="H97" s="143">
        <v>17.455</v>
      </c>
      <c r="I97" s="144"/>
      <c r="J97" s="139"/>
      <c r="K97" s="139"/>
      <c r="L97" s="145"/>
      <c r="M97" s="146"/>
      <c r="N97" s="147"/>
      <c r="O97" s="147"/>
      <c r="P97" s="147"/>
      <c r="Q97" s="147"/>
      <c r="R97" s="147"/>
      <c r="S97" s="147"/>
      <c r="T97" s="148"/>
      <c r="AT97" s="149" t="s">
        <v>136</v>
      </c>
      <c r="AU97" s="149" t="s">
        <v>81</v>
      </c>
      <c r="AV97" s="8" t="s">
        <v>81</v>
      </c>
      <c r="AW97" s="8" t="s">
        <v>33</v>
      </c>
      <c r="AX97" s="8" t="s">
        <v>71</v>
      </c>
      <c r="AY97" s="149" t="s">
        <v>128</v>
      </c>
    </row>
    <row r="98" spans="2:51" s="10" customFormat="1" ht="12">
      <c r="B98" s="172"/>
      <c r="C98" s="173"/>
      <c r="D98" s="140" t="s">
        <v>136</v>
      </c>
      <c r="E98" s="174" t="s">
        <v>19</v>
      </c>
      <c r="F98" s="175" t="s">
        <v>420</v>
      </c>
      <c r="G98" s="173"/>
      <c r="H98" s="174" t="s">
        <v>19</v>
      </c>
      <c r="I98" s="176"/>
      <c r="J98" s="173"/>
      <c r="K98" s="173"/>
      <c r="L98" s="177"/>
      <c r="M98" s="178"/>
      <c r="N98" s="179"/>
      <c r="O98" s="179"/>
      <c r="P98" s="179"/>
      <c r="Q98" s="179"/>
      <c r="R98" s="179"/>
      <c r="S98" s="179"/>
      <c r="T98" s="180"/>
      <c r="AT98" s="181" t="s">
        <v>136</v>
      </c>
      <c r="AU98" s="181" t="s">
        <v>81</v>
      </c>
      <c r="AV98" s="10" t="s">
        <v>79</v>
      </c>
      <c r="AW98" s="10" t="s">
        <v>33</v>
      </c>
      <c r="AX98" s="10" t="s">
        <v>71</v>
      </c>
      <c r="AY98" s="181" t="s">
        <v>128</v>
      </c>
    </row>
    <row r="99" spans="2:51" s="8" customFormat="1" ht="20.4">
      <c r="B99" s="138"/>
      <c r="C99" s="139"/>
      <c r="D99" s="140" t="s">
        <v>136</v>
      </c>
      <c r="E99" s="141" t="s">
        <v>19</v>
      </c>
      <c r="F99" s="142" t="s">
        <v>1178</v>
      </c>
      <c r="G99" s="139"/>
      <c r="H99" s="143">
        <v>12.985</v>
      </c>
      <c r="I99" s="144"/>
      <c r="J99" s="139"/>
      <c r="K99" s="139"/>
      <c r="L99" s="145"/>
      <c r="M99" s="146"/>
      <c r="N99" s="147"/>
      <c r="O99" s="147"/>
      <c r="P99" s="147"/>
      <c r="Q99" s="147"/>
      <c r="R99" s="147"/>
      <c r="S99" s="147"/>
      <c r="T99" s="148"/>
      <c r="AT99" s="149" t="s">
        <v>136</v>
      </c>
      <c r="AU99" s="149" t="s">
        <v>81</v>
      </c>
      <c r="AV99" s="8" t="s">
        <v>81</v>
      </c>
      <c r="AW99" s="8" t="s">
        <v>33</v>
      </c>
      <c r="AX99" s="8" t="s">
        <v>71</v>
      </c>
      <c r="AY99" s="149" t="s">
        <v>128</v>
      </c>
    </row>
    <row r="100" spans="2:51" s="9" customFormat="1" ht="12">
      <c r="B100" s="150"/>
      <c r="C100" s="151"/>
      <c r="D100" s="140" t="s">
        <v>136</v>
      </c>
      <c r="E100" s="152" t="s">
        <v>19</v>
      </c>
      <c r="F100" s="153" t="s">
        <v>151</v>
      </c>
      <c r="G100" s="151"/>
      <c r="H100" s="154">
        <v>132.307</v>
      </c>
      <c r="I100" s="155"/>
      <c r="J100" s="151"/>
      <c r="K100" s="151"/>
      <c r="L100" s="156"/>
      <c r="M100" s="157"/>
      <c r="N100" s="158"/>
      <c r="O100" s="158"/>
      <c r="P100" s="158"/>
      <c r="Q100" s="158"/>
      <c r="R100" s="158"/>
      <c r="S100" s="158"/>
      <c r="T100" s="159"/>
      <c r="AT100" s="160" t="s">
        <v>136</v>
      </c>
      <c r="AU100" s="160" t="s">
        <v>81</v>
      </c>
      <c r="AV100" s="9" t="s">
        <v>134</v>
      </c>
      <c r="AW100" s="9" t="s">
        <v>33</v>
      </c>
      <c r="AX100" s="9" t="s">
        <v>79</v>
      </c>
      <c r="AY100" s="160" t="s">
        <v>128</v>
      </c>
    </row>
    <row r="101" spans="1:65" s="2" customFormat="1" ht="33" customHeight="1">
      <c r="A101" s="20"/>
      <c r="B101" s="21"/>
      <c r="C101" s="124" t="s">
        <v>81</v>
      </c>
      <c r="D101" s="124" t="s">
        <v>130</v>
      </c>
      <c r="E101" s="125" t="s">
        <v>1179</v>
      </c>
      <c r="F101" s="126" t="s">
        <v>1180</v>
      </c>
      <c r="G101" s="127" t="s">
        <v>202</v>
      </c>
      <c r="H101" s="128">
        <v>7.5</v>
      </c>
      <c r="I101" s="129"/>
      <c r="J101" s="130">
        <f>ROUND(I101*H101,2)</f>
        <v>0</v>
      </c>
      <c r="K101" s="131"/>
      <c r="L101" s="23"/>
      <c r="M101" s="132" t="s">
        <v>19</v>
      </c>
      <c r="N101" s="133" t="s">
        <v>42</v>
      </c>
      <c r="O101" s="29"/>
      <c r="P101" s="134">
        <f>O101*H101</f>
        <v>0</v>
      </c>
      <c r="Q101" s="134">
        <v>0.0018</v>
      </c>
      <c r="R101" s="134">
        <f>Q101*H101</f>
        <v>0.0135</v>
      </c>
      <c r="S101" s="134">
        <v>0</v>
      </c>
      <c r="T101" s="135">
        <f>S101*H101</f>
        <v>0</v>
      </c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R101" s="136" t="s">
        <v>134</v>
      </c>
      <c r="AT101" s="136" t="s">
        <v>130</v>
      </c>
      <c r="AU101" s="136" t="s">
        <v>81</v>
      </c>
      <c r="AY101" s="13" t="s">
        <v>128</v>
      </c>
      <c r="BE101" s="137">
        <f>IF(N101="základní",J101,0)</f>
        <v>0</v>
      </c>
      <c r="BF101" s="137">
        <f>IF(N101="snížená",J101,0)</f>
        <v>0</v>
      </c>
      <c r="BG101" s="137">
        <f>IF(N101="zákl. přenesená",J101,0)</f>
        <v>0</v>
      </c>
      <c r="BH101" s="137">
        <f>IF(N101="sníž. přenesená",J101,0)</f>
        <v>0</v>
      </c>
      <c r="BI101" s="137">
        <f>IF(N101="nulová",J101,0)</f>
        <v>0</v>
      </c>
      <c r="BJ101" s="13" t="s">
        <v>79</v>
      </c>
      <c r="BK101" s="137">
        <f>ROUND(I101*H101,2)</f>
        <v>0</v>
      </c>
      <c r="BL101" s="13" t="s">
        <v>134</v>
      </c>
      <c r="BM101" s="136" t="s">
        <v>1181</v>
      </c>
    </row>
    <row r="102" spans="2:51" s="8" customFormat="1" ht="12">
      <c r="B102" s="138"/>
      <c r="C102" s="139"/>
      <c r="D102" s="140" t="s">
        <v>136</v>
      </c>
      <c r="E102" s="141" t="s">
        <v>19</v>
      </c>
      <c r="F102" s="142" t="s">
        <v>970</v>
      </c>
      <c r="G102" s="139"/>
      <c r="H102" s="143">
        <v>7.5</v>
      </c>
      <c r="I102" s="144"/>
      <c r="J102" s="139"/>
      <c r="K102" s="139"/>
      <c r="L102" s="145"/>
      <c r="M102" s="146"/>
      <c r="N102" s="147"/>
      <c r="O102" s="147"/>
      <c r="P102" s="147"/>
      <c r="Q102" s="147"/>
      <c r="R102" s="147"/>
      <c r="S102" s="147"/>
      <c r="T102" s="148"/>
      <c r="AT102" s="149" t="s">
        <v>136</v>
      </c>
      <c r="AU102" s="149" t="s">
        <v>81</v>
      </c>
      <c r="AV102" s="8" t="s">
        <v>81</v>
      </c>
      <c r="AW102" s="8" t="s">
        <v>33</v>
      </c>
      <c r="AX102" s="8" t="s">
        <v>79</v>
      </c>
      <c r="AY102" s="149" t="s">
        <v>128</v>
      </c>
    </row>
    <row r="103" spans="1:65" s="2" customFormat="1" ht="21.75" customHeight="1">
      <c r="A103" s="20"/>
      <c r="B103" s="21"/>
      <c r="C103" s="124" t="s">
        <v>141</v>
      </c>
      <c r="D103" s="124" t="s">
        <v>130</v>
      </c>
      <c r="E103" s="125" t="s">
        <v>437</v>
      </c>
      <c r="F103" s="126" t="s">
        <v>438</v>
      </c>
      <c r="G103" s="127" t="s">
        <v>144</v>
      </c>
      <c r="H103" s="128">
        <v>132.307</v>
      </c>
      <c r="I103" s="129"/>
      <c r="J103" s="130">
        <f>ROUND(I103*H103,2)</f>
        <v>0</v>
      </c>
      <c r="K103" s="131"/>
      <c r="L103" s="23"/>
      <c r="M103" s="132" t="s">
        <v>19</v>
      </c>
      <c r="N103" s="133" t="s">
        <v>42</v>
      </c>
      <c r="O103" s="29"/>
      <c r="P103" s="134">
        <f>O103*H103</f>
        <v>0</v>
      </c>
      <c r="Q103" s="134">
        <v>0</v>
      </c>
      <c r="R103" s="134">
        <f>Q103*H103</f>
        <v>0</v>
      </c>
      <c r="S103" s="134">
        <v>0</v>
      </c>
      <c r="T103" s="135">
        <f>S103*H103</f>
        <v>0</v>
      </c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R103" s="136" t="s">
        <v>134</v>
      </c>
      <c r="AT103" s="136" t="s">
        <v>130</v>
      </c>
      <c r="AU103" s="136" t="s">
        <v>81</v>
      </c>
      <c r="AY103" s="13" t="s">
        <v>128</v>
      </c>
      <c r="BE103" s="137">
        <f>IF(N103="základní",J103,0)</f>
        <v>0</v>
      </c>
      <c r="BF103" s="137">
        <f>IF(N103="snížená",J103,0)</f>
        <v>0</v>
      </c>
      <c r="BG103" s="137">
        <f>IF(N103="zákl. přenesená",J103,0)</f>
        <v>0</v>
      </c>
      <c r="BH103" s="137">
        <f>IF(N103="sníž. přenesená",J103,0)</f>
        <v>0</v>
      </c>
      <c r="BI103" s="137">
        <f>IF(N103="nulová",J103,0)</f>
        <v>0</v>
      </c>
      <c r="BJ103" s="13" t="s">
        <v>79</v>
      </c>
      <c r="BK103" s="137">
        <f>ROUND(I103*H103,2)</f>
        <v>0</v>
      </c>
      <c r="BL103" s="13" t="s">
        <v>134</v>
      </c>
      <c r="BM103" s="136" t="s">
        <v>1182</v>
      </c>
    </row>
    <row r="104" spans="2:51" s="8" customFormat="1" ht="12">
      <c r="B104" s="138"/>
      <c r="C104" s="139"/>
      <c r="D104" s="140" t="s">
        <v>136</v>
      </c>
      <c r="E104" s="141" t="s">
        <v>19</v>
      </c>
      <c r="F104" s="142" t="s">
        <v>1183</v>
      </c>
      <c r="G104" s="139"/>
      <c r="H104" s="143">
        <v>132.307</v>
      </c>
      <c r="I104" s="144"/>
      <c r="J104" s="139"/>
      <c r="K104" s="139"/>
      <c r="L104" s="145"/>
      <c r="M104" s="146"/>
      <c r="N104" s="147"/>
      <c r="O104" s="147"/>
      <c r="P104" s="147"/>
      <c r="Q104" s="147"/>
      <c r="R104" s="147"/>
      <c r="S104" s="147"/>
      <c r="T104" s="148"/>
      <c r="AT104" s="149" t="s">
        <v>136</v>
      </c>
      <c r="AU104" s="149" t="s">
        <v>81</v>
      </c>
      <c r="AV104" s="8" t="s">
        <v>81</v>
      </c>
      <c r="AW104" s="8" t="s">
        <v>33</v>
      </c>
      <c r="AX104" s="8" t="s">
        <v>79</v>
      </c>
      <c r="AY104" s="149" t="s">
        <v>128</v>
      </c>
    </row>
    <row r="105" spans="1:65" s="2" customFormat="1" ht="55.5" customHeight="1">
      <c r="A105" s="20"/>
      <c r="B105" s="21"/>
      <c r="C105" s="124" t="s">
        <v>134</v>
      </c>
      <c r="D105" s="124" t="s">
        <v>130</v>
      </c>
      <c r="E105" s="125" t="s">
        <v>162</v>
      </c>
      <c r="F105" s="126" t="s">
        <v>163</v>
      </c>
      <c r="G105" s="127" t="s">
        <v>144</v>
      </c>
      <c r="H105" s="128">
        <v>67.58</v>
      </c>
      <c r="I105" s="129"/>
      <c r="J105" s="130">
        <f>ROUND(I105*H105,2)</f>
        <v>0</v>
      </c>
      <c r="K105" s="131"/>
      <c r="L105" s="23"/>
      <c r="M105" s="132" t="s">
        <v>19</v>
      </c>
      <c r="N105" s="133" t="s">
        <v>42</v>
      </c>
      <c r="O105" s="29"/>
      <c r="P105" s="134">
        <f>O105*H105</f>
        <v>0</v>
      </c>
      <c r="Q105" s="134">
        <v>0</v>
      </c>
      <c r="R105" s="134">
        <f>Q105*H105</f>
        <v>0</v>
      </c>
      <c r="S105" s="134">
        <v>0</v>
      </c>
      <c r="T105" s="135">
        <f>S105*H105</f>
        <v>0</v>
      </c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R105" s="136" t="s">
        <v>134</v>
      </c>
      <c r="AT105" s="136" t="s">
        <v>130</v>
      </c>
      <c r="AU105" s="136" t="s">
        <v>81</v>
      </c>
      <c r="AY105" s="13" t="s">
        <v>128</v>
      </c>
      <c r="BE105" s="137">
        <f>IF(N105="základní",J105,0)</f>
        <v>0</v>
      </c>
      <c r="BF105" s="137">
        <f>IF(N105="snížená",J105,0)</f>
        <v>0</v>
      </c>
      <c r="BG105" s="137">
        <f>IF(N105="zákl. přenesená",J105,0)</f>
        <v>0</v>
      </c>
      <c r="BH105" s="137">
        <f>IF(N105="sníž. přenesená",J105,0)</f>
        <v>0</v>
      </c>
      <c r="BI105" s="137">
        <f>IF(N105="nulová",J105,0)</f>
        <v>0</v>
      </c>
      <c r="BJ105" s="13" t="s">
        <v>79</v>
      </c>
      <c r="BK105" s="137">
        <f>ROUND(I105*H105,2)</f>
        <v>0</v>
      </c>
      <c r="BL105" s="13" t="s">
        <v>134</v>
      </c>
      <c r="BM105" s="136" t="s">
        <v>1184</v>
      </c>
    </row>
    <row r="106" spans="2:51" s="8" customFormat="1" ht="12">
      <c r="B106" s="138"/>
      <c r="C106" s="139"/>
      <c r="D106" s="140" t="s">
        <v>136</v>
      </c>
      <c r="E106" s="141" t="s">
        <v>19</v>
      </c>
      <c r="F106" s="142" t="s">
        <v>1185</v>
      </c>
      <c r="G106" s="139"/>
      <c r="H106" s="143">
        <v>67.58</v>
      </c>
      <c r="I106" s="144"/>
      <c r="J106" s="139"/>
      <c r="K106" s="139"/>
      <c r="L106" s="145"/>
      <c r="M106" s="146"/>
      <c r="N106" s="147"/>
      <c r="O106" s="147"/>
      <c r="P106" s="147"/>
      <c r="Q106" s="147"/>
      <c r="R106" s="147"/>
      <c r="S106" s="147"/>
      <c r="T106" s="148"/>
      <c r="AT106" s="149" t="s">
        <v>136</v>
      </c>
      <c r="AU106" s="149" t="s">
        <v>81</v>
      </c>
      <c r="AV106" s="8" t="s">
        <v>81</v>
      </c>
      <c r="AW106" s="8" t="s">
        <v>33</v>
      </c>
      <c r="AX106" s="8" t="s">
        <v>79</v>
      </c>
      <c r="AY106" s="149" t="s">
        <v>128</v>
      </c>
    </row>
    <row r="107" spans="1:65" s="2" customFormat="1" ht="33" customHeight="1">
      <c r="A107" s="20"/>
      <c r="B107" s="21"/>
      <c r="C107" s="124" t="s">
        <v>156</v>
      </c>
      <c r="D107" s="124" t="s">
        <v>130</v>
      </c>
      <c r="E107" s="125" t="s">
        <v>443</v>
      </c>
      <c r="F107" s="126" t="s">
        <v>444</v>
      </c>
      <c r="G107" s="127" t="s">
        <v>173</v>
      </c>
      <c r="H107" s="128">
        <v>120.008</v>
      </c>
      <c r="I107" s="129"/>
      <c r="J107" s="130">
        <f>ROUND(I107*H107,2)</f>
        <v>0</v>
      </c>
      <c r="K107" s="131"/>
      <c r="L107" s="23"/>
      <c r="M107" s="132" t="s">
        <v>19</v>
      </c>
      <c r="N107" s="133" t="s">
        <v>42</v>
      </c>
      <c r="O107" s="29"/>
      <c r="P107" s="134">
        <f>O107*H107</f>
        <v>0</v>
      </c>
      <c r="Q107" s="134">
        <v>0</v>
      </c>
      <c r="R107" s="134">
        <f>Q107*H107</f>
        <v>0</v>
      </c>
      <c r="S107" s="134">
        <v>0</v>
      </c>
      <c r="T107" s="135">
        <f>S107*H107</f>
        <v>0</v>
      </c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R107" s="136" t="s">
        <v>134</v>
      </c>
      <c r="AT107" s="136" t="s">
        <v>130</v>
      </c>
      <c r="AU107" s="136" t="s">
        <v>81</v>
      </c>
      <c r="AY107" s="13" t="s">
        <v>128</v>
      </c>
      <c r="BE107" s="137">
        <f>IF(N107="základní",J107,0)</f>
        <v>0</v>
      </c>
      <c r="BF107" s="137">
        <f>IF(N107="snížená",J107,0)</f>
        <v>0</v>
      </c>
      <c r="BG107" s="137">
        <f>IF(N107="zákl. přenesená",J107,0)</f>
        <v>0</v>
      </c>
      <c r="BH107" s="137">
        <f>IF(N107="sníž. přenesená",J107,0)</f>
        <v>0</v>
      </c>
      <c r="BI107" s="137">
        <f>IF(N107="nulová",J107,0)</f>
        <v>0</v>
      </c>
      <c r="BJ107" s="13" t="s">
        <v>79</v>
      </c>
      <c r="BK107" s="137">
        <f>ROUND(I107*H107,2)</f>
        <v>0</v>
      </c>
      <c r="BL107" s="13" t="s">
        <v>134</v>
      </c>
      <c r="BM107" s="136" t="s">
        <v>1186</v>
      </c>
    </row>
    <row r="108" spans="2:51" s="8" customFormat="1" ht="12">
      <c r="B108" s="138"/>
      <c r="C108" s="139"/>
      <c r="D108" s="140" t="s">
        <v>136</v>
      </c>
      <c r="E108" s="141" t="s">
        <v>19</v>
      </c>
      <c r="F108" s="142" t="s">
        <v>1187</v>
      </c>
      <c r="G108" s="139"/>
      <c r="H108" s="143">
        <v>66.671</v>
      </c>
      <c r="I108" s="144"/>
      <c r="J108" s="139"/>
      <c r="K108" s="139"/>
      <c r="L108" s="145"/>
      <c r="M108" s="146"/>
      <c r="N108" s="147"/>
      <c r="O108" s="147"/>
      <c r="P108" s="147"/>
      <c r="Q108" s="147"/>
      <c r="R108" s="147"/>
      <c r="S108" s="147"/>
      <c r="T108" s="148"/>
      <c r="AT108" s="149" t="s">
        <v>136</v>
      </c>
      <c r="AU108" s="149" t="s">
        <v>81</v>
      </c>
      <c r="AV108" s="8" t="s">
        <v>81</v>
      </c>
      <c r="AW108" s="8" t="s">
        <v>33</v>
      </c>
      <c r="AX108" s="8" t="s">
        <v>71</v>
      </c>
      <c r="AY108" s="149" t="s">
        <v>128</v>
      </c>
    </row>
    <row r="109" spans="2:51" s="8" customFormat="1" ht="12">
      <c r="B109" s="138"/>
      <c r="C109" s="139"/>
      <c r="D109" s="140" t="s">
        <v>136</v>
      </c>
      <c r="E109" s="141" t="s">
        <v>19</v>
      </c>
      <c r="F109" s="142" t="s">
        <v>1188</v>
      </c>
      <c r="G109" s="139"/>
      <c r="H109" s="143">
        <v>120.008</v>
      </c>
      <c r="I109" s="144"/>
      <c r="J109" s="139"/>
      <c r="K109" s="139"/>
      <c r="L109" s="145"/>
      <c r="M109" s="146"/>
      <c r="N109" s="147"/>
      <c r="O109" s="147"/>
      <c r="P109" s="147"/>
      <c r="Q109" s="147"/>
      <c r="R109" s="147"/>
      <c r="S109" s="147"/>
      <c r="T109" s="148"/>
      <c r="AT109" s="149" t="s">
        <v>136</v>
      </c>
      <c r="AU109" s="149" t="s">
        <v>81</v>
      </c>
      <c r="AV109" s="8" t="s">
        <v>81</v>
      </c>
      <c r="AW109" s="8" t="s">
        <v>33</v>
      </c>
      <c r="AX109" s="8" t="s">
        <v>79</v>
      </c>
      <c r="AY109" s="149" t="s">
        <v>128</v>
      </c>
    </row>
    <row r="110" spans="1:65" s="2" customFormat="1" ht="33" customHeight="1">
      <c r="A110" s="20"/>
      <c r="B110" s="21"/>
      <c r="C110" s="124" t="s">
        <v>161</v>
      </c>
      <c r="D110" s="124" t="s">
        <v>130</v>
      </c>
      <c r="E110" s="125" t="s">
        <v>176</v>
      </c>
      <c r="F110" s="126" t="s">
        <v>177</v>
      </c>
      <c r="G110" s="127" t="s">
        <v>144</v>
      </c>
      <c r="H110" s="128">
        <v>66.671</v>
      </c>
      <c r="I110" s="129"/>
      <c r="J110" s="130">
        <f>ROUND(I110*H110,2)</f>
        <v>0</v>
      </c>
      <c r="K110" s="131"/>
      <c r="L110" s="23"/>
      <c r="M110" s="132" t="s">
        <v>19</v>
      </c>
      <c r="N110" s="133" t="s">
        <v>42</v>
      </c>
      <c r="O110" s="29"/>
      <c r="P110" s="134">
        <f>O110*H110</f>
        <v>0</v>
      </c>
      <c r="Q110" s="134">
        <v>0</v>
      </c>
      <c r="R110" s="134">
        <f>Q110*H110</f>
        <v>0</v>
      </c>
      <c r="S110" s="134">
        <v>0</v>
      </c>
      <c r="T110" s="135">
        <f>S110*H110</f>
        <v>0</v>
      </c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R110" s="136" t="s">
        <v>134</v>
      </c>
      <c r="AT110" s="136" t="s">
        <v>130</v>
      </c>
      <c r="AU110" s="136" t="s">
        <v>81</v>
      </c>
      <c r="AY110" s="13" t="s">
        <v>128</v>
      </c>
      <c r="BE110" s="137">
        <f>IF(N110="základní",J110,0)</f>
        <v>0</v>
      </c>
      <c r="BF110" s="137">
        <f>IF(N110="snížená",J110,0)</f>
        <v>0</v>
      </c>
      <c r="BG110" s="137">
        <f>IF(N110="zákl. přenesená",J110,0)</f>
        <v>0</v>
      </c>
      <c r="BH110" s="137">
        <f>IF(N110="sníž. přenesená",J110,0)</f>
        <v>0</v>
      </c>
      <c r="BI110" s="137">
        <f>IF(N110="nulová",J110,0)</f>
        <v>0</v>
      </c>
      <c r="BJ110" s="13" t="s">
        <v>79</v>
      </c>
      <c r="BK110" s="137">
        <f>ROUND(I110*H110,2)</f>
        <v>0</v>
      </c>
      <c r="BL110" s="13" t="s">
        <v>134</v>
      </c>
      <c r="BM110" s="136" t="s">
        <v>1189</v>
      </c>
    </row>
    <row r="111" spans="2:51" s="8" customFormat="1" ht="12">
      <c r="B111" s="138"/>
      <c r="C111" s="139"/>
      <c r="D111" s="140" t="s">
        <v>136</v>
      </c>
      <c r="E111" s="141" t="s">
        <v>19</v>
      </c>
      <c r="F111" s="142" t="s">
        <v>1187</v>
      </c>
      <c r="G111" s="139"/>
      <c r="H111" s="143">
        <v>66.671</v>
      </c>
      <c r="I111" s="144"/>
      <c r="J111" s="139"/>
      <c r="K111" s="139"/>
      <c r="L111" s="145"/>
      <c r="M111" s="146"/>
      <c r="N111" s="147"/>
      <c r="O111" s="147"/>
      <c r="P111" s="147"/>
      <c r="Q111" s="147"/>
      <c r="R111" s="147"/>
      <c r="S111" s="147"/>
      <c r="T111" s="148"/>
      <c r="AT111" s="149" t="s">
        <v>136</v>
      </c>
      <c r="AU111" s="149" t="s">
        <v>81</v>
      </c>
      <c r="AV111" s="8" t="s">
        <v>81</v>
      </c>
      <c r="AW111" s="8" t="s">
        <v>33</v>
      </c>
      <c r="AX111" s="8" t="s">
        <v>79</v>
      </c>
      <c r="AY111" s="149" t="s">
        <v>128</v>
      </c>
    </row>
    <row r="112" spans="1:65" s="2" customFormat="1" ht="33" customHeight="1">
      <c r="A112" s="20"/>
      <c r="B112" s="21"/>
      <c r="C112" s="124" t="s">
        <v>166</v>
      </c>
      <c r="D112" s="124" t="s">
        <v>130</v>
      </c>
      <c r="E112" s="125" t="s">
        <v>449</v>
      </c>
      <c r="F112" s="126" t="s">
        <v>450</v>
      </c>
      <c r="G112" s="127" t="s">
        <v>144</v>
      </c>
      <c r="H112" s="128">
        <v>64.727</v>
      </c>
      <c r="I112" s="129"/>
      <c r="J112" s="130">
        <f>ROUND(I112*H112,2)</f>
        <v>0</v>
      </c>
      <c r="K112" s="131"/>
      <c r="L112" s="23"/>
      <c r="M112" s="132" t="s">
        <v>19</v>
      </c>
      <c r="N112" s="133" t="s">
        <v>42</v>
      </c>
      <c r="O112" s="29"/>
      <c r="P112" s="134">
        <f>O112*H112</f>
        <v>0</v>
      </c>
      <c r="Q112" s="134">
        <v>0</v>
      </c>
      <c r="R112" s="134">
        <f>Q112*H112</f>
        <v>0</v>
      </c>
      <c r="S112" s="134">
        <v>0</v>
      </c>
      <c r="T112" s="135">
        <f>S112*H112</f>
        <v>0</v>
      </c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R112" s="136" t="s">
        <v>134</v>
      </c>
      <c r="AT112" s="136" t="s">
        <v>130</v>
      </c>
      <c r="AU112" s="136" t="s">
        <v>81</v>
      </c>
      <c r="AY112" s="13" t="s">
        <v>128</v>
      </c>
      <c r="BE112" s="137">
        <f>IF(N112="základní",J112,0)</f>
        <v>0</v>
      </c>
      <c r="BF112" s="137">
        <f>IF(N112="snížená",J112,0)</f>
        <v>0</v>
      </c>
      <c r="BG112" s="137">
        <f>IF(N112="zákl. přenesená",J112,0)</f>
        <v>0</v>
      </c>
      <c r="BH112" s="137">
        <f>IF(N112="sníž. přenesená",J112,0)</f>
        <v>0</v>
      </c>
      <c r="BI112" s="137">
        <f>IF(N112="nulová",J112,0)</f>
        <v>0</v>
      </c>
      <c r="BJ112" s="13" t="s">
        <v>79</v>
      </c>
      <c r="BK112" s="137">
        <f>ROUND(I112*H112,2)</f>
        <v>0</v>
      </c>
      <c r="BL112" s="13" t="s">
        <v>134</v>
      </c>
      <c r="BM112" s="136" t="s">
        <v>1190</v>
      </c>
    </row>
    <row r="113" spans="2:51" s="10" customFormat="1" ht="12">
      <c r="B113" s="172"/>
      <c r="C113" s="173"/>
      <c r="D113" s="140" t="s">
        <v>136</v>
      </c>
      <c r="E113" s="174" t="s">
        <v>19</v>
      </c>
      <c r="F113" s="175" t="s">
        <v>819</v>
      </c>
      <c r="G113" s="173"/>
      <c r="H113" s="174" t="s">
        <v>19</v>
      </c>
      <c r="I113" s="176"/>
      <c r="J113" s="173"/>
      <c r="K113" s="173"/>
      <c r="L113" s="177"/>
      <c r="M113" s="178"/>
      <c r="N113" s="179"/>
      <c r="O113" s="179"/>
      <c r="P113" s="179"/>
      <c r="Q113" s="179"/>
      <c r="R113" s="179"/>
      <c r="S113" s="179"/>
      <c r="T113" s="180"/>
      <c r="AT113" s="181" t="s">
        <v>136</v>
      </c>
      <c r="AU113" s="181" t="s">
        <v>81</v>
      </c>
      <c r="AV113" s="10" t="s">
        <v>79</v>
      </c>
      <c r="AW113" s="10" t="s">
        <v>33</v>
      </c>
      <c r="AX113" s="10" t="s">
        <v>71</v>
      </c>
      <c r="AY113" s="181" t="s">
        <v>128</v>
      </c>
    </row>
    <row r="114" spans="2:51" s="8" customFormat="1" ht="12">
      <c r="B114" s="138"/>
      <c r="C114" s="139"/>
      <c r="D114" s="140" t="s">
        <v>136</v>
      </c>
      <c r="E114" s="141" t="s">
        <v>19</v>
      </c>
      <c r="F114" s="142" t="s">
        <v>1191</v>
      </c>
      <c r="G114" s="139"/>
      <c r="H114" s="143">
        <v>17.369</v>
      </c>
      <c r="I114" s="144"/>
      <c r="J114" s="139"/>
      <c r="K114" s="139"/>
      <c r="L114" s="145"/>
      <c r="M114" s="146"/>
      <c r="N114" s="147"/>
      <c r="O114" s="147"/>
      <c r="P114" s="147"/>
      <c r="Q114" s="147"/>
      <c r="R114" s="147"/>
      <c r="S114" s="147"/>
      <c r="T114" s="148"/>
      <c r="AT114" s="149" t="s">
        <v>136</v>
      </c>
      <c r="AU114" s="149" t="s">
        <v>81</v>
      </c>
      <c r="AV114" s="8" t="s">
        <v>81</v>
      </c>
      <c r="AW114" s="8" t="s">
        <v>33</v>
      </c>
      <c r="AX114" s="8" t="s">
        <v>71</v>
      </c>
      <c r="AY114" s="149" t="s">
        <v>128</v>
      </c>
    </row>
    <row r="115" spans="2:51" s="10" customFormat="1" ht="12">
      <c r="B115" s="172"/>
      <c r="C115" s="173"/>
      <c r="D115" s="140" t="s">
        <v>136</v>
      </c>
      <c r="E115" s="174" t="s">
        <v>19</v>
      </c>
      <c r="F115" s="175" t="s">
        <v>350</v>
      </c>
      <c r="G115" s="173"/>
      <c r="H115" s="174" t="s">
        <v>19</v>
      </c>
      <c r="I115" s="176"/>
      <c r="J115" s="173"/>
      <c r="K115" s="173"/>
      <c r="L115" s="177"/>
      <c r="M115" s="178"/>
      <c r="N115" s="179"/>
      <c r="O115" s="179"/>
      <c r="P115" s="179"/>
      <c r="Q115" s="179"/>
      <c r="R115" s="179"/>
      <c r="S115" s="179"/>
      <c r="T115" s="180"/>
      <c r="AT115" s="181" t="s">
        <v>136</v>
      </c>
      <c r="AU115" s="181" t="s">
        <v>81</v>
      </c>
      <c r="AV115" s="10" t="s">
        <v>79</v>
      </c>
      <c r="AW115" s="10" t="s">
        <v>33</v>
      </c>
      <c r="AX115" s="10" t="s">
        <v>71</v>
      </c>
      <c r="AY115" s="181" t="s">
        <v>128</v>
      </c>
    </row>
    <row r="116" spans="2:51" s="8" customFormat="1" ht="20.4">
      <c r="B116" s="138"/>
      <c r="C116" s="139"/>
      <c r="D116" s="140" t="s">
        <v>136</v>
      </c>
      <c r="E116" s="141" t="s">
        <v>19</v>
      </c>
      <c r="F116" s="142" t="s">
        <v>1192</v>
      </c>
      <c r="G116" s="139"/>
      <c r="H116" s="143">
        <v>23.98</v>
      </c>
      <c r="I116" s="144"/>
      <c r="J116" s="139"/>
      <c r="K116" s="139"/>
      <c r="L116" s="145"/>
      <c r="M116" s="146"/>
      <c r="N116" s="147"/>
      <c r="O116" s="147"/>
      <c r="P116" s="147"/>
      <c r="Q116" s="147"/>
      <c r="R116" s="147"/>
      <c r="S116" s="147"/>
      <c r="T116" s="148"/>
      <c r="AT116" s="149" t="s">
        <v>136</v>
      </c>
      <c r="AU116" s="149" t="s">
        <v>81</v>
      </c>
      <c r="AV116" s="8" t="s">
        <v>81</v>
      </c>
      <c r="AW116" s="8" t="s">
        <v>33</v>
      </c>
      <c r="AX116" s="8" t="s">
        <v>71</v>
      </c>
      <c r="AY116" s="149" t="s">
        <v>128</v>
      </c>
    </row>
    <row r="117" spans="2:51" s="8" customFormat="1" ht="20.4">
      <c r="B117" s="138"/>
      <c r="C117" s="139"/>
      <c r="D117" s="140" t="s">
        <v>136</v>
      </c>
      <c r="E117" s="141" t="s">
        <v>19</v>
      </c>
      <c r="F117" s="142" t="s">
        <v>1193</v>
      </c>
      <c r="G117" s="139"/>
      <c r="H117" s="143">
        <v>9.51</v>
      </c>
      <c r="I117" s="144"/>
      <c r="J117" s="139"/>
      <c r="K117" s="139"/>
      <c r="L117" s="145"/>
      <c r="M117" s="146"/>
      <c r="N117" s="147"/>
      <c r="O117" s="147"/>
      <c r="P117" s="147"/>
      <c r="Q117" s="147"/>
      <c r="R117" s="147"/>
      <c r="S117" s="147"/>
      <c r="T117" s="148"/>
      <c r="AT117" s="149" t="s">
        <v>136</v>
      </c>
      <c r="AU117" s="149" t="s">
        <v>81</v>
      </c>
      <c r="AV117" s="8" t="s">
        <v>81</v>
      </c>
      <c r="AW117" s="8" t="s">
        <v>33</v>
      </c>
      <c r="AX117" s="8" t="s">
        <v>71</v>
      </c>
      <c r="AY117" s="149" t="s">
        <v>128</v>
      </c>
    </row>
    <row r="118" spans="2:51" s="10" customFormat="1" ht="12">
      <c r="B118" s="172"/>
      <c r="C118" s="173"/>
      <c r="D118" s="140" t="s">
        <v>136</v>
      </c>
      <c r="E118" s="174" t="s">
        <v>19</v>
      </c>
      <c r="F118" s="175" t="s">
        <v>345</v>
      </c>
      <c r="G118" s="173"/>
      <c r="H118" s="174" t="s">
        <v>19</v>
      </c>
      <c r="I118" s="176"/>
      <c r="J118" s="173"/>
      <c r="K118" s="173"/>
      <c r="L118" s="177"/>
      <c r="M118" s="178"/>
      <c r="N118" s="179"/>
      <c r="O118" s="179"/>
      <c r="P118" s="179"/>
      <c r="Q118" s="179"/>
      <c r="R118" s="179"/>
      <c r="S118" s="179"/>
      <c r="T118" s="180"/>
      <c r="AT118" s="181" t="s">
        <v>136</v>
      </c>
      <c r="AU118" s="181" t="s">
        <v>81</v>
      </c>
      <c r="AV118" s="10" t="s">
        <v>79</v>
      </c>
      <c r="AW118" s="10" t="s">
        <v>33</v>
      </c>
      <c r="AX118" s="10" t="s">
        <v>71</v>
      </c>
      <c r="AY118" s="181" t="s">
        <v>128</v>
      </c>
    </row>
    <row r="119" spans="2:51" s="8" customFormat="1" ht="12">
      <c r="B119" s="138"/>
      <c r="C119" s="139"/>
      <c r="D119" s="140" t="s">
        <v>136</v>
      </c>
      <c r="E119" s="141" t="s">
        <v>19</v>
      </c>
      <c r="F119" s="142" t="s">
        <v>1194</v>
      </c>
      <c r="G119" s="139"/>
      <c r="H119" s="143">
        <v>10.531</v>
      </c>
      <c r="I119" s="144"/>
      <c r="J119" s="139"/>
      <c r="K119" s="139"/>
      <c r="L119" s="145"/>
      <c r="M119" s="146"/>
      <c r="N119" s="147"/>
      <c r="O119" s="147"/>
      <c r="P119" s="147"/>
      <c r="Q119" s="147"/>
      <c r="R119" s="147"/>
      <c r="S119" s="147"/>
      <c r="T119" s="148"/>
      <c r="AT119" s="149" t="s">
        <v>136</v>
      </c>
      <c r="AU119" s="149" t="s">
        <v>81</v>
      </c>
      <c r="AV119" s="8" t="s">
        <v>81</v>
      </c>
      <c r="AW119" s="8" t="s">
        <v>33</v>
      </c>
      <c r="AX119" s="8" t="s">
        <v>71</v>
      </c>
      <c r="AY119" s="149" t="s">
        <v>128</v>
      </c>
    </row>
    <row r="120" spans="2:51" s="10" customFormat="1" ht="12">
      <c r="B120" s="172"/>
      <c r="C120" s="173"/>
      <c r="D120" s="140" t="s">
        <v>136</v>
      </c>
      <c r="E120" s="174" t="s">
        <v>19</v>
      </c>
      <c r="F120" s="175" t="s">
        <v>420</v>
      </c>
      <c r="G120" s="173"/>
      <c r="H120" s="174" t="s">
        <v>19</v>
      </c>
      <c r="I120" s="176"/>
      <c r="J120" s="173"/>
      <c r="K120" s="173"/>
      <c r="L120" s="177"/>
      <c r="M120" s="178"/>
      <c r="N120" s="179"/>
      <c r="O120" s="179"/>
      <c r="P120" s="179"/>
      <c r="Q120" s="179"/>
      <c r="R120" s="179"/>
      <c r="S120" s="179"/>
      <c r="T120" s="180"/>
      <c r="AT120" s="181" t="s">
        <v>136</v>
      </c>
      <c r="AU120" s="181" t="s">
        <v>81</v>
      </c>
      <c r="AV120" s="10" t="s">
        <v>79</v>
      </c>
      <c r="AW120" s="10" t="s">
        <v>33</v>
      </c>
      <c r="AX120" s="10" t="s">
        <v>71</v>
      </c>
      <c r="AY120" s="181" t="s">
        <v>128</v>
      </c>
    </row>
    <row r="121" spans="2:51" s="8" customFormat="1" ht="20.4">
      <c r="B121" s="138"/>
      <c r="C121" s="139"/>
      <c r="D121" s="140" t="s">
        <v>136</v>
      </c>
      <c r="E121" s="141" t="s">
        <v>19</v>
      </c>
      <c r="F121" s="142" t="s">
        <v>1195</v>
      </c>
      <c r="G121" s="139"/>
      <c r="H121" s="143">
        <v>3.337</v>
      </c>
      <c r="I121" s="144"/>
      <c r="J121" s="139"/>
      <c r="K121" s="139"/>
      <c r="L121" s="145"/>
      <c r="M121" s="146"/>
      <c r="N121" s="147"/>
      <c r="O121" s="147"/>
      <c r="P121" s="147"/>
      <c r="Q121" s="147"/>
      <c r="R121" s="147"/>
      <c r="S121" s="147"/>
      <c r="T121" s="148"/>
      <c r="AT121" s="149" t="s">
        <v>136</v>
      </c>
      <c r="AU121" s="149" t="s">
        <v>81</v>
      </c>
      <c r="AV121" s="8" t="s">
        <v>81</v>
      </c>
      <c r="AW121" s="8" t="s">
        <v>33</v>
      </c>
      <c r="AX121" s="8" t="s">
        <v>71</v>
      </c>
      <c r="AY121" s="149" t="s">
        <v>128</v>
      </c>
    </row>
    <row r="122" spans="2:51" s="9" customFormat="1" ht="12">
      <c r="B122" s="150"/>
      <c r="C122" s="151"/>
      <c r="D122" s="140" t="s">
        <v>136</v>
      </c>
      <c r="E122" s="152" t="s">
        <v>19</v>
      </c>
      <c r="F122" s="153" t="s">
        <v>151</v>
      </c>
      <c r="G122" s="151"/>
      <c r="H122" s="154">
        <v>64.727</v>
      </c>
      <c r="I122" s="155"/>
      <c r="J122" s="151"/>
      <c r="K122" s="151"/>
      <c r="L122" s="156"/>
      <c r="M122" s="157"/>
      <c r="N122" s="158"/>
      <c r="O122" s="158"/>
      <c r="P122" s="158"/>
      <c r="Q122" s="158"/>
      <c r="R122" s="158"/>
      <c r="S122" s="158"/>
      <c r="T122" s="159"/>
      <c r="AT122" s="160" t="s">
        <v>136</v>
      </c>
      <c r="AU122" s="160" t="s">
        <v>81</v>
      </c>
      <c r="AV122" s="9" t="s">
        <v>134</v>
      </c>
      <c r="AW122" s="9" t="s">
        <v>33</v>
      </c>
      <c r="AX122" s="9" t="s">
        <v>79</v>
      </c>
      <c r="AY122" s="160" t="s">
        <v>128</v>
      </c>
    </row>
    <row r="123" spans="2:63" s="7" customFormat="1" ht="20.85" customHeight="1">
      <c r="B123" s="108"/>
      <c r="C123" s="109"/>
      <c r="D123" s="110" t="s">
        <v>70</v>
      </c>
      <c r="E123" s="122" t="s">
        <v>217</v>
      </c>
      <c r="F123" s="122" t="s">
        <v>472</v>
      </c>
      <c r="G123" s="109"/>
      <c r="H123" s="109"/>
      <c r="I123" s="112"/>
      <c r="J123" s="123">
        <f>BK123</f>
        <v>0</v>
      </c>
      <c r="K123" s="109"/>
      <c r="L123" s="114"/>
      <c r="M123" s="115"/>
      <c r="N123" s="116"/>
      <c r="O123" s="116"/>
      <c r="P123" s="117">
        <f>SUM(P124:P136)</f>
        <v>0</v>
      </c>
      <c r="Q123" s="116"/>
      <c r="R123" s="117">
        <f>SUM(R124:R136)</f>
        <v>90.7850000000003</v>
      </c>
      <c r="S123" s="116"/>
      <c r="T123" s="118">
        <f>SUM(T124:T136)</f>
        <v>0</v>
      </c>
      <c r="AR123" s="119" t="s">
        <v>79</v>
      </c>
      <c r="AT123" s="120" t="s">
        <v>70</v>
      </c>
      <c r="AU123" s="120" t="s">
        <v>81</v>
      </c>
      <c r="AY123" s="119" t="s">
        <v>128</v>
      </c>
      <c r="BK123" s="121">
        <f>SUM(BK124:BK136)</f>
        <v>0</v>
      </c>
    </row>
    <row r="124" spans="1:65" s="2" customFormat="1" ht="55.5" customHeight="1">
      <c r="A124" s="20"/>
      <c r="B124" s="21"/>
      <c r="C124" s="124" t="s">
        <v>170</v>
      </c>
      <c r="D124" s="124" t="s">
        <v>130</v>
      </c>
      <c r="E124" s="125" t="s">
        <v>473</v>
      </c>
      <c r="F124" s="126" t="s">
        <v>474</v>
      </c>
      <c r="G124" s="127" t="s">
        <v>144</v>
      </c>
      <c r="H124" s="128">
        <v>60.523</v>
      </c>
      <c r="I124" s="129"/>
      <c r="J124" s="130">
        <f>ROUND(I124*H124,2)</f>
        <v>0</v>
      </c>
      <c r="K124" s="131"/>
      <c r="L124" s="23"/>
      <c r="M124" s="132" t="s">
        <v>19</v>
      </c>
      <c r="N124" s="133" t="s">
        <v>42</v>
      </c>
      <c r="O124" s="29"/>
      <c r="P124" s="134">
        <f>O124*H124</f>
        <v>0</v>
      </c>
      <c r="Q124" s="134">
        <v>0</v>
      </c>
      <c r="R124" s="134">
        <f>Q124*H124</f>
        <v>0</v>
      </c>
      <c r="S124" s="134">
        <v>0</v>
      </c>
      <c r="T124" s="135">
        <f>S124*H124</f>
        <v>0</v>
      </c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R124" s="136" t="s">
        <v>134</v>
      </c>
      <c r="AT124" s="136" t="s">
        <v>130</v>
      </c>
      <c r="AU124" s="136" t="s">
        <v>141</v>
      </c>
      <c r="AY124" s="13" t="s">
        <v>128</v>
      </c>
      <c r="BE124" s="137">
        <f>IF(N124="základní",J124,0)</f>
        <v>0</v>
      </c>
      <c r="BF124" s="137">
        <f>IF(N124="snížená",J124,0)</f>
        <v>0</v>
      </c>
      <c r="BG124" s="137">
        <f>IF(N124="zákl. přenesená",J124,0)</f>
        <v>0</v>
      </c>
      <c r="BH124" s="137">
        <f>IF(N124="sníž. přenesená",J124,0)</f>
        <v>0</v>
      </c>
      <c r="BI124" s="137">
        <f>IF(N124="nulová",J124,0)</f>
        <v>0</v>
      </c>
      <c r="BJ124" s="13" t="s">
        <v>79</v>
      </c>
      <c r="BK124" s="137">
        <f>ROUND(I124*H124,2)</f>
        <v>0</v>
      </c>
      <c r="BL124" s="13" t="s">
        <v>134</v>
      </c>
      <c r="BM124" s="136" t="s">
        <v>1196</v>
      </c>
    </row>
    <row r="125" spans="2:51" s="8" customFormat="1" ht="20.4">
      <c r="B125" s="138"/>
      <c r="C125" s="139"/>
      <c r="D125" s="140" t="s">
        <v>136</v>
      </c>
      <c r="E125" s="141" t="s">
        <v>19</v>
      </c>
      <c r="F125" s="142" t="s">
        <v>1197</v>
      </c>
      <c r="G125" s="139"/>
      <c r="H125" s="143">
        <v>-1.025</v>
      </c>
      <c r="I125" s="144"/>
      <c r="J125" s="139"/>
      <c r="K125" s="139"/>
      <c r="L125" s="145"/>
      <c r="M125" s="146"/>
      <c r="N125" s="147"/>
      <c r="O125" s="147"/>
      <c r="P125" s="147"/>
      <c r="Q125" s="147"/>
      <c r="R125" s="147"/>
      <c r="S125" s="147"/>
      <c r="T125" s="148"/>
      <c r="AT125" s="149" t="s">
        <v>136</v>
      </c>
      <c r="AU125" s="149" t="s">
        <v>141</v>
      </c>
      <c r="AV125" s="8" t="s">
        <v>81</v>
      </c>
      <c r="AW125" s="8" t="s">
        <v>33</v>
      </c>
      <c r="AX125" s="8" t="s">
        <v>71</v>
      </c>
      <c r="AY125" s="149" t="s">
        <v>128</v>
      </c>
    </row>
    <row r="126" spans="2:51" s="10" customFormat="1" ht="12">
      <c r="B126" s="172"/>
      <c r="C126" s="173"/>
      <c r="D126" s="140" t="s">
        <v>136</v>
      </c>
      <c r="E126" s="174" t="s">
        <v>19</v>
      </c>
      <c r="F126" s="175" t="s">
        <v>819</v>
      </c>
      <c r="G126" s="173"/>
      <c r="H126" s="174" t="s">
        <v>19</v>
      </c>
      <c r="I126" s="176"/>
      <c r="J126" s="173"/>
      <c r="K126" s="173"/>
      <c r="L126" s="177"/>
      <c r="M126" s="178"/>
      <c r="N126" s="179"/>
      <c r="O126" s="179"/>
      <c r="P126" s="179"/>
      <c r="Q126" s="179"/>
      <c r="R126" s="179"/>
      <c r="S126" s="179"/>
      <c r="T126" s="180"/>
      <c r="AT126" s="181" t="s">
        <v>136</v>
      </c>
      <c r="AU126" s="181" t="s">
        <v>141</v>
      </c>
      <c r="AV126" s="10" t="s">
        <v>79</v>
      </c>
      <c r="AW126" s="10" t="s">
        <v>33</v>
      </c>
      <c r="AX126" s="10" t="s">
        <v>71</v>
      </c>
      <c r="AY126" s="181" t="s">
        <v>128</v>
      </c>
    </row>
    <row r="127" spans="2:51" s="8" customFormat="1" ht="12">
      <c r="B127" s="138"/>
      <c r="C127" s="139"/>
      <c r="D127" s="140" t="s">
        <v>136</v>
      </c>
      <c r="E127" s="141" t="s">
        <v>19</v>
      </c>
      <c r="F127" s="142" t="s">
        <v>1198</v>
      </c>
      <c r="G127" s="139"/>
      <c r="H127" s="143">
        <v>18.778</v>
      </c>
      <c r="I127" s="144"/>
      <c r="J127" s="139"/>
      <c r="K127" s="139"/>
      <c r="L127" s="145"/>
      <c r="M127" s="146"/>
      <c r="N127" s="147"/>
      <c r="O127" s="147"/>
      <c r="P127" s="147"/>
      <c r="Q127" s="147"/>
      <c r="R127" s="147"/>
      <c r="S127" s="147"/>
      <c r="T127" s="148"/>
      <c r="AT127" s="149" t="s">
        <v>136</v>
      </c>
      <c r="AU127" s="149" t="s">
        <v>141</v>
      </c>
      <c r="AV127" s="8" t="s">
        <v>81</v>
      </c>
      <c r="AW127" s="8" t="s">
        <v>33</v>
      </c>
      <c r="AX127" s="8" t="s">
        <v>71</v>
      </c>
      <c r="AY127" s="149" t="s">
        <v>128</v>
      </c>
    </row>
    <row r="128" spans="2:51" s="10" customFormat="1" ht="12">
      <c r="B128" s="172"/>
      <c r="C128" s="173"/>
      <c r="D128" s="140" t="s">
        <v>136</v>
      </c>
      <c r="E128" s="174" t="s">
        <v>19</v>
      </c>
      <c r="F128" s="175" t="s">
        <v>350</v>
      </c>
      <c r="G128" s="173"/>
      <c r="H128" s="174" t="s">
        <v>19</v>
      </c>
      <c r="I128" s="176"/>
      <c r="J128" s="173"/>
      <c r="K128" s="173"/>
      <c r="L128" s="177"/>
      <c r="M128" s="178"/>
      <c r="N128" s="179"/>
      <c r="O128" s="179"/>
      <c r="P128" s="179"/>
      <c r="Q128" s="179"/>
      <c r="R128" s="179"/>
      <c r="S128" s="179"/>
      <c r="T128" s="180"/>
      <c r="AT128" s="181" t="s">
        <v>136</v>
      </c>
      <c r="AU128" s="181" t="s">
        <v>141</v>
      </c>
      <c r="AV128" s="10" t="s">
        <v>79</v>
      </c>
      <c r="AW128" s="10" t="s">
        <v>33</v>
      </c>
      <c r="AX128" s="10" t="s">
        <v>71</v>
      </c>
      <c r="AY128" s="181" t="s">
        <v>128</v>
      </c>
    </row>
    <row r="129" spans="2:51" s="8" customFormat="1" ht="12">
      <c r="B129" s="138"/>
      <c r="C129" s="139"/>
      <c r="D129" s="140" t="s">
        <v>136</v>
      </c>
      <c r="E129" s="141" t="s">
        <v>19</v>
      </c>
      <c r="F129" s="142" t="s">
        <v>1199</v>
      </c>
      <c r="G129" s="139"/>
      <c r="H129" s="143">
        <v>24.128</v>
      </c>
      <c r="I129" s="144"/>
      <c r="J129" s="139"/>
      <c r="K129" s="139"/>
      <c r="L129" s="145"/>
      <c r="M129" s="146"/>
      <c r="N129" s="147"/>
      <c r="O129" s="147"/>
      <c r="P129" s="147"/>
      <c r="Q129" s="147"/>
      <c r="R129" s="147"/>
      <c r="S129" s="147"/>
      <c r="T129" s="148"/>
      <c r="AT129" s="149" t="s">
        <v>136</v>
      </c>
      <c r="AU129" s="149" t="s">
        <v>141</v>
      </c>
      <c r="AV129" s="8" t="s">
        <v>81</v>
      </c>
      <c r="AW129" s="8" t="s">
        <v>33</v>
      </c>
      <c r="AX129" s="8" t="s">
        <v>71</v>
      </c>
      <c r="AY129" s="149" t="s">
        <v>128</v>
      </c>
    </row>
    <row r="130" spans="2:51" s="8" customFormat="1" ht="12">
      <c r="B130" s="138"/>
      <c r="C130" s="139"/>
      <c r="D130" s="140" t="s">
        <v>136</v>
      </c>
      <c r="E130" s="141" t="s">
        <v>19</v>
      </c>
      <c r="F130" s="142" t="s">
        <v>1200</v>
      </c>
      <c r="G130" s="139"/>
      <c r="H130" s="143">
        <v>8.102</v>
      </c>
      <c r="I130" s="144"/>
      <c r="J130" s="139"/>
      <c r="K130" s="139"/>
      <c r="L130" s="145"/>
      <c r="M130" s="146"/>
      <c r="N130" s="147"/>
      <c r="O130" s="147"/>
      <c r="P130" s="147"/>
      <c r="Q130" s="147"/>
      <c r="R130" s="147"/>
      <c r="S130" s="147"/>
      <c r="T130" s="148"/>
      <c r="AT130" s="149" t="s">
        <v>136</v>
      </c>
      <c r="AU130" s="149" t="s">
        <v>141</v>
      </c>
      <c r="AV130" s="8" t="s">
        <v>81</v>
      </c>
      <c r="AW130" s="8" t="s">
        <v>33</v>
      </c>
      <c r="AX130" s="8" t="s">
        <v>71</v>
      </c>
      <c r="AY130" s="149" t="s">
        <v>128</v>
      </c>
    </row>
    <row r="131" spans="2:51" s="10" customFormat="1" ht="12">
      <c r="B131" s="172"/>
      <c r="C131" s="173"/>
      <c r="D131" s="140" t="s">
        <v>136</v>
      </c>
      <c r="E131" s="174" t="s">
        <v>19</v>
      </c>
      <c r="F131" s="175" t="s">
        <v>345</v>
      </c>
      <c r="G131" s="173"/>
      <c r="H131" s="174" t="s">
        <v>19</v>
      </c>
      <c r="I131" s="176"/>
      <c r="J131" s="173"/>
      <c r="K131" s="173"/>
      <c r="L131" s="177"/>
      <c r="M131" s="178"/>
      <c r="N131" s="179"/>
      <c r="O131" s="179"/>
      <c r="P131" s="179"/>
      <c r="Q131" s="179"/>
      <c r="R131" s="179"/>
      <c r="S131" s="179"/>
      <c r="T131" s="180"/>
      <c r="AT131" s="181" t="s">
        <v>136</v>
      </c>
      <c r="AU131" s="181" t="s">
        <v>141</v>
      </c>
      <c r="AV131" s="10" t="s">
        <v>79</v>
      </c>
      <c r="AW131" s="10" t="s">
        <v>33</v>
      </c>
      <c r="AX131" s="10" t="s">
        <v>71</v>
      </c>
      <c r="AY131" s="181" t="s">
        <v>128</v>
      </c>
    </row>
    <row r="132" spans="2:51" s="8" customFormat="1" ht="12">
      <c r="B132" s="138"/>
      <c r="C132" s="139"/>
      <c r="D132" s="140" t="s">
        <v>136</v>
      </c>
      <c r="E132" s="141" t="s">
        <v>19</v>
      </c>
      <c r="F132" s="142" t="s">
        <v>1201</v>
      </c>
      <c r="G132" s="139"/>
      <c r="H132" s="143">
        <v>4.694</v>
      </c>
      <c r="I132" s="144"/>
      <c r="J132" s="139"/>
      <c r="K132" s="139"/>
      <c r="L132" s="145"/>
      <c r="M132" s="146"/>
      <c r="N132" s="147"/>
      <c r="O132" s="147"/>
      <c r="P132" s="147"/>
      <c r="Q132" s="147"/>
      <c r="R132" s="147"/>
      <c r="S132" s="147"/>
      <c r="T132" s="148"/>
      <c r="AT132" s="149" t="s">
        <v>136</v>
      </c>
      <c r="AU132" s="149" t="s">
        <v>141</v>
      </c>
      <c r="AV132" s="8" t="s">
        <v>81</v>
      </c>
      <c r="AW132" s="8" t="s">
        <v>33</v>
      </c>
      <c r="AX132" s="8" t="s">
        <v>71</v>
      </c>
      <c r="AY132" s="149" t="s">
        <v>128</v>
      </c>
    </row>
    <row r="133" spans="2:51" s="10" customFormat="1" ht="12">
      <c r="B133" s="172"/>
      <c r="C133" s="173"/>
      <c r="D133" s="140" t="s">
        <v>136</v>
      </c>
      <c r="E133" s="174" t="s">
        <v>19</v>
      </c>
      <c r="F133" s="175" t="s">
        <v>420</v>
      </c>
      <c r="G133" s="173"/>
      <c r="H133" s="174" t="s">
        <v>19</v>
      </c>
      <c r="I133" s="176"/>
      <c r="J133" s="173"/>
      <c r="K133" s="173"/>
      <c r="L133" s="177"/>
      <c r="M133" s="178"/>
      <c r="N133" s="179"/>
      <c r="O133" s="179"/>
      <c r="P133" s="179"/>
      <c r="Q133" s="179"/>
      <c r="R133" s="179"/>
      <c r="S133" s="179"/>
      <c r="T133" s="180"/>
      <c r="AT133" s="181" t="s">
        <v>136</v>
      </c>
      <c r="AU133" s="181" t="s">
        <v>141</v>
      </c>
      <c r="AV133" s="10" t="s">
        <v>79</v>
      </c>
      <c r="AW133" s="10" t="s">
        <v>33</v>
      </c>
      <c r="AX133" s="10" t="s">
        <v>71</v>
      </c>
      <c r="AY133" s="181" t="s">
        <v>128</v>
      </c>
    </row>
    <row r="134" spans="2:51" s="8" customFormat="1" ht="12">
      <c r="B134" s="138"/>
      <c r="C134" s="139"/>
      <c r="D134" s="140" t="s">
        <v>136</v>
      </c>
      <c r="E134" s="141" t="s">
        <v>19</v>
      </c>
      <c r="F134" s="142" t="s">
        <v>1202</v>
      </c>
      <c r="G134" s="139"/>
      <c r="H134" s="143">
        <v>5.846</v>
      </c>
      <c r="I134" s="144"/>
      <c r="J134" s="139"/>
      <c r="K134" s="139"/>
      <c r="L134" s="145"/>
      <c r="M134" s="146"/>
      <c r="N134" s="147"/>
      <c r="O134" s="147"/>
      <c r="P134" s="147"/>
      <c r="Q134" s="147"/>
      <c r="R134" s="147"/>
      <c r="S134" s="147"/>
      <c r="T134" s="148"/>
      <c r="AT134" s="149" t="s">
        <v>136</v>
      </c>
      <c r="AU134" s="149" t="s">
        <v>141</v>
      </c>
      <c r="AV134" s="8" t="s">
        <v>81</v>
      </c>
      <c r="AW134" s="8" t="s">
        <v>33</v>
      </c>
      <c r="AX134" s="8" t="s">
        <v>71</v>
      </c>
      <c r="AY134" s="149" t="s">
        <v>128</v>
      </c>
    </row>
    <row r="135" spans="2:51" s="9" customFormat="1" ht="12">
      <c r="B135" s="150"/>
      <c r="C135" s="151"/>
      <c r="D135" s="140" t="s">
        <v>136</v>
      </c>
      <c r="E135" s="152" t="s">
        <v>19</v>
      </c>
      <c r="F135" s="153" t="s">
        <v>151</v>
      </c>
      <c r="G135" s="151"/>
      <c r="H135" s="154">
        <v>60.52300000000001</v>
      </c>
      <c r="I135" s="155"/>
      <c r="J135" s="151"/>
      <c r="K135" s="151"/>
      <c r="L135" s="156"/>
      <c r="M135" s="157"/>
      <c r="N135" s="158"/>
      <c r="O135" s="158"/>
      <c r="P135" s="158"/>
      <c r="Q135" s="158"/>
      <c r="R135" s="158"/>
      <c r="S135" s="158"/>
      <c r="T135" s="159"/>
      <c r="AT135" s="160" t="s">
        <v>136</v>
      </c>
      <c r="AU135" s="160" t="s">
        <v>141</v>
      </c>
      <c r="AV135" s="9" t="s">
        <v>134</v>
      </c>
      <c r="AW135" s="9" t="s">
        <v>33</v>
      </c>
      <c r="AX135" s="9" t="s">
        <v>79</v>
      </c>
      <c r="AY135" s="160" t="s">
        <v>128</v>
      </c>
    </row>
    <row r="136" spans="1:65" s="2" customFormat="1" ht="16.5" customHeight="1">
      <c r="A136" s="20"/>
      <c r="B136" s="21"/>
      <c r="C136" s="161" t="s">
        <v>175</v>
      </c>
      <c r="D136" s="161" t="s">
        <v>192</v>
      </c>
      <c r="E136" s="162" t="s">
        <v>486</v>
      </c>
      <c r="F136" s="163" t="s">
        <v>487</v>
      </c>
      <c r="G136" s="164" t="s">
        <v>173</v>
      </c>
      <c r="H136" s="165">
        <v>90.7850000000003</v>
      </c>
      <c r="I136" s="166"/>
      <c r="J136" s="167">
        <f>ROUND(I136*H136,2)</f>
        <v>0</v>
      </c>
      <c r="K136" s="168"/>
      <c r="L136" s="169"/>
      <c r="M136" s="170" t="s">
        <v>19</v>
      </c>
      <c r="N136" s="171" t="s">
        <v>42</v>
      </c>
      <c r="O136" s="29"/>
      <c r="P136" s="134">
        <f>O136*H136</f>
        <v>0</v>
      </c>
      <c r="Q136" s="134">
        <v>1</v>
      </c>
      <c r="R136" s="134">
        <f>Q136*H136</f>
        <v>90.7850000000003</v>
      </c>
      <c r="S136" s="134">
        <v>0</v>
      </c>
      <c r="T136" s="135">
        <f>S136*H136</f>
        <v>0</v>
      </c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R136" s="136" t="s">
        <v>170</v>
      </c>
      <c r="AT136" s="136" t="s">
        <v>192</v>
      </c>
      <c r="AU136" s="136" t="s">
        <v>141</v>
      </c>
      <c r="AY136" s="13" t="s">
        <v>128</v>
      </c>
      <c r="BE136" s="137">
        <f>IF(N136="základní",J136,0)</f>
        <v>0</v>
      </c>
      <c r="BF136" s="137">
        <f>IF(N136="snížená",J136,0)</f>
        <v>0</v>
      </c>
      <c r="BG136" s="137">
        <f>IF(N136="zákl. přenesená",J136,0)</f>
        <v>0</v>
      </c>
      <c r="BH136" s="137">
        <f>IF(N136="sníž. přenesená",J136,0)</f>
        <v>0</v>
      </c>
      <c r="BI136" s="137">
        <f>IF(N136="nulová",J136,0)</f>
        <v>0</v>
      </c>
      <c r="BJ136" s="13" t="s">
        <v>79</v>
      </c>
      <c r="BK136" s="137">
        <f>ROUND(I136*H136,2)</f>
        <v>0</v>
      </c>
      <c r="BL136" s="13" t="s">
        <v>134</v>
      </c>
      <c r="BM136" s="136" t="s">
        <v>1203</v>
      </c>
    </row>
    <row r="137" spans="2:63" s="7" customFormat="1" ht="22.8" customHeight="1">
      <c r="B137" s="108"/>
      <c r="C137" s="109"/>
      <c r="D137" s="110" t="s">
        <v>70</v>
      </c>
      <c r="E137" s="122" t="s">
        <v>134</v>
      </c>
      <c r="F137" s="122" t="s">
        <v>222</v>
      </c>
      <c r="G137" s="109"/>
      <c r="H137" s="109"/>
      <c r="I137" s="112"/>
      <c r="J137" s="123">
        <f>BK137</f>
        <v>0</v>
      </c>
      <c r="K137" s="109"/>
      <c r="L137" s="114"/>
      <c r="M137" s="115"/>
      <c r="N137" s="116"/>
      <c r="O137" s="116"/>
      <c r="P137" s="117">
        <f>SUM(P138:P148)</f>
        <v>0</v>
      </c>
      <c r="Q137" s="116"/>
      <c r="R137" s="117">
        <f>SUM(R138:R148)</f>
        <v>0</v>
      </c>
      <c r="S137" s="116"/>
      <c r="T137" s="118">
        <f>SUM(T138:T148)</f>
        <v>0</v>
      </c>
      <c r="AR137" s="119" t="s">
        <v>79</v>
      </c>
      <c r="AT137" s="120" t="s">
        <v>70</v>
      </c>
      <c r="AU137" s="120" t="s">
        <v>79</v>
      </c>
      <c r="AY137" s="119" t="s">
        <v>128</v>
      </c>
      <c r="BK137" s="121">
        <f>SUM(BK138:BK148)</f>
        <v>0</v>
      </c>
    </row>
    <row r="138" spans="1:65" s="2" customFormat="1" ht="21.75" customHeight="1">
      <c r="A138" s="20"/>
      <c r="B138" s="21"/>
      <c r="C138" s="124" t="s">
        <v>179</v>
      </c>
      <c r="D138" s="124" t="s">
        <v>130</v>
      </c>
      <c r="E138" s="125" t="s">
        <v>507</v>
      </c>
      <c r="F138" s="126" t="s">
        <v>508</v>
      </c>
      <c r="G138" s="127" t="s">
        <v>144</v>
      </c>
      <c r="H138" s="128">
        <v>15.875</v>
      </c>
      <c r="I138" s="129"/>
      <c r="J138" s="130">
        <f>ROUND(I138*H138,2)</f>
        <v>0</v>
      </c>
      <c r="K138" s="131"/>
      <c r="L138" s="23"/>
      <c r="M138" s="132" t="s">
        <v>19</v>
      </c>
      <c r="N138" s="133" t="s">
        <v>42</v>
      </c>
      <c r="O138" s="29"/>
      <c r="P138" s="134">
        <f>O138*H138</f>
        <v>0</v>
      </c>
      <c r="Q138" s="134">
        <v>0</v>
      </c>
      <c r="R138" s="134">
        <f>Q138*H138</f>
        <v>0</v>
      </c>
      <c r="S138" s="134">
        <v>0</v>
      </c>
      <c r="T138" s="135">
        <f>S138*H138</f>
        <v>0</v>
      </c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R138" s="136" t="s">
        <v>134</v>
      </c>
      <c r="AT138" s="136" t="s">
        <v>130</v>
      </c>
      <c r="AU138" s="136" t="s">
        <v>81</v>
      </c>
      <c r="AY138" s="13" t="s">
        <v>128</v>
      </c>
      <c r="BE138" s="137">
        <f>IF(N138="základní",J138,0)</f>
        <v>0</v>
      </c>
      <c r="BF138" s="137">
        <f>IF(N138="snížená",J138,0)</f>
        <v>0</v>
      </c>
      <c r="BG138" s="137">
        <f>IF(N138="zákl. přenesená",J138,0)</f>
        <v>0</v>
      </c>
      <c r="BH138" s="137">
        <f>IF(N138="sníž. přenesená",J138,0)</f>
        <v>0</v>
      </c>
      <c r="BI138" s="137">
        <f>IF(N138="nulová",J138,0)</f>
        <v>0</v>
      </c>
      <c r="BJ138" s="13" t="s">
        <v>79</v>
      </c>
      <c r="BK138" s="137">
        <f>ROUND(I138*H138,2)</f>
        <v>0</v>
      </c>
      <c r="BL138" s="13" t="s">
        <v>134</v>
      </c>
      <c r="BM138" s="136" t="s">
        <v>1204</v>
      </c>
    </row>
    <row r="139" spans="2:51" s="10" customFormat="1" ht="12">
      <c r="B139" s="172"/>
      <c r="C139" s="173"/>
      <c r="D139" s="140" t="s">
        <v>136</v>
      </c>
      <c r="E139" s="174" t="s">
        <v>19</v>
      </c>
      <c r="F139" s="175" t="s">
        <v>819</v>
      </c>
      <c r="G139" s="173"/>
      <c r="H139" s="174" t="s">
        <v>19</v>
      </c>
      <c r="I139" s="176"/>
      <c r="J139" s="173"/>
      <c r="K139" s="173"/>
      <c r="L139" s="177"/>
      <c r="M139" s="178"/>
      <c r="N139" s="179"/>
      <c r="O139" s="179"/>
      <c r="P139" s="179"/>
      <c r="Q139" s="179"/>
      <c r="R139" s="179"/>
      <c r="S139" s="179"/>
      <c r="T139" s="180"/>
      <c r="AT139" s="181" t="s">
        <v>136</v>
      </c>
      <c r="AU139" s="181" t="s">
        <v>81</v>
      </c>
      <c r="AV139" s="10" t="s">
        <v>79</v>
      </c>
      <c r="AW139" s="10" t="s">
        <v>33</v>
      </c>
      <c r="AX139" s="10" t="s">
        <v>71</v>
      </c>
      <c r="AY139" s="181" t="s">
        <v>128</v>
      </c>
    </row>
    <row r="140" spans="2:51" s="8" customFormat="1" ht="12">
      <c r="B140" s="138"/>
      <c r="C140" s="139"/>
      <c r="D140" s="140" t="s">
        <v>136</v>
      </c>
      <c r="E140" s="141" t="s">
        <v>19</v>
      </c>
      <c r="F140" s="142" t="s">
        <v>1205</v>
      </c>
      <c r="G140" s="139"/>
      <c r="H140" s="143">
        <v>4.694</v>
      </c>
      <c r="I140" s="144"/>
      <c r="J140" s="139"/>
      <c r="K140" s="139"/>
      <c r="L140" s="145"/>
      <c r="M140" s="146"/>
      <c r="N140" s="147"/>
      <c r="O140" s="147"/>
      <c r="P140" s="147"/>
      <c r="Q140" s="147"/>
      <c r="R140" s="147"/>
      <c r="S140" s="147"/>
      <c r="T140" s="148"/>
      <c r="AT140" s="149" t="s">
        <v>136</v>
      </c>
      <c r="AU140" s="149" t="s">
        <v>81</v>
      </c>
      <c r="AV140" s="8" t="s">
        <v>81</v>
      </c>
      <c r="AW140" s="8" t="s">
        <v>33</v>
      </c>
      <c r="AX140" s="8" t="s">
        <v>71</v>
      </c>
      <c r="AY140" s="149" t="s">
        <v>128</v>
      </c>
    </row>
    <row r="141" spans="2:51" s="10" customFormat="1" ht="12">
      <c r="B141" s="172"/>
      <c r="C141" s="173"/>
      <c r="D141" s="140" t="s">
        <v>136</v>
      </c>
      <c r="E141" s="174" t="s">
        <v>19</v>
      </c>
      <c r="F141" s="175" t="s">
        <v>350</v>
      </c>
      <c r="G141" s="173"/>
      <c r="H141" s="174" t="s">
        <v>19</v>
      </c>
      <c r="I141" s="176"/>
      <c r="J141" s="173"/>
      <c r="K141" s="173"/>
      <c r="L141" s="177"/>
      <c r="M141" s="178"/>
      <c r="N141" s="179"/>
      <c r="O141" s="179"/>
      <c r="P141" s="179"/>
      <c r="Q141" s="179"/>
      <c r="R141" s="179"/>
      <c r="S141" s="179"/>
      <c r="T141" s="180"/>
      <c r="AT141" s="181" t="s">
        <v>136</v>
      </c>
      <c r="AU141" s="181" t="s">
        <v>81</v>
      </c>
      <c r="AV141" s="10" t="s">
        <v>79</v>
      </c>
      <c r="AW141" s="10" t="s">
        <v>33</v>
      </c>
      <c r="AX141" s="10" t="s">
        <v>71</v>
      </c>
      <c r="AY141" s="181" t="s">
        <v>128</v>
      </c>
    </row>
    <row r="142" spans="2:51" s="8" customFormat="1" ht="12">
      <c r="B142" s="138"/>
      <c r="C142" s="139"/>
      <c r="D142" s="140" t="s">
        <v>136</v>
      </c>
      <c r="E142" s="141" t="s">
        <v>19</v>
      </c>
      <c r="F142" s="142" t="s">
        <v>1206</v>
      </c>
      <c r="G142" s="139"/>
      <c r="H142" s="143">
        <v>6.032</v>
      </c>
      <c r="I142" s="144"/>
      <c r="J142" s="139"/>
      <c r="K142" s="139"/>
      <c r="L142" s="145"/>
      <c r="M142" s="146"/>
      <c r="N142" s="147"/>
      <c r="O142" s="147"/>
      <c r="P142" s="147"/>
      <c r="Q142" s="147"/>
      <c r="R142" s="147"/>
      <c r="S142" s="147"/>
      <c r="T142" s="148"/>
      <c r="AT142" s="149" t="s">
        <v>136</v>
      </c>
      <c r="AU142" s="149" t="s">
        <v>81</v>
      </c>
      <c r="AV142" s="8" t="s">
        <v>81</v>
      </c>
      <c r="AW142" s="8" t="s">
        <v>33</v>
      </c>
      <c r="AX142" s="8" t="s">
        <v>71</v>
      </c>
      <c r="AY142" s="149" t="s">
        <v>128</v>
      </c>
    </row>
    <row r="143" spans="2:51" s="8" customFormat="1" ht="12">
      <c r="B143" s="138"/>
      <c r="C143" s="139"/>
      <c r="D143" s="140" t="s">
        <v>136</v>
      </c>
      <c r="E143" s="141" t="s">
        <v>19</v>
      </c>
      <c r="F143" s="142" t="s">
        <v>1207</v>
      </c>
      <c r="G143" s="139"/>
      <c r="H143" s="143">
        <v>2.026</v>
      </c>
      <c r="I143" s="144"/>
      <c r="J143" s="139"/>
      <c r="K143" s="139"/>
      <c r="L143" s="145"/>
      <c r="M143" s="146"/>
      <c r="N143" s="147"/>
      <c r="O143" s="147"/>
      <c r="P143" s="147"/>
      <c r="Q143" s="147"/>
      <c r="R143" s="147"/>
      <c r="S143" s="147"/>
      <c r="T143" s="148"/>
      <c r="AT143" s="149" t="s">
        <v>136</v>
      </c>
      <c r="AU143" s="149" t="s">
        <v>81</v>
      </c>
      <c r="AV143" s="8" t="s">
        <v>81</v>
      </c>
      <c r="AW143" s="8" t="s">
        <v>33</v>
      </c>
      <c r="AX143" s="8" t="s">
        <v>71</v>
      </c>
      <c r="AY143" s="149" t="s">
        <v>128</v>
      </c>
    </row>
    <row r="144" spans="2:51" s="10" customFormat="1" ht="12">
      <c r="B144" s="172"/>
      <c r="C144" s="173"/>
      <c r="D144" s="140" t="s">
        <v>136</v>
      </c>
      <c r="E144" s="174" t="s">
        <v>19</v>
      </c>
      <c r="F144" s="175" t="s">
        <v>345</v>
      </c>
      <c r="G144" s="173"/>
      <c r="H144" s="174" t="s">
        <v>19</v>
      </c>
      <c r="I144" s="176"/>
      <c r="J144" s="173"/>
      <c r="K144" s="173"/>
      <c r="L144" s="177"/>
      <c r="M144" s="178"/>
      <c r="N144" s="179"/>
      <c r="O144" s="179"/>
      <c r="P144" s="179"/>
      <c r="Q144" s="179"/>
      <c r="R144" s="179"/>
      <c r="S144" s="179"/>
      <c r="T144" s="180"/>
      <c r="AT144" s="181" t="s">
        <v>136</v>
      </c>
      <c r="AU144" s="181" t="s">
        <v>81</v>
      </c>
      <c r="AV144" s="10" t="s">
        <v>79</v>
      </c>
      <c r="AW144" s="10" t="s">
        <v>33</v>
      </c>
      <c r="AX144" s="10" t="s">
        <v>71</v>
      </c>
      <c r="AY144" s="181" t="s">
        <v>128</v>
      </c>
    </row>
    <row r="145" spans="2:51" s="8" customFormat="1" ht="12">
      <c r="B145" s="138"/>
      <c r="C145" s="139"/>
      <c r="D145" s="140" t="s">
        <v>136</v>
      </c>
      <c r="E145" s="141" t="s">
        <v>19</v>
      </c>
      <c r="F145" s="142" t="s">
        <v>1208</v>
      </c>
      <c r="G145" s="139"/>
      <c r="H145" s="143">
        <v>1.174</v>
      </c>
      <c r="I145" s="144"/>
      <c r="J145" s="139"/>
      <c r="K145" s="139"/>
      <c r="L145" s="145"/>
      <c r="M145" s="146"/>
      <c r="N145" s="147"/>
      <c r="O145" s="147"/>
      <c r="P145" s="147"/>
      <c r="Q145" s="147"/>
      <c r="R145" s="147"/>
      <c r="S145" s="147"/>
      <c r="T145" s="148"/>
      <c r="AT145" s="149" t="s">
        <v>136</v>
      </c>
      <c r="AU145" s="149" t="s">
        <v>81</v>
      </c>
      <c r="AV145" s="8" t="s">
        <v>81</v>
      </c>
      <c r="AW145" s="8" t="s">
        <v>33</v>
      </c>
      <c r="AX145" s="8" t="s">
        <v>71</v>
      </c>
      <c r="AY145" s="149" t="s">
        <v>128</v>
      </c>
    </row>
    <row r="146" spans="2:51" s="10" customFormat="1" ht="12">
      <c r="B146" s="172"/>
      <c r="C146" s="173"/>
      <c r="D146" s="140" t="s">
        <v>136</v>
      </c>
      <c r="E146" s="174" t="s">
        <v>19</v>
      </c>
      <c r="F146" s="175" t="s">
        <v>420</v>
      </c>
      <c r="G146" s="173"/>
      <c r="H146" s="174" t="s">
        <v>19</v>
      </c>
      <c r="I146" s="176"/>
      <c r="J146" s="173"/>
      <c r="K146" s="173"/>
      <c r="L146" s="177"/>
      <c r="M146" s="178"/>
      <c r="N146" s="179"/>
      <c r="O146" s="179"/>
      <c r="P146" s="179"/>
      <c r="Q146" s="179"/>
      <c r="R146" s="179"/>
      <c r="S146" s="179"/>
      <c r="T146" s="180"/>
      <c r="AT146" s="181" t="s">
        <v>136</v>
      </c>
      <c r="AU146" s="181" t="s">
        <v>81</v>
      </c>
      <c r="AV146" s="10" t="s">
        <v>79</v>
      </c>
      <c r="AW146" s="10" t="s">
        <v>33</v>
      </c>
      <c r="AX146" s="10" t="s">
        <v>71</v>
      </c>
      <c r="AY146" s="181" t="s">
        <v>128</v>
      </c>
    </row>
    <row r="147" spans="2:51" s="8" customFormat="1" ht="12">
      <c r="B147" s="138"/>
      <c r="C147" s="139"/>
      <c r="D147" s="140" t="s">
        <v>136</v>
      </c>
      <c r="E147" s="141" t="s">
        <v>19</v>
      </c>
      <c r="F147" s="142" t="s">
        <v>1209</v>
      </c>
      <c r="G147" s="139"/>
      <c r="H147" s="143">
        <v>1.949</v>
      </c>
      <c r="I147" s="144"/>
      <c r="J147" s="139"/>
      <c r="K147" s="139"/>
      <c r="L147" s="145"/>
      <c r="M147" s="146"/>
      <c r="N147" s="147"/>
      <c r="O147" s="147"/>
      <c r="P147" s="147"/>
      <c r="Q147" s="147"/>
      <c r="R147" s="147"/>
      <c r="S147" s="147"/>
      <c r="T147" s="148"/>
      <c r="AT147" s="149" t="s">
        <v>136</v>
      </c>
      <c r="AU147" s="149" t="s">
        <v>81</v>
      </c>
      <c r="AV147" s="8" t="s">
        <v>81</v>
      </c>
      <c r="AW147" s="8" t="s">
        <v>33</v>
      </c>
      <c r="AX147" s="8" t="s">
        <v>71</v>
      </c>
      <c r="AY147" s="149" t="s">
        <v>128</v>
      </c>
    </row>
    <row r="148" spans="2:51" s="9" customFormat="1" ht="12">
      <c r="B148" s="150"/>
      <c r="C148" s="151"/>
      <c r="D148" s="140" t="s">
        <v>136</v>
      </c>
      <c r="E148" s="152" t="s">
        <v>19</v>
      </c>
      <c r="F148" s="153" t="s">
        <v>151</v>
      </c>
      <c r="G148" s="151"/>
      <c r="H148" s="154">
        <v>15.874999999999998</v>
      </c>
      <c r="I148" s="155"/>
      <c r="J148" s="151"/>
      <c r="K148" s="151"/>
      <c r="L148" s="156"/>
      <c r="M148" s="157"/>
      <c r="N148" s="158"/>
      <c r="O148" s="158"/>
      <c r="P148" s="158"/>
      <c r="Q148" s="158"/>
      <c r="R148" s="158"/>
      <c r="S148" s="158"/>
      <c r="T148" s="159"/>
      <c r="AT148" s="160" t="s">
        <v>136</v>
      </c>
      <c r="AU148" s="160" t="s">
        <v>81</v>
      </c>
      <c r="AV148" s="9" t="s">
        <v>134</v>
      </c>
      <c r="AW148" s="9" t="s">
        <v>33</v>
      </c>
      <c r="AX148" s="9" t="s">
        <v>79</v>
      </c>
      <c r="AY148" s="160" t="s">
        <v>128</v>
      </c>
    </row>
    <row r="149" spans="2:63" s="7" customFormat="1" ht="22.8" customHeight="1">
      <c r="B149" s="108"/>
      <c r="C149" s="109"/>
      <c r="D149" s="110" t="s">
        <v>70</v>
      </c>
      <c r="E149" s="122" t="s">
        <v>170</v>
      </c>
      <c r="F149" s="122" t="s">
        <v>269</v>
      </c>
      <c r="G149" s="109"/>
      <c r="H149" s="109"/>
      <c r="I149" s="112"/>
      <c r="J149" s="123">
        <f>BK149</f>
        <v>0</v>
      </c>
      <c r="K149" s="109"/>
      <c r="L149" s="114"/>
      <c r="M149" s="115"/>
      <c r="N149" s="116"/>
      <c r="O149" s="116"/>
      <c r="P149" s="117">
        <f>SUM(P150:P151)</f>
        <v>0</v>
      </c>
      <c r="Q149" s="116"/>
      <c r="R149" s="117">
        <f>SUM(R150:R151)</f>
        <v>0.029104399999999996</v>
      </c>
      <c r="S149" s="116"/>
      <c r="T149" s="118">
        <f>SUM(T150:T151)</f>
        <v>0</v>
      </c>
      <c r="AR149" s="119" t="s">
        <v>79</v>
      </c>
      <c r="AT149" s="120" t="s">
        <v>70</v>
      </c>
      <c r="AU149" s="120" t="s">
        <v>79</v>
      </c>
      <c r="AY149" s="119" t="s">
        <v>128</v>
      </c>
      <c r="BK149" s="121">
        <f>SUM(BK150:BK151)</f>
        <v>0</v>
      </c>
    </row>
    <row r="150" spans="1:65" s="2" customFormat="1" ht="16.5" customHeight="1">
      <c r="A150" s="20"/>
      <c r="B150" s="21"/>
      <c r="C150" s="124" t="s">
        <v>181</v>
      </c>
      <c r="D150" s="124" t="s">
        <v>130</v>
      </c>
      <c r="E150" s="125" t="s">
        <v>619</v>
      </c>
      <c r="F150" s="126" t="s">
        <v>620</v>
      </c>
      <c r="G150" s="127" t="s">
        <v>202</v>
      </c>
      <c r="H150" s="128">
        <v>223.88</v>
      </c>
      <c r="I150" s="129"/>
      <c r="J150" s="130">
        <f>ROUND(I150*H150,2)</f>
        <v>0</v>
      </c>
      <c r="K150" s="131"/>
      <c r="L150" s="23"/>
      <c r="M150" s="132" t="s">
        <v>19</v>
      </c>
      <c r="N150" s="133" t="s">
        <v>42</v>
      </c>
      <c r="O150" s="29"/>
      <c r="P150" s="134">
        <f>O150*H150</f>
        <v>0</v>
      </c>
      <c r="Q150" s="134">
        <v>0.00013</v>
      </c>
      <c r="R150" s="134">
        <f>Q150*H150</f>
        <v>0.029104399999999996</v>
      </c>
      <c r="S150" s="134">
        <v>0</v>
      </c>
      <c r="T150" s="135">
        <f>S150*H150</f>
        <v>0</v>
      </c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R150" s="136" t="s">
        <v>134</v>
      </c>
      <c r="AT150" s="136" t="s">
        <v>130</v>
      </c>
      <c r="AU150" s="136" t="s">
        <v>81</v>
      </c>
      <c r="AY150" s="13" t="s">
        <v>128</v>
      </c>
      <c r="BE150" s="137">
        <f>IF(N150="základní",J150,0)</f>
        <v>0</v>
      </c>
      <c r="BF150" s="137">
        <f>IF(N150="snížená",J150,0)</f>
        <v>0</v>
      </c>
      <c r="BG150" s="137">
        <f>IF(N150="zákl. přenesená",J150,0)</f>
        <v>0</v>
      </c>
      <c r="BH150" s="137">
        <f>IF(N150="sníž. přenesená",J150,0)</f>
        <v>0</v>
      </c>
      <c r="BI150" s="137">
        <f>IF(N150="nulová",J150,0)</f>
        <v>0</v>
      </c>
      <c r="BJ150" s="13" t="s">
        <v>79</v>
      </c>
      <c r="BK150" s="137">
        <f>ROUND(I150*H150,2)</f>
        <v>0</v>
      </c>
      <c r="BL150" s="13" t="s">
        <v>134</v>
      </c>
      <c r="BM150" s="136" t="s">
        <v>1210</v>
      </c>
    </row>
    <row r="151" spans="2:51" s="8" customFormat="1" ht="12">
      <c r="B151" s="138"/>
      <c r="C151" s="139"/>
      <c r="D151" s="140" t="s">
        <v>136</v>
      </c>
      <c r="E151" s="141" t="s">
        <v>19</v>
      </c>
      <c r="F151" s="142" t="s">
        <v>1211</v>
      </c>
      <c r="G151" s="139"/>
      <c r="H151" s="143">
        <v>223.88</v>
      </c>
      <c r="I151" s="144"/>
      <c r="J151" s="139"/>
      <c r="K151" s="139"/>
      <c r="L151" s="145"/>
      <c r="M151" s="146"/>
      <c r="N151" s="147"/>
      <c r="O151" s="147"/>
      <c r="P151" s="147"/>
      <c r="Q151" s="147"/>
      <c r="R151" s="147"/>
      <c r="S151" s="147"/>
      <c r="T151" s="148"/>
      <c r="AT151" s="149" t="s">
        <v>136</v>
      </c>
      <c r="AU151" s="149" t="s">
        <v>81</v>
      </c>
      <c r="AV151" s="8" t="s">
        <v>81</v>
      </c>
      <c r="AW151" s="8" t="s">
        <v>33</v>
      </c>
      <c r="AX151" s="8" t="s">
        <v>79</v>
      </c>
      <c r="AY151" s="149" t="s">
        <v>128</v>
      </c>
    </row>
    <row r="152" spans="2:63" s="7" customFormat="1" ht="22.8" customHeight="1">
      <c r="B152" s="108"/>
      <c r="C152" s="109"/>
      <c r="D152" s="110" t="s">
        <v>70</v>
      </c>
      <c r="E152" s="122" t="s">
        <v>382</v>
      </c>
      <c r="F152" s="122" t="s">
        <v>383</v>
      </c>
      <c r="G152" s="109"/>
      <c r="H152" s="109"/>
      <c r="I152" s="112"/>
      <c r="J152" s="123">
        <f>BK152</f>
        <v>0</v>
      </c>
      <c r="K152" s="109"/>
      <c r="L152" s="114"/>
      <c r="M152" s="115"/>
      <c r="N152" s="116"/>
      <c r="O152" s="116"/>
      <c r="P152" s="117">
        <f>SUM(P153:P154)</f>
        <v>0</v>
      </c>
      <c r="Q152" s="116"/>
      <c r="R152" s="117">
        <f>SUM(R153:R154)</f>
        <v>0</v>
      </c>
      <c r="S152" s="116"/>
      <c r="T152" s="118">
        <f>SUM(T153:T154)</f>
        <v>0</v>
      </c>
      <c r="AR152" s="119" t="s">
        <v>79</v>
      </c>
      <c r="AT152" s="120" t="s">
        <v>70</v>
      </c>
      <c r="AU152" s="120" t="s">
        <v>79</v>
      </c>
      <c r="AY152" s="119" t="s">
        <v>128</v>
      </c>
      <c r="BK152" s="121">
        <f>SUM(BK153:BK154)</f>
        <v>0</v>
      </c>
    </row>
    <row r="153" spans="1:65" s="2" customFormat="1" ht="44.25" customHeight="1">
      <c r="A153" s="20"/>
      <c r="B153" s="21"/>
      <c r="C153" s="124" t="s">
        <v>187</v>
      </c>
      <c r="D153" s="124" t="s">
        <v>130</v>
      </c>
      <c r="E153" s="125" t="s">
        <v>631</v>
      </c>
      <c r="F153" s="126" t="s">
        <v>632</v>
      </c>
      <c r="G153" s="127" t="s">
        <v>173</v>
      </c>
      <c r="H153" s="128">
        <v>90.828</v>
      </c>
      <c r="I153" s="129"/>
      <c r="J153" s="130">
        <f>ROUND(I153*H153,2)</f>
        <v>0</v>
      </c>
      <c r="K153" s="131"/>
      <c r="L153" s="23"/>
      <c r="M153" s="132" t="s">
        <v>19</v>
      </c>
      <c r="N153" s="133" t="s">
        <v>42</v>
      </c>
      <c r="O153" s="29"/>
      <c r="P153" s="134">
        <f>O153*H153</f>
        <v>0</v>
      </c>
      <c r="Q153" s="134">
        <v>0</v>
      </c>
      <c r="R153" s="134">
        <f>Q153*H153</f>
        <v>0</v>
      </c>
      <c r="S153" s="134">
        <v>0</v>
      </c>
      <c r="T153" s="135">
        <f>S153*H153</f>
        <v>0</v>
      </c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R153" s="136" t="s">
        <v>134</v>
      </c>
      <c r="AT153" s="136" t="s">
        <v>130</v>
      </c>
      <c r="AU153" s="136" t="s">
        <v>81</v>
      </c>
      <c r="AY153" s="13" t="s">
        <v>128</v>
      </c>
      <c r="BE153" s="137">
        <f>IF(N153="základní",J153,0)</f>
        <v>0</v>
      </c>
      <c r="BF153" s="137">
        <f>IF(N153="snížená",J153,0)</f>
        <v>0</v>
      </c>
      <c r="BG153" s="137">
        <f>IF(N153="zákl. přenesená",J153,0)</f>
        <v>0</v>
      </c>
      <c r="BH153" s="137">
        <f>IF(N153="sníž. přenesená",J153,0)</f>
        <v>0</v>
      </c>
      <c r="BI153" s="137">
        <f>IF(N153="nulová",J153,0)</f>
        <v>0</v>
      </c>
      <c r="BJ153" s="13" t="s">
        <v>79</v>
      </c>
      <c r="BK153" s="137">
        <f>ROUND(I153*H153,2)</f>
        <v>0</v>
      </c>
      <c r="BL153" s="13" t="s">
        <v>134</v>
      </c>
      <c r="BM153" s="136" t="s">
        <v>1212</v>
      </c>
    </row>
    <row r="154" spans="1:65" s="2" customFormat="1" ht="44.25" customHeight="1">
      <c r="A154" s="20"/>
      <c r="B154" s="21"/>
      <c r="C154" s="124" t="s">
        <v>191</v>
      </c>
      <c r="D154" s="124" t="s">
        <v>130</v>
      </c>
      <c r="E154" s="125" t="s">
        <v>636</v>
      </c>
      <c r="F154" s="126" t="s">
        <v>637</v>
      </c>
      <c r="G154" s="127" t="s">
        <v>173</v>
      </c>
      <c r="H154" s="128">
        <v>90.828</v>
      </c>
      <c r="I154" s="129"/>
      <c r="J154" s="130">
        <f>ROUND(I154*H154,2)</f>
        <v>0</v>
      </c>
      <c r="K154" s="131"/>
      <c r="L154" s="23"/>
      <c r="M154" s="132" t="s">
        <v>19</v>
      </c>
      <c r="N154" s="133" t="s">
        <v>42</v>
      </c>
      <c r="O154" s="29"/>
      <c r="P154" s="134">
        <f>O154*H154</f>
        <v>0</v>
      </c>
      <c r="Q154" s="134">
        <v>0</v>
      </c>
      <c r="R154" s="134">
        <f>Q154*H154</f>
        <v>0</v>
      </c>
      <c r="S154" s="134">
        <v>0</v>
      </c>
      <c r="T154" s="135">
        <f>S154*H154</f>
        <v>0</v>
      </c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R154" s="136" t="s">
        <v>134</v>
      </c>
      <c r="AT154" s="136" t="s">
        <v>130</v>
      </c>
      <c r="AU154" s="136" t="s">
        <v>81</v>
      </c>
      <c r="AY154" s="13" t="s">
        <v>128</v>
      </c>
      <c r="BE154" s="137">
        <f>IF(N154="základní",J154,0)</f>
        <v>0</v>
      </c>
      <c r="BF154" s="137">
        <f>IF(N154="snížená",J154,0)</f>
        <v>0</v>
      </c>
      <c r="BG154" s="137">
        <f>IF(N154="zákl. přenesená",J154,0)</f>
        <v>0</v>
      </c>
      <c r="BH154" s="137">
        <f>IF(N154="sníž. přenesená",J154,0)</f>
        <v>0</v>
      </c>
      <c r="BI154" s="137">
        <f>IF(N154="nulová",J154,0)</f>
        <v>0</v>
      </c>
      <c r="BJ154" s="13" t="s">
        <v>79</v>
      </c>
      <c r="BK154" s="137">
        <f>ROUND(I154*H154,2)</f>
        <v>0</v>
      </c>
      <c r="BL154" s="13" t="s">
        <v>134</v>
      </c>
      <c r="BM154" s="136" t="s">
        <v>1213</v>
      </c>
    </row>
    <row r="155" spans="2:63" s="7" customFormat="1" ht="25.95" customHeight="1">
      <c r="B155" s="108"/>
      <c r="C155" s="109"/>
      <c r="D155" s="110" t="s">
        <v>70</v>
      </c>
      <c r="E155" s="111" t="s">
        <v>192</v>
      </c>
      <c r="F155" s="111" t="s">
        <v>1214</v>
      </c>
      <c r="G155" s="109"/>
      <c r="H155" s="109"/>
      <c r="I155" s="112"/>
      <c r="J155" s="113">
        <f>BK155</f>
        <v>0</v>
      </c>
      <c r="K155" s="109"/>
      <c r="L155" s="114"/>
      <c r="M155" s="115"/>
      <c r="N155" s="116"/>
      <c r="O155" s="116"/>
      <c r="P155" s="117">
        <f>P156</f>
        <v>0</v>
      </c>
      <c r="Q155" s="116"/>
      <c r="R155" s="117">
        <f>R156</f>
        <v>0.1273398</v>
      </c>
      <c r="S155" s="116"/>
      <c r="T155" s="118">
        <f>T156</f>
        <v>0</v>
      </c>
      <c r="AR155" s="119" t="s">
        <v>141</v>
      </c>
      <c r="AT155" s="120" t="s">
        <v>70</v>
      </c>
      <c r="AU155" s="120" t="s">
        <v>71</v>
      </c>
      <c r="AY155" s="119" t="s">
        <v>128</v>
      </c>
      <c r="BK155" s="121">
        <f>BK156</f>
        <v>0</v>
      </c>
    </row>
    <row r="156" spans="2:63" s="7" customFormat="1" ht="22.8" customHeight="1">
      <c r="B156" s="108"/>
      <c r="C156" s="109"/>
      <c r="D156" s="110" t="s">
        <v>70</v>
      </c>
      <c r="E156" s="122" t="s">
        <v>1215</v>
      </c>
      <c r="F156" s="122" t="s">
        <v>1216</v>
      </c>
      <c r="G156" s="109"/>
      <c r="H156" s="109"/>
      <c r="I156" s="112"/>
      <c r="J156" s="123">
        <f>BK156</f>
        <v>0</v>
      </c>
      <c r="K156" s="109"/>
      <c r="L156" s="114"/>
      <c r="M156" s="115"/>
      <c r="N156" s="116"/>
      <c r="O156" s="116"/>
      <c r="P156" s="117">
        <f>SUM(P157:P186)</f>
        <v>0</v>
      </c>
      <c r="Q156" s="116"/>
      <c r="R156" s="117">
        <f>SUM(R157:R186)</f>
        <v>0.1273398</v>
      </c>
      <c r="S156" s="116"/>
      <c r="T156" s="118">
        <f>SUM(T157:T186)</f>
        <v>0</v>
      </c>
      <c r="AR156" s="119" t="s">
        <v>141</v>
      </c>
      <c r="AT156" s="120" t="s">
        <v>70</v>
      </c>
      <c r="AU156" s="120" t="s">
        <v>79</v>
      </c>
      <c r="AY156" s="119" t="s">
        <v>128</v>
      </c>
      <c r="BK156" s="121">
        <f>SUM(BK157:BK186)</f>
        <v>0</v>
      </c>
    </row>
    <row r="157" spans="1:65" s="2" customFormat="1" ht="21.75" customHeight="1">
      <c r="A157" s="20"/>
      <c r="B157" s="21"/>
      <c r="C157" s="124" t="s">
        <v>199</v>
      </c>
      <c r="D157" s="124" t="s">
        <v>130</v>
      </c>
      <c r="E157" s="125" t="s">
        <v>1217</v>
      </c>
      <c r="F157" s="126" t="s">
        <v>1218</v>
      </c>
      <c r="G157" s="127" t="s">
        <v>202</v>
      </c>
      <c r="H157" s="128">
        <v>7.5</v>
      </c>
      <c r="I157" s="129"/>
      <c r="J157" s="130">
        <f>ROUND(I157*H157,2)</f>
        <v>0</v>
      </c>
      <c r="K157" s="131"/>
      <c r="L157" s="23"/>
      <c r="M157" s="132" t="s">
        <v>19</v>
      </c>
      <c r="N157" s="133" t="s">
        <v>42</v>
      </c>
      <c r="O157" s="29"/>
      <c r="P157" s="134">
        <f>O157*H157</f>
        <v>0</v>
      </c>
      <c r="Q157" s="134">
        <v>0.00501</v>
      </c>
      <c r="R157" s="134">
        <f>Q157*H157</f>
        <v>0.037575</v>
      </c>
      <c r="S157" s="134">
        <v>0</v>
      </c>
      <c r="T157" s="135">
        <f>S157*H157</f>
        <v>0</v>
      </c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R157" s="136" t="s">
        <v>684</v>
      </c>
      <c r="AT157" s="136" t="s">
        <v>130</v>
      </c>
      <c r="AU157" s="136" t="s">
        <v>81</v>
      </c>
      <c r="AY157" s="13" t="s">
        <v>128</v>
      </c>
      <c r="BE157" s="137">
        <f>IF(N157="základní",J157,0)</f>
        <v>0</v>
      </c>
      <c r="BF157" s="137">
        <f>IF(N157="snížená",J157,0)</f>
        <v>0</v>
      </c>
      <c r="BG157" s="137">
        <f>IF(N157="zákl. přenesená",J157,0)</f>
        <v>0</v>
      </c>
      <c r="BH157" s="137">
        <f>IF(N157="sníž. přenesená",J157,0)</f>
        <v>0</v>
      </c>
      <c r="BI157" s="137">
        <f>IF(N157="nulová",J157,0)</f>
        <v>0</v>
      </c>
      <c r="BJ157" s="13" t="s">
        <v>79</v>
      </c>
      <c r="BK157" s="137">
        <f>ROUND(I157*H157,2)</f>
        <v>0</v>
      </c>
      <c r="BL157" s="13" t="s">
        <v>684</v>
      </c>
      <c r="BM157" s="136" t="s">
        <v>1219</v>
      </c>
    </row>
    <row r="158" spans="1:65" s="2" customFormat="1" ht="21.75" customHeight="1">
      <c r="A158" s="20"/>
      <c r="B158" s="21"/>
      <c r="C158" s="124" t="s">
        <v>8</v>
      </c>
      <c r="D158" s="124" t="s">
        <v>130</v>
      </c>
      <c r="E158" s="125" t="s">
        <v>1220</v>
      </c>
      <c r="F158" s="126" t="s">
        <v>1221</v>
      </c>
      <c r="G158" s="127" t="s">
        <v>286</v>
      </c>
      <c r="H158" s="128">
        <v>1</v>
      </c>
      <c r="I158" s="129"/>
      <c r="J158" s="130">
        <f>ROUND(I158*H158,2)</f>
        <v>0</v>
      </c>
      <c r="K158" s="131"/>
      <c r="L158" s="23"/>
      <c r="M158" s="132" t="s">
        <v>19</v>
      </c>
      <c r="N158" s="133" t="s">
        <v>42</v>
      </c>
      <c r="O158" s="29"/>
      <c r="P158" s="134">
        <f>O158*H158</f>
        <v>0</v>
      </c>
      <c r="Q158" s="134">
        <v>0</v>
      </c>
      <c r="R158" s="134">
        <f>Q158*H158</f>
        <v>0</v>
      </c>
      <c r="S158" s="134">
        <v>0</v>
      </c>
      <c r="T158" s="135">
        <f>S158*H158</f>
        <v>0</v>
      </c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R158" s="136" t="s">
        <v>684</v>
      </c>
      <c r="AT158" s="136" t="s">
        <v>130</v>
      </c>
      <c r="AU158" s="136" t="s">
        <v>81</v>
      </c>
      <c r="AY158" s="13" t="s">
        <v>128</v>
      </c>
      <c r="BE158" s="137">
        <f>IF(N158="základní",J158,0)</f>
        <v>0</v>
      </c>
      <c r="BF158" s="137">
        <f>IF(N158="snížená",J158,0)</f>
        <v>0</v>
      </c>
      <c r="BG158" s="137">
        <f>IF(N158="zákl. přenesená",J158,0)</f>
        <v>0</v>
      </c>
      <c r="BH158" s="137">
        <f>IF(N158="sníž. přenesená",J158,0)</f>
        <v>0</v>
      </c>
      <c r="BI158" s="137">
        <f>IF(N158="nulová",J158,0)</f>
        <v>0</v>
      </c>
      <c r="BJ158" s="13" t="s">
        <v>79</v>
      </c>
      <c r="BK158" s="137">
        <f>ROUND(I158*H158,2)</f>
        <v>0</v>
      </c>
      <c r="BL158" s="13" t="s">
        <v>684</v>
      </c>
      <c r="BM158" s="136" t="s">
        <v>1222</v>
      </c>
    </row>
    <row r="159" spans="1:65" s="2" customFormat="1" ht="33" customHeight="1">
      <c r="A159" s="20"/>
      <c r="B159" s="21"/>
      <c r="C159" s="124" t="s">
        <v>210</v>
      </c>
      <c r="D159" s="124" t="s">
        <v>130</v>
      </c>
      <c r="E159" s="125" t="s">
        <v>1223</v>
      </c>
      <c r="F159" s="126" t="s">
        <v>1224</v>
      </c>
      <c r="G159" s="127" t="s">
        <v>202</v>
      </c>
      <c r="H159" s="128">
        <v>38.36</v>
      </c>
      <c r="I159" s="129"/>
      <c r="J159" s="130">
        <f>ROUND(I159*H159,2)</f>
        <v>0</v>
      </c>
      <c r="K159" s="131"/>
      <c r="L159" s="23"/>
      <c r="M159" s="132" t="s">
        <v>19</v>
      </c>
      <c r="N159" s="133" t="s">
        <v>42</v>
      </c>
      <c r="O159" s="29"/>
      <c r="P159" s="134">
        <f>O159*H159</f>
        <v>0</v>
      </c>
      <c r="Q159" s="134">
        <v>0</v>
      </c>
      <c r="R159" s="134">
        <f>Q159*H159</f>
        <v>0</v>
      </c>
      <c r="S159" s="134">
        <v>0</v>
      </c>
      <c r="T159" s="135">
        <f>S159*H159</f>
        <v>0</v>
      </c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R159" s="136" t="s">
        <v>684</v>
      </c>
      <c r="AT159" s="136" t="s">
        <v>130</v>
      </c>
      <c r="AU159" s="136" t="s">
        <v>81</v>
      </c>
      <c r="AY159" s="13" t="s">
        <v>128</v>
      </c>
      <c r="BE159" s="137">
        <f>IF(N159="základní",J159,0)</f>
        <v>0</v>
      </c>
      <c r="BF159" s="137">
        <f>IF(N159="snížená",J159,0)</f>
        <v>0</v>
      </c>
      <c r="BG159" s="137">
        <f>IF(N159="zákl. přenesená",J159,0)</f>
        <v>0</v>
      </c>
      <c r="BH159" s="137">
        <f>IF(N159="sníž. přenesená",J159,0)</f>
        <v>0</v>
      </c>
      <c r="BI159" s="137">
        <f>IF(N159="nulová",J159,0)</f>
        <v>0</v>
      </c>
      <c r="BJ159" s="13" t="s">
        <v>79</v>
      </c>
      <c r="BK159" s="137">
        <f>ROUND(I159*H159,2)</f>
        <v>0</v>
      </c>
      <c r="BL159" s="13" t="s">
        <v>684</v>
      </c>
      <c r="BM159" s="136" t="s">
        <v>1225</v>
      </c>
    </row>
    <row r="160" spans="2:51" s="8" customFormat="1" ht="12">
      <c r="B160" s="138"/>
      <c r="C160" s="139"/>
      <c r="D160" s="140" t="s">
        <v>136</v>
      </c>
      <c r="E160" s="141" t="s">
        <v>19</v>
      </c>
      <c r="F160" s="142" t="s">
        <v>1226</v>
      </c>
      <c r="G160" s="139"/>
      <c r="H160" s="143">
        <v>38.36</v>
      </c>
      <c r="I160" s="144"/>
      <c r="J160" s="139"/>
      <c r="K160" s="139"/>
      <c r="L160" s="145"/>
      <c r="M160" s="146"/>
      <c r="N160" s="147"/>
      <c r="O160" s="147"/>
      <c r="P160" s="147"/>
      <c r="Q160" s="147"/>
      <c r="R160" s="147"/>
      <c r="S160" s="147"/>
      <c r="T160" s="148"/>
      <c r="AT160" s="149" t="s">
        <v>136</v>
      </c>
      <c r="AU160" s="149" t="s">
        <v>81</v>
      </c>
      <c r="AV160" s="8" t="s">
        <v>81</v>
      </c>
      <c r="AW160" s="8" t="s">
        <v>33</v>
      </c>
      <c r="AX160" s="8" t="s">
        <v>79</v>
      </c>
      <c r="AY160" s="149" t="s">
        <v>128</v>
      </c>
    </row>
    <row r="161" spans="1:65" s="2" customFormat="1" ht="21.75" customHeight="1">
      <c r="A161" s="20"/>
      <c r="B161" s="21"/>
      <c r="C161" s="161" t="s">
        <v>217</v>
      </c>
      <c r="D161" s="161" t="s">
        <v>192</v>
      </c>
      <c r="E161" s="162" t="s">
        <v>1227</v>
      </c>
      <c r="F161" s="163" t="s">
        <v>1228</v>
      </c>
      <c r="G161" s="164" t="s">
        <v>202</v>
      </c>
      <c r="H161" s="165">
        <v>38.36</v>
      </c>
      <c r="I161" s="166"/>
      <c r="J161" s="167">
        <f>ROUND(I161*H161,2)</f>
        <v>0</v>
      </c>
      <c r="K161" s="168"/>
      <c r="L161" s="169"/>
      <c r="M161" s="170" t="s">
        <v>19</v>
      </c>
      <c r="N161" s="171" t="s">
        <v>42</v>
      </c>
      <c r="O161" s="29"/>
      <c r="P161" s="134">
        <f>O161*H161</f>
        <v>0</v>
      </c>
      <c r="Q161" s="134">
        <v>0.00043</v>
      </c>
      <c r="R161" s="134">
        <f>Q161*H161</f>
        <v>0.0164948</v>
      </c>
      <c r="S161" s="134">
        <v>0</v>
      </c>
      <c r="T161" s="135">
        <f>S161*H161</f>
        <v>0</v>
      </c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R161" s="136" t="s">
        <v>1229</v>
      </c>
      <c r="AT161" s="136" t="s">
        <v>192</v>
      </c>
      <c r="AU161" s="136" t="s">
        <v>81</v>
      </c>
      <c r="AY161" s="13" t="s">
        <v>128</v>
      </c>
      <c r="BE161" s="137">
        <f>IF(N161="základní",J161,0)</f>
        <v>0</v>
      </c>
      <c r="BF161" s="137">
        <f>IF(N161="snížená",J161,0)</f>
        <v>0</v>
      </c>
      <c r="BG161" s="137">
        <f>IF(N161="zákl. přenesená",J161,0)</f>
        <v>0</v>
      </c>
      <c r="BH161" s="137">
        <f>IF(N161="sníž. přenesená",J161,0)</f>
        <v>0</v>
      </c>
      <c r="BI161" s="137">
        <f>IF(N161="nulová",J161,0)</f>
        <v>0</v>
      </c>
      <c r="BJ161" s="13" t="s">
        <v>79</v>
      </c>
      <c r="BK161" s="137">
        <f>ROUND(I161*H161,2)</f>
        <v>0</v>
      </c>
      <c r="BL161" s="13" t="s">
        <v>1229</v>
      </c>
      <c r="BM161" s="136" t="s">
        <v>1230</v>
      </c>
    </row>
    <row r="162" spans="1:65" s="2" customFormat="1" ht="33" customHeight="1">
      <c r="A162" s="20"/>
      <c r="B162" s="21"/>
      <c r="C162" s="124" t="s">
        <v>223</v>
      </c>
      <c r="D162" s="124" t="s">
        <v>130</v>
      </c>
      <c r="E162" s="125" t="s">
        <v>1231</v>
      </c>
      <c r="F162" s="126" t="s">
        <v>1232</v>
      </c>
      <c r="G162" s="127" t="s">
        <v>202</v>
      </c>
      <c r="H162" s="128">
        <v>57.2</v>
      </c>
      <c r="I162" s="129"/>
      <c r="J162" s="130">
        <f>ROUND(I162*H162,2)</f>
        <v>0</v>
      </c>
      <c r="K162" s="131"/>
      <c r="L162" s="23"/>
      <c r="M162" s="132" t="s">
        <v>19</v>
      </c>
      <c r="N162" s="133" t="s">
        <v>42</v>
      </c>
      <c r="O162" s="29"/>
      <c r="P162" s="134">
        <f>O162*H162</f>
        <v>0</v>
      </c>
      <c r="Q162" s="134">
        <v>0</v>
      </c>
      <c r="R162" s="134">
        <f>Q162*H162</f>
        <v>0</v>
      </c>
      <c r="S162" s="134">
        <v>0</v>
      </c>
      <c r="T162" s="135">
        <f>S162*H162</f>
        <v>0</v>
      </c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R162" s="136" t="s">
        <v>684</v>
      </c>
      <c r="AT162" s="136" t="s">
        <v>130</v>
      </c>
      <c r="AU162" s="136" t="s">
        <v>81</v>
      </c>
      <c r="AY162" s="13" t="s">
        <v>128</v>
      </c>
      <c r="BE162" s="137">
        <f>IF(N162="základní",J162,0)</f>
        <v>0</v>
      </c>
      <c r="BF162" s="137">
        <f>IF(N162="snížená",J162,0)</f>
        <v>0</v>
      </c>
      <c r="BG162" s="137">
        <f>IF(N162="zákl. přenesená",J162,0)</f>
        <v>0</v>
      </c>
      <c r="BH162" s="137">
        <f>IF(N162="sníž. přenesená",J162,0)</f>
        <v>0</v>
      </c>
      <c r="BI162" s="137">
        <f>IF(N162="nulová",J162,0)</f>
        <v>0</v>
      </c>
      <c r="BJ162" s="13" t="s">
        <v>79</v>
      </c>
      <c r="BK162" s="137">
        <f>ROUND(I162*H162,2)</f>
        <v>0</v>
      </c>
      <c r="BL162" s="13" t="s">
        <v>684</v>
      </c>
      <c r="BM162" s="136" t="s">
        <v>1233</v>
      </c>
    </row>
    <row r="163" spans="1:65" s="2" customFormat="1" ht="21.75" customHeight="1">
      <c r="A163" s="20"/>
      <c r="B163" s="21"/>
      <c r="C163" s="161" t="s">
        <v>228</v>
      </c>
      <c r="D163" s="161" t="s">
        <v>192</v>
      </c>
      <c r="E163" s="162" t="s">
        <v>1234</v>
      </c>
      <c r="F163" s="163" t="s">
        <v>1235</v>
      </c>
      <c r="G163" s="164" t="s">
        <v>202</v>
      </c>
      <c r="H163" s="165">
        <v>57.2</v>
      </c>
      <c r="I163" s="166"/>
      <c r="J163" s="167">
        <f>ROUND(I163*H163,2)</f>
        <v>0</v>
      </c>
      <c r="K163" s="168"/>
      <c r="L163" s="169"/>
      <c r="M163" s="170" t="s">
        <v>19</v>
      </c>
      <c r="N163" s="171" t="s">
        <v>42</v>
      </c>
      <c r="O163" s="29"/>
      <c r="P163" s="134">
        <f>O163*H163</f>
        <v>0</v>
      </c>
      <c r="Q163" s="134">
        <v>0.00105</v>
      </c>
      <c r="R163" s="134">
        <f>Q163*H163</f>
        <v>0.06006</v>
      </c>
      <c r="S163" s="134">
        <v>0</v>
      </c>
      <c r="T163" s="135">
        <f>S163*H163</f>
        <v>0</v>
      </c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R163" s="136" t="s">
        <v>1229</v>
      </c>
      <c r="AT163" s="136" t="s">
        <v>192</v>
      </c>
      <c r="AU163" s="136" t="s">
        <v>81</v>
      </c>
      <c r="AY163" s="13" t="s">
        <v>128</v>
      </c>
      <c r="BE163" s="137">
        <f>IF(N163="základní",J163,0)</f>
        <v>0</v>
      </c>
      <c r="BF163" s="137">
        <f>IF(N163="snížená",J163,0)</f>
        <v>0</v>
      </c>
      <c r="BG163" s="137">
        <f>IF(N163="zákl. přenesená",J163,0)</f>
        <v>0</v>
      </c>
      <c r="BH163" s="137">
        <f>IF(N163="sníž. přenesená",J163,0)</f>
        <v>0</v>
      </c>
      <c r="BI163" s="137">
        <f>IF(N163="nulová",J163,0)</f>
        <v>0</v>
      </c>
      <c r="BJ163" s="13" t="s">
        <v>79</v>
      </c>
      <c r="BK163" s="137">
        <f>ROUND(I163*H163,2)</f>
        <v>0</v>
      </c>
      <c r="BL163" s="13" t="s">
        <v>1229</v>
      </c>
      <c r="BM163" s="136" t="s">
        <v>1236</v>
      </c>
    </row>
    <row r="164" spans="1:65" s="2" customFormat="1" ht="33" customHeight="1">
      <c r="A164" s="20"/>
      <c r="B164" s="21"/>
      <c r="C164" s="124" t="s">
        <v>233</v>
      </c>
      <c r="D164" s="124" t="s">
        <v>130</v>
      </c>
      <c r="E164" s="125" t="s">
        <v>1237</v>
      </c>
      <c r="F164" s="126" t="s">
        <v>1238</v>
      </c>
      <c r="G164" s="127" t="s">
        <v>202</v>
      </c>
      <c r="H164" s="128">
        <v>128.32</v>
      </c>
      <c r="I164" s="129"/>
      <c r="J164" s="130">
        <f>ROUND(I164*H164,2)</f>
        <v>0</v>
      </c>
      <c r="K164" s="131"/>
      <c r="L164" s="23"/>
      <c r="M164" s="132" t="s">
        <v>19</v>
      </c>
      <c r="N164" s="133" t="s">
        <v>42</v>
      </c>
      <c r="O164" s="29"/>
      <c r="P164" s="134">
        <f>O164*H164</f>
        <v>0</v>
      </c>
      <c r="Q164" s="134">
        <v>0</v>
      </c>
      <c r="R164" s="134">
        <f>Q164*H164</f>
        <v>0</v>
      </c>
      <c r="S164" s="134">
        <v>0</v>
      </c>
      <c r="T164" s="135">
        <f>S164*H164</f>
        <v>0</v>
      </c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R164" s="136" t="s">
        <v>684</v>
      </c>
      <c r="AT164" s="136" t="s">
        <v>130</v>
      </c>
      <c r="AU164" s="136" t="s">
        <v>81</v>
      </c>
      <c r="AY164" s="13" t="s">
        <v>128</v>
      </c>
      <c r="BE164" s="137">
        <f>IF(N164="základní",J164,0)</f>
        <v>0</v>
      </c>
      <c r="BF164" s="137">
        <f>IF(N164="snížená",J164,0)</f>
        <v>0</v>
      </c>
      <c r="BG164" s="137">
        <f>IF(N164="zákl. přenesená",J164,0)</f>
        <v>0</v>
      </c>
      <c r="BH164" s="137">
        <f>IF(N164="sníž. přenesená",J164,0)</f>
        <v>0</v>
      </c>
      <c r="BI164" s="137">
        <f>IF(N164="nulová",J164,0)</f>
        <v>0</v>
      </c>
      <c r="BJ164" s="13" t="s">
        <v>79</v>
      </c>
      <c r="BK164" s="137">
        <f>ROUND(I164*H164,2)</f>
        <v>0</v>
      </c>
      <c r="BL164" s="13" t="s">
        <v>684</v>
      </c>
      <c r="BM164" s="136" t="s">
        <v>1239</v>
      </c>
    </row>
    <row r="165" spans="2:51" s="8" customFormat="1" ht="12">
      <c r="B165" s="138"/>
      <c r="C165" s="139"/>
      <c r="D165" s="140" t="s">
        <v>136</v>
      </c>
      <c r="E165" s="141" t="s">
        <v>19</v>
      </c>
      <c r="F165" s="142" t="s">
        <v>1240</v>
      </c>
      <c r="G165" s="139"/>
      <c r="H165" s="143">
        <v>128.32</v>
      </c>
      <c r="I165" s="144"/>
      <c r="J165" s="139"/>
      <c r="K165" s="139"/>
      <c r="L165" s="145"/>
      <c r="M165" s="146"/>
      <c r="N165" s="147"/>
      <c r="O165" s="147"/>
      <c r="P165" s="147"/>
      <c r="Q165" s="147"/>
      <c r="R165" s="147"/>
      <c r="S165" s="147"/>
      <c r="T165" s="148"/>
      <c r="AT165" s="149" t="s">
        <v>136</v>
      </c>
      <c r="AU165" s="149" t="s">
        <v>81</v>
      </c>
      <c r="AV165" s="8" t="s">
        <v>81</v>
      </c>
      <c r="AW165" s="8" t="s">
        <v>33</v>
      </c>
      <c r="AX165" s="8" t="s">
        <v>79</v>
      </c>
      <c r="AY165" s="149" t="s">
        <v>128</v>
      </c>
    </row>
    <row r="166" spans="1:65" s="2" customFormat="1" ht="21.75" customHeight="1">
      <c r="A166" s="20"/>
      <c r="B166" s="21"/>
      <c r="C166" s="161" t="s">
        <v>7</v>
      </c>
      <c r="D166" s="161" t="s">
        <v>192</v>
      </c>
      <c r="E166" s="162" t="s">
        <v>1241</v>
      </c>
      <c r="F166" s="163" t="s">
        <v>1242</v>
      </c>
      <c r="G166" s="164" t="s">
        <v>202</v>
      </c>
      <c r="H166" s="165">
        <v>128.32</v>
      </c>
      <c r="I166" s="166"/>
      <c r="J166" s="167">
        <f aca="true" t="shared" si="0" ref="J166:J183">ROUND(I166*H166,2)</f>
        <v>0</v>
      </c>
      <c r="K166" s="168"/>
      <c r="L166" s="169"/>
      <c r="M166" s="170" t="s">
        <v>19</v>
      </c>
      <c r="N166" s="171" t="s">
        <v>42</v>
      </c>
      <c r="O166" s="29"/>
      <c r="P166" s="134">
        <f aca="true" t="shared" si="1" ref="P166:P183">O166*H166</f>
        <v>0</v>
      </c>
      <c r="Q166" s="134">
        <v>0</v>
      </c>
      <c r="R166" s="134">
        <f aca="true" t="shared" si="2" ref="R166:R183">Q166*H166</f>
        <v>0</v>
      </c>
      <c r="S166" s="134">
        <v>0</v>
      </c>
      <c r="T166" s="135">
        <f aca="true" t="shared" si="3" ref="T166:T183">S166*H166</f>
        <v>0</v>
      </c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R166" s="136" t="s">
        <v>1243</v>
      </c>
      <c r="AT166" s="136" t="s">
        <v>192</v>
      </c>
      <c r="AU166" s="136" t="s">
        <v>81</v>
      </c>
      <c r="AY166" s="13" t="s">
        <v>128</v>
      </c>
      <c r="BE166" s="137">
        <f aca="true" t="shared" si="4" ref="BE166:BE183">IF(N166="základní",J166,0)</f>
        <v>0</v>
      </c>
      <c r="BF166" s="137">
        <f aca="true" t="shared" si="5" ref="BF166:BF183">IF(N166="snížená",J166,0)</f>
        <v>0</v>
      </c>
      <c r="BG166" s="137">
        <f aca="true" t="shared" si="6" ref="BG166:BG183">IF(N166="zákl. přenesená",J166,0)</f>
        <v>0</v>
      </c>
      <c r="BH166" s="137">
        <f aca="true" t="shared" si="7" ref="BH166:BH183">IF(N166="sníž. přenesená",J166,0)</f>
        <v>0</v>
      </c>
      <c r="BI166" s="137">
        <f aca="true" t="shared" si="8" ref="BI166:BI183">IF(N166="nulová",J166,0)</f>
        <v>0</v>
      </c>
      <c r="BJ166" s="13" t="s">
        <v>79</v>
      </c>
      <c r="BK166" s="137">
        <f aca="true" t="shared" si="9" ref="BK166:BK183">ROUND(I166*H166,2)</f>
        <v>0</v>
      </c>
      <c r="BL166" s="13" t="s">
        <v>684</v>
      </c>
      <c r="BM166" s="136" t="s">
        <v>1244</v>
      </c>
    </row>
    <row r="167" spans="1:65" s="2" customFormat="1" ht="33" customHeight="1">
      <c r="A167" s="20"/>
      <c r="B167" s="21"/>
      <c r="C167" s="124" t="s">
        <v>243</v>
      </c>
      <c r="D167" s="124" t="s">
        <v>130</v>
      </c>
      <c r="E167" s="125" t="s">
        <v>1245</v>
      </c>
      <c r="F167" s="126" t="s">
        <v>1246</v>
      </c>
      <c r="G167" s="127" t="s">
        <v>286</v>
      </c>
      <c r="H167" s="128">
        <v>14</v>
      </c>
      <c r="I167" s="129"/>
      <c r="J167" s="130">
        <f t="shared" si="0"/>
        <v>0</v>
      </c>
      <c r="K167" s="131"/>
      <c r="L167" s="23"/>
      <c r="M167" s="132" t="s">
        <v>19</v>
      </c>
      <c r="N167" s="133" t="s">
        <v>42</v>
      </c>
      <c r="O167" s="29"/>
      <c r="P167" s="134">
        <f t="shared" si="1"/>
        <v>0</v>
      </c>
      <c r="Q167" s="134">
        <v>0</v>
      </c>
      <c r="R167" s="134">
        <f t="shared" si="2"/>
        <v>0</v>
      </c>
      <c r="S167" s="134">
        <v>0</v>
      </c>
      <c r="T167" s="135">
        <f t="shared" si="3"/>
        <v>0</v>
      </c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R167" s="136" t="s">
        <v>684</v>
      </c>
      <c r="AT167" s="136" t="s">
        <v>130</v>
      </c>
      <c r="AU167" s="136" t="s">
        <v>81</v>
      </c>
      <c r="AY167" s="13" t="s">
        <v>128</v>
      </c>
      <c r="BE167" s="137">
        <f t="shared" si="4"/>
        <v>0</v>
      </c>
      <c r="BF167" s="137">
        <f t="shared" si="5"/>
        <v>0</v>
      </c>
      <c r="BG167" s="137">
        <f t="shared" si="6"/>
        <v>0</v>
      </c>
      <c r="BH167" s="137">
        <f t="shared" si="7"/>
        <v>0</v>
      </c>
      <c r="BI167" s="137">
        <f t="shared" si="8"/>
        <v>0</v>
      </c>
      <c r="BJ167" s="13" t="s">
        <v>79</v>
      </c>
      <c r="BK167" s="137">
        <f t="shared" si="9"/>
        <v>0</v>
      </c>
      <c r="BL167" s="13" t="s">
        <v>684</v>
      </c>
      <c r="BM167" s="136" t="s">
        <v>1247</v>
      </c>
    </row>
    <row r="168" spans="1:65" s="2" customFormat="1" ht="16.5" customHeight="1">
      <c r="A168" s="20"/>
      <c r="B168" s="21"/>
      <c r="C168" s="161" t="s">
        <v>247</v>
      </c>
      <c r="D168" s="161" t="s">
        <v>192</v>
      </c>
      <c r="E168" s="162" t="s">
        <v>1248</v>
      </c>
      <c r="F168" s="163" t="s">
        <v>1249</v>
      </c>
      <c r="G168" s="164" t="s">
        <v>286</v>
      </c>
      <c r="H168" s="165">
        <v>7</v>
      </c>
      <c r="I168" s="166"/>
      <c r="J168" s="167">
        <f t="shared" si="0"/>
        <v>0</v>
      </c>
      <c r="K168" s="168"/>
      <c r="L168" s="169"/>
      <c r="M168" s="170" t="s">
        <v>19</v>
      </c>
      <c r="N168" s="171" t="s">
        <v>42</v>
      </c>
      <c r="O168" s="29"/>
      <c r="P168" s="134">
        <f t="shared" si="1"/>
        <v>0</v>
      </c>
      <c r="Q168" s="134">
        <v>8E-05</v>
      </c>
      <c r="R168" s="134">
        <f t="shared" si="2"/>
        <v>0.0005600000000000001</v>
      </c>
      <c r="S168" s="134">
        <v>0</v>
      </c>
      <c r="T168" s="135">
        <f t="shared" si="3"/>
        <v>0</v>
      </c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R168" s="136" t="s">
        <v>1229</v>
      </c>
      <c r="AT168" s="136" t="s">
        <v>192</v>
      </c>
      <c r="AU168" s="136" t="s">
        <v>81</v>
      </c>
      <c r="AY168" s="13" t="s">
        <v>128</v>
      </c>
      <c r="BE168" s="137">
        <f t="shared" si="4"/>
        <v>0</v>
      </c>
      <c r="BF168" s="137">
        <f t="shared" si="5"/>
        <v>0</v>
      </c>
      <c r="BG168" s="137">
        <f t="shared" si="6"/>
        <v>0</v>
      </c>
      <c r="BH168" s="137">
        <f t="shared" si="7"/>
        <v>0</v>
      </c>
      <c r="BI168" s="137">
        <f t="shared" si="8"/>
        <v>0</v>
      </c>
      <c r="BJ168" s="13" t="s">
        <v>79</v>
      </c>
      <c r="BK168" s="137">
        <f t="shared" si="9"/>
        <v>0</v>
      </c>
      <c r="BL168" s="13" t="s">
        <v>1229</v>
      </c>
      <c r="BM168" s="136" t="s">
        <v>1250</v>
      </c>
    </row>
    <row r="169" spans="1:65" s="2" customFormat="1" ht="16.5" customHeight="1">
      <c r="A169" s="20"/>
      <c r="B169" s="21"/>
      <c r="C169" s="161" t="s">
        <v>251</v>
      </c>
      <c r="D169" s="161" t="s">
        <v>192</v>
      </c>
      <c r="E169" s="162" t="s">
        <v>1251</v>
      </c>
      <c r="F169" s="163" t="s">
        <v>1252</v>
      </c>
      <c r="G169" s="164" t="s">
        <v>286</v>
      </c>
      <c r="H169" s="165">
        <v>7</v>
      </c>
      <c r="I169" s="166"/>
      <c r="J169" s="167">
        <f t="shared" si="0"/>
        <v>0</v>
      </c>
      <c r="K169" s="168"/>
      <c r="L169" s="169"/>
      <c r="M169" s="170" t="s">
        <v>19</v>
      </c>
      <c r="N169" s="171" t="s">
        <v>42</v>
      </c>
      <c r="O169" s="29"/>
      <c r="P169" s="134">
        <f t="shared" si="1"/>
        <v>0</v>
      </c>
      <c r="Q169" s="134">
        <v>0.0001</v>
      </c>
      <c r="R169" s="134">
        <f t="shared" si="2"/>
        <v>0.0007</v>
      </c>
      <c r="S169" s="134">
        <v>0</v>
      </c>
      <c r="T169" s="135">
        <f t="shared" si="3"/>
        <v>0</v>
      </c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R169" s="136" t="s">
        <v>1229</v>
      </c>
      <c r="AT169" s="136" t="s">
        <v>192</v>
      </c>
      <c r="AU169" s="136" t="s">
        <v>81</v>
      </c>
      <c r="AY169" s="13" t="s">
        <v>128</v>
      </c>
      <c r="BE169" s="137">
        <f t="shared" si="4"/>
        <v>0</v>
      </c>
      <c r="BF169" s="137">
        <f t="shared" si="5"/>
        <v>0</v>
      </c>
      <c r="BG169" s="137">
        <f t="shared" si="6"/>
        <v>0</v>
      </c>
      <c r="BH169" s="137">
        <f t="shared" si="7"/>
        <v>0</v>
      </c>
      <c r="BI169" s="137">
        <f t="shared" si="8"/>
        <v>0</v>
      </c>
      <c r="BJ169" s="13" t="s">
        <v>79</v>
      </c>
      <c r="BK169" s="137">
        <f t="shared" si="9"/>
        <v>0</v>
      </c>
      <c r="BL169" s="13" t="s">
        <v>1229</v>
      </c>
      <c r="BM169" s="136" t="s">
        <v>1253</v>
      </c>
    </row>
    <row r="170" spans="1:65" s="2" customFormat="1" ht="33" customHeight="1">
      <c r="A170" s="20"/>
      <c r="B170" s="21"/>
      <c r="C170" s="124" t="s">
        <v>255</v>
      </c>
      <c r="D170" s="124" t="s">
        <v>130</v>
      </c>
      <c r="E170" s="125" t="s">
        <v>1254</v>
      </c>
      <c r="F170" s="126" t="s">
        <v>1255</v>
      </c>
      <c r="G170" s="127" t="s">
        <v>286</v>
      </c>
      <c r="H170" s="128">
        <v>5</v>
      </c>
      <c r="I170" s="129"/>
      <c r="J170" s="130">
        <f t="shared" si="0"/>
        <v>0</v>
      </c>
      <c r="K170" s="131"/>
      <c r="L170" s="23"/>
      <c r="M170" s="132" t="s">
        <v>19</v>
      </c>
      <c r="N170" s="133" t="s">
        <v>42</v>
      </c>
      <c r="O170" s="29"/>
      <c r="P170" s="134">
        <f t="shared" si="1"/>
        <v>0</v>
      </c>
      <c r="Q170" s="134">
        <v>0</v>
      </c>
      <c r="R170" s="134">
        <f t="shared" si="2"/>
        <v>0</v>
      </c>
      <c r="S170" s="134">
        <v>0</v>
      </c>
      <c r="T170" s="135">
        <f t="shared" si="3"/>
        <v>0</v>
      </c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R170" s="136" t="s">
        <v>684</v>
      </c>
      <c r="AT170" s="136" t="s">
        <v>130</v>
      </c>
      <c r="AU170" s="136" t="s">
        <v>81</v>
      </c>
      <c r="AY170" s="13" t="s">
        <v>128</v>
      </c>
      <c r="BE170" s="137">
        <f t="shared" si="4"/>
        <v>0</v>
      </c>
      <c r="BF170" s="137">
        <f t="shared" si="5"/>
        <v>0</v>
      </c>
      <c r="BG170" s="137">
        <f t="shared" si="6"/>
        <v>0</v>
      </c>
      <c r="BH170" s="137">
        <f t="shared" si="7"/>
        <v>0</v>
      </c>
      <c r="BI170" s="137">
        <f t="shared" si="8"/>
        <v>0</v>
      </c>
      <c r="BJ170" s="13" t="s">
        <v>79</v>
      </c>
      <c r="BK170" s="137">
        <f t="shared" si="9"/>
        <v>0</v>
      </c>
      <c r="BL170" s="13" t="s">
        <v>684</v>
      </c>
      <c r="BM170" s="136" t="s">
        <v>1256</v>
      </c>
    </row>
    <row r="171" spans="1:65" s="2" customFormat="1" ht="16.5" customHeight="1">
      <c r="A171" s="20"/>
      <c r="B171" s="21"/>
      <c r="C171" s="161" t="s">
        <v>259</v>
      </c>
      <c r="D171" s="161" t="s">
        <v>192</v>
      </c>
      <c r="E171" s="162" t="s">
        <v>1257</v>
      </c>
      <c r="F171" s="163" t="s">
        <v>1258</v>
      </c>
      <c r="G171" s="164" t="s">
        <v>286</v>
      </c>
      <c r="H171" s="165">
        <v>1</v>
      </c>
      <c r="I171" s="166"/>
      <c r="J171" s="167">
        <f t="shared" si="0"/>
        <v>0</v>
      </c>
      <c r="K171" s="168"/>
      <c r="L171" s="169"/>
      <c r="M171" s="170" t="s">
        <v>19</v>
      </c>
      <c r="N171" s="171" t="s">
        <v>42</v>
      </c>
      <c r="O171" s="29"/>
      <c r="P171" s="134">
        <f t="shared" si="1"/>
        <v>0</v>
      </c>
      <c r="Q171" s="134">
        <v>0.00019</v>
      </c>
      <c r="R171" s="134">
        <f t="shared" si="2"/>
        <v>0.00019</v>
      </c>
      <c r="S171" s="134">
        <v>0</v>
      </c>
      <c r="T171" s="135">
        <f t="shared" si="3"/>
        <v>0</v>
      </c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R171" s="136" t="s">
        <v>1229</v>
      </c>
      <c r="AT171" s="136" t="s">
        <v>192</v>
      </c>
      <c r="AU171" s="136" t="s">
        <v>81</v>
      </c>
      <c r="AY171" s="13" t="s">
        <v>128</v>
      </c>
      <c r="BE171" s="137">
        <f t="shared" si="4"/>
        <v>0</v>
      </c>
      <c r="BF171" s="137">
        <f t="shared" si="5"/>
        <v>0</v>
      </c>
      <c r="BG171" s="137">
        <f t="shared" si="6"/>
        <v>0</v>
      </c>
      <c r="BH171" s="137">
        <f t="shared" si="7"/>
        <v>0</v>
      </c>
      <c r="BI171" s="137">
        <f t="shared" si="8"/>
        <v>0</v>
      </c>
      <c r="BJ171" s="13" t="s">
        <v>79</v>
      </c>
      <c r="BK171" s="137">
        <f t="shared" si="9"/>
        <v>0</v>
      </c>
      <c r="BL171" s="13" t="s">
        <v>1229</v>
      </c>
      <c r="BM171" s="136" t="s">
        <v>1259</v>
      </c>
    </row>
    <row r="172" spans="1:65" s="2" customFormat="1" ht="16.5" customHeight="1">
      <c r="A172" s="20"/>
      <c r="B172" s="21"/>
      <c r="C172" s="161" t="s">
        <v>264</v>
      </c>
      <c r="D172" s="161" t="s">
        <v>192</v>
      </c>
      <c r="E172" s="162" t="s">
        <v>1260</v>
      </c>
      <c r="F172" s="163" t="s">
        <v>1261</v>
      </c>
      <c r="G172" s="164" t="s">
        <v>286</v>
      </c>
      <c r="H172" s="165">
        <v>4</v>
      </c>
      <c r="I172" s="166"/>
      <c r="J172" s="167">
        <f t="shared" si="0"/>
        <v>0</v>
      </c>
      <c r="K172" s="168"/>
      <c r="L172" s="169"/>
      <c r="M172" s="170" t="s">
        <v>19</v>
      </c>
      <c r="N172" s="171" t="s">
        <v>42</v>
      </c>
      <c r="O172" s="29"/>
      <c r="P172" s="134">
        <f t="shared" si="1"/>
        <v>0</v>
      </c>
      <c r="Q172" s="134">
        <v>0.00022</v>
      </c>
      <c r="R172" s="134">
        <f t="shared" si="2"/>
        <v>0.00088</v>
      </c>
      <c r="S172" s="134">
        <v>0</v>
      </c>
      <c r="T172" s="135">
        <f t="shared" si="3"/>
        <v>0</v>
      </c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R172" s="136" t="s">
        <v>1229</v>
      </c>
      <c r="AT172" s="136" t="s">
        <v>192</v>
      </c>
      <c r="AU172" s="136" t="s">
        <v>81</v>
      </c>
      <c r="AY172" s="13" t="s">
        <v>128</v>
      </c>
      <c r="BE172" s="137">
        <f t="shared" si="4"/>
        <v>0</v>
      </c>
      <c r="BF172" s="137">
        <f t="shared" si="5"/>
        <v>0</v>
      </c>
      <c r="BG172" s="137">
        <f t="shared" si="6"/>
        <v>0</v>
      </c>
      <c r="BH172" s="137">
        <f t="shared" si="7"/>
        <v>0</v>
      </c>
      <c r="BI172" s="137">
        <f t="shared" si="8"/>
        <v>0</v>
      </c>
      <c r="BJ172" s="13" t="s">
        <v>79</v>
      </c>
      <c r="BK172" s="137">
        <f t="shared" si="9"/>
        <v>0</v>
      </c>
      <c r="BL172" s="13" t="s">
        <v>1229</v>
      </c>
      <c r="BM172" s="136" t="s">
        <v>1262</v>
      </c>
    </row>
    <row r="173" spans="1:65" s="2" customFormat="1" ht="33" customHeight="1">
      <c r="A173" s="20"/>
      <c r="B173" s="21"/>
      <c r="C173" s="124" t="s">
        <v>270</v>
      </c>
      <c r="D173" s="124" t="s">
        <v>130</v>
      </c>
      <c r="E173" s="125" t="s">
        <v>1263</v>
      </c>
      <c r="F173" s="126" t="s">
        <v>1264</v>
      </c>
      <c r="G173" s="127" t="s">
        <v>286</v>
      </c>
      <c r="H173" s="128">
        <v>17</v>
      </c>
      <c r="I173" s="129"/>
      <c r="J173" s="130">
        <f t="shared" si="0"/>
        <v>0</v>
      </c>
      <c r="K173" s="131"/>
      <c r="L173" s="23"/>
      <c r="M173" s="132" t="s">
        <v>19</v>
      </c>
      <c r="N173" s="133" t="s">
        <v>42</v>
      </c>
      <c r="O173" s="29"/>
      <c r="P173" s="134">
        <f t="shared" si="1"/>
        <v>0</v>
      </c>
      <c r="Q173" s="134">
        <v>0</v>
      </c>
      <c r="R173" s="134">
        <f t="shared" si="2"/>
        <v>0</v>
      </c>
      <c r="S173" s="134">
        <v>0</v>
      </c>
      <c r="T173" s="135">
        <f t="shared" si="3"/>
        <v>0</v>
      </c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R173" s="136" t="s">
        <v>684</v>
      </c>
      <c r="AT173" s="136" t="s">
        <v>130</v>
      </c>
      <c r="AU173" s="136" t="s">
        <v>81</v>
      </c>
      <c r="AY173" s="13" t="s">
        <v>128</v>
      </c>
      <c r="BE173" s="137">
        <f t="shared" si="4"/>
        <v>0</v>
      </c>
      <c r="BF173" s="137">
        <f t="shared" si="5"/>
        <v>0</v>
      </c>
      <c r="BG173" s="137">
        <f t="shared" si="6"/>
        <v>0</v>
      </c>
      <c r="BH173" s="137">
        <f t="shared" si="7"/>
        <v>0</v>
      </c>
      <c r="BI173" s="137">
        <f t="shared" si="8"/>
        <v>0</v>
      </c>
      <c r="BJ173" s="13" t="s">
        <v>79</v>
      </c>
      <c r="BK173" s="137">
        <f t="shared" si="9"/>
        <v>0</v>
      </c>
      <c r="BL173" s="13" t="s">
        <v>684</v>
      </c>
      <c r="BM173" s="136" t="s">
        <v>1265</v>
      </c>
    </row>
    <row r="174" spans="1:65" s="2" customFormat="1" ht="16.5" customHeight="1">
      <c r="A174" s="20"/>
      <c r="B174" s="21"/>
      <c r="C174" s="161" t="s">
        <v>274</v>
      </c>
      <c r="D174" s="161" t="s">
        <v>192</v>
      </c>
      <c r="E174" s="162" t="s">
        <v>1266</v>
      </c>
      <c r="F174" s="163" t="s">
        <v>1267</v>
      </c>
      <c r="G174" s="164" t="s">
        <v>286</v>
      </c>
      <c r="H174" s="165">
        <v>1</v>
      </c>
      <c r="I174" s="166"/>
      <c r="J174" s="167">
        <f t="shared" si="0"/>
        <v>0</v>
      </c>
      <c r="K174" s="168"/>
      <c r="L174" s="169"/>
      <c r="M174" s="170" t="s">
        <v>19</v>
      </c>
      <c r="N174" s="171" t="s">
        <v>42</v>
      </c>
      <c r="O174" s="29"/>
      <c r="P174" s="134">
        <f t="shared" si="1"/>
        <v>0</v>
      </c>
      <c r="Q174" s="134">
        <v>0.00056</v>
      </c>
      <c r="R174" s="134">
        <f t="shared" si="2"/>
        <v>0.00056</v>
      </c>
      <c r="S174" s="134">
        <v>0</v>
      </c>
      <c r="T174" s="135">
        <f t="shared" si="3"/>
        <v>0</v>
      </c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R174" s="136" t="s">
        <v>1229</v>
      </c>
      <c r="AT174" s="136" t="s">
        <v>192</v>
      </c>
      <c r="AU174" s="136" t="s">
        <v>81</v>
      </c>
      <c r="AY174" s="13" t="s">
        <v>128</v>
      </c>
      <c r="BE174" s="137">
        <f t="shared" si="4"/>
        <v>0</v>
      </c>
      <c r="BF174" s="137">
        <f t="shared" si="5"/>
        <v>0</v>
      </c>
      <c r="BG174" s="137">
        <f t="shared" si="6"/>
        <v>0</v>
      </c>
      <c r="BH174" s="137">
        <f t="shared" si="7"/>
        <v>0</v>
      </c>
      <c r="BI174" s="137">
        <f t="shared" si="8"/>
        <v>0</v>
      </c>
      <c r="BJ174" s="13" t="s">
        <v>79</v>
      </c>
      <c r="BK174" s="137">
        <f t="shared" si="9"/>
        <v>0</v>
      </c>
      <c r="BL174" s="13" t="s">
        <v>1229</v>
      </c>
      <c r="BM174" s="136" t="s">
        <v>1268</v>
      </c>
    </row>
    <row r="175" spans="1:65" s="2" customFormat="1" ht="16.5" customHeight="1">
      <c r="A175" s="20"/>
      <c r="B175" s="21"/>
      <c r="C175" s="161" t="s">
        <v>278</v>
      </c>
      <c r="D175" s="161" t="s">
        <v>192</v>
      </c>
      <c r="E175" s="162" t="s">
        <v>1269</v>
      </c>
      <c r="F175" s="163" t="s">
        <v>1270</v>
      </c>
      <c r="G175" s="164" t="s">
        <v>286</v>
      </c>
      <c r="H175" s="165">
        <v>1</v>
      </c>
      <c r="I175" s="166"/>
      <c r="J175" s="167">
        <f t="shared" si="0"/>
        <v>0</v>
      </c>
      <c r="K175" s="168"/>
      <c r="L175" s="169"/>
      <c r="M175" s="170" t="s">
        <v>19</v>
      </c>
      <c r="N175" s="171" t="s">
        <v>42</v>
      </c>
      <c r="O175" s="29"/>
      <c r="P175" s="134">
        <f t="shared" si="1"/>
        <v>0</v>
      </c>
      <c r="Q175" s="134">
        <v>0.00043</v>
      </c>
      <c r="R175" s="134">
        <f t="shared" si="2"/>
        <v>0.00043</v>
      </c>
      <c r="S175" s="134">
        <v>0</v>
      </c>
      <c r="T175" s="135">
        <f t="shared" si="3"/>
        <v>0</v>
      </c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R175" s="136" t="s">
        <v>1229</v>
      </c>
      <c r="AT175" s="136" t="s">
        <v>192</v>
      </c>
      <c r="AU175" s="136" t="s">
        <v>81</v>
      </c>
      <c r="AY175" s="13" t="s">
        <v>128</v>
      </c>
      <c r="BE175" s="137">
        <f t="shared" si="4"/>
        <v>0</v>
      </c>
      <c r="BF175" s="137">
        <f t="shared" si="5"/>
        <v>0</v>
      </c>
      <c r="BG175" s="137">
        <f t="shared" si="6"/>
        <v>0</v>
      </c>
      <c r="BH175" s="137">
        <f t="shared" si="7"/>
        <v>0</v>
      </c>
      <c r="BI175" s="137">
        <f t="shared" si="8"/>
        <v>0</v>
      </c>
      <c r="BJ175" s="13" t="s">
        <v>79</v>
      </c>
      <c r="BK175" s="137">
        <f t="shared" si="9"/>
        <v>0</v>
      </c>
      <c r="BL175" s="13" t="s">
        <v>1229</v>
      </c>
      <c r="BM175" s="136" t="s">
        <v>1271</v>
      </c>
    </row>
    <row r="176" spans="1:65" s="2" customFormat="1" ht="16.5" customHeight="1">
      <c r="A176" s="20"/>
      <c r="B176" s="21"/>
      <c r="C176" s="161" t="s">
        <v>283</v>
      </c>
      <c r="D176" s="161" t="s">
        <v>192</v>
      </c>
      <c r="E176" s="162" t="s">
        <v>1067</v>
      </c>
      <c r="F176" s="163" t="s">
        <v>1068</v>
      </c>
      <c r="G176" s="164" t="s">
        <v>286</v>
      </c>
      <c r="H176" s="165">
        <v>12</v>
      </c>
      <c r="I176" s="166"/>
      <c r="J176" s="167">
        <f t="shared" si="0"/>
        <v>0</v>
      </c>
      <c r="K176" s="168"/>
      <c r="L176" s="169"/>
      <c r="M176" s="170" t="s">
        <v>19</v>
      </c>
      <c r="N176" s="171" t="s">
        <v>42</v>
      </c>
      <c r="O176" s="29"/>
      <c r="P176" s="134">
        <f t="shared" si="1"/>
        <v>0</v>
      </c>
      <c r="Q176" s="134">
        <v>0.00039</v>
      </c>
      <c r="R176" s="134">
        <f t="shared" si="2"/>
        <v>0.00468</v>
      </c>
      <c r="S176" s="134">
        <v>0</v>
      </c>
      <c r="T176" s="135">
        <f t="shared" si="3"/>
        <v>0</v>
      </c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R176" s="136" t="s">
        <v>1229</v>
      </c>
      <c r="AT176" s="136" t="s">
        <v>192</v>
      </c>
      <c r="AU176" s="136" t="s">
        <v>81</v>
      </c>
      <c r="AY176" s="13" t="s">
        <v>128</v>
      </c>
      <c r="BE176" s="137">
        <f t="shared" si="4"/>
        <v>0</v>
      </c>
      <c r="BF176" s="137">
        <f t="shared" si="5"/>
        <v>0</v>
      </c>
      <c r="BG176" s="137">
        <f t="shared" si="6"/>
        <v>0</v>
      </c>
      <c r="BH176" s="137">
        <f t="shared" si="7"/>
        <v>0</v>
      </c>
      <c r="BI176" s="137">
        <f t="shared" si="8"/>
        <v>0</v>
      </c>
      <c r="BJ176" s="13" t="s">
        <v>79</v>
      </c>
      <c r="BK176" s="137">
        <f t="shared" si="9"/>
        <v>0</v>
      </c>
      <c r="BL176" s="13" t="s">
        <v>1229</v>
      </c>
      <c r="BM176" s="136" t="s">
        <v>1272</v>
      </c>
    </row>
    <row r="177" spans="1:65" s="2" customFormat="1" ht="21.75" customHeight="1">
      <c r="A177" s="20"/>
      <c r="B177" s="21"/>
      <c r="C177" s="161" t="s">
        <v>288</v>
      </c>
      <c r="D177" s="161" t="s">
        <v>192</v>
      </c>
      <c r="E177" s="162" t="s">
        <v>1273</v>
      </c>
      <c r="F177" s="163" t="s">
        <v>1274</v>
      </c>
      <c r="G177" s="164" t="s">
        <v>286</v>
      </c>
      <c r="H177" s="165">
        <v>1</v>
      </c>
      <c r="I177" s="166"/>
      <c r="J177" s="167">
        <f t="shared" si="0"/>
        <v>0</v>
      </c>
      <c r="K177" s="168"/>
      <c r="L177" s="169"/>
      <c r="M177" s="170" t="s">
        <v>19</v>
      </c>
      <c r="N177" s="171" t="s">
        <v>42</v>
      </c>
      <c r="O177" s="29"/>
      <c r="P177" s="134">
        <f t="shared" si="1"/>
        <v>0</v>
      </c>
      <c r="Q177" s="134">
        <v>0.00145</v>
      </c>
      <c r="R177" s="134">
        <f t="shared" si="2"/>
        <v>0.00145</v>
      </c>
      <c r="S177" s="134">
        <v>0</v>
      </c>
      <c r="T177" s="135">
        <f t="shared" si="3"/>
        <v>0</v>
      </c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R177" s="136" t="s">
        <v>1229</v>
      </c>
      <c r="AT177" s="136" t="s">
        <v>192</v>
      </c>
      <c r="AU177" s="136" t="s">
        <v>81</v>
      </c>
      <c r="AY177" s="13" t="s">
        <v>128</v>
      </c>
      <c r="BE177" s="137">
        <f t="shared" si="4"/>
        <v>0</v>
      </c>
      <c r="BF177" s="137">
        <f t="shared" si="5"/>
        <v>0</v>
      </c>
      <c r="BG177" s="137">
        <f t="shared" si="6"/>
        <v>0</v>
      </c>
      <c r="BH177" s="137">
        <f t="shared" si="7"/>
        <v>0</v>
      </c>
      <c r="BI177" s="137">
        <f t="shared" si="8"/>
        <v>0</v>
      </c>
      <c r="BJ177" s="13" t="s">
        <v>79</v>
      </c>
      <c r="BK177" s="137">
        <f t="shared" si="9"/>
        <v>0</v>
      </c>
      <c r="BL177" s="13" t="s">
        <v>1229</v>
      </c>
      <c r="BM177" s="136" t="s">
        <v>1275</v>
      </c>
    </row>
    <row r="178" spans="1:65" s="2" customFormat="1" ht="16.5" customHeight="1">
      <c r="A178" s="20"/>
      <c r="B178" s="21"/>
      <c r="C178" s="161" t="s">
        <v>292</v>
      </c>
      <c r="D178" s="161" t="s">
        <v>192</v>
      </c>
      <c r="E178" s="162" t="s">
        <v>1276</v>
      </c>
      <c r="F178" s="163" t="s">
        <v>1277</v>
      </c>
      <c r="G178" s="164" t="s">
        <v>286</v>
      </c>
      <c r="H178" s="165">
        <v>1</v>
      </c>
      <c r="I178" s="166"/>
      <c r="J178" s="167">
        <f t="shared" si="0"/>
        <v>0</v>
      </c>
      <c r="K178" s="168"/>
      <c r="L178" s="169"/>
      <c r="M178" s="170" t="s">
        <v>19</v>
      </c>
      <c r="N178" s="171" t="s">
        <v>42</v>
      </c>
      <c r="O178" s="29"/>
      <c r="P178" s="134">
        <f t="shared" si="1"/>
        <v>0</v>
      </c>
      <c r="Q178" s="134">
        <v>0.00049</v>
      </c>
      <c r="R178" s="134">
        <f t="shared" si="2"/>
        <v>0.00049</v>
      </c>
      <c r="S178" s="134">
        <v>0</v>
      </c>
      <c r="T178" s="135">
        <f t="shared" si="3"/>
        <v>0</v>
      </c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R178" s="136" t="s">
        <v>1229</v>
      </c>
      <c r="AT178" s="136" t="s">
        <v>192</v>
      </c>
      <c r="AU178" s="136" t="s">
        <v>81</v>
      </c>
      <c r="AY178" s="13" t="s">
        <v>128</v>
      </c>
      <c r="BE178" s="137">
        <f t="shared" si="4"/>
        <v>0</v>
      </c>
      <c r="BF178" s="137">
        <f t="shared" si="5"/>
        <v>0</v>
      </c>
      <c r="BG178" s="137">
        <f t="shared" si="6"/>
        <v>0</v>
      </c>
      <c r="BH178" s="137">
        <f t="shared" si="7"/>
        <v>0</v>
      </c>
      <c r="BI178" s="137">
        <f t="shared" si="8"/>
        <v>0</v>
      </c>
      <c r="BJ178" s="13" t="s">
        <v>79</v>
      </c>
      <c r="BK178" s="137">
        <f t="shared" si="9"/>
        <v>0</v>
      </c>
      <c r="BL178" s="13" t="s">
        <v>1229</v>
      </c>
      <c r="BM178" s="136" t="s">
        <v>1278</v>
      </c>
    </row>
    <row r="179" spans="1:65" s="2" customFormat="1" ht="16.5" customHeight="1">
      <c r="A179" s="20"/>
      <c r="B179" s="21"/>
      <c r="C179" s="161" t="s">
        <v>296</v>
      </c>
      <c r="D179" s="161" t="s">
        <v>192</v>
      </c>
      <c r="E179" s="162" t="s">
        <v>1279</v>
      </c>
      <c r="F179" s="163" t="s">
        <v>1280</v>
      </c>
      <c r="G179" s="164" t="s">
        <v>286</v>
      </c>
      <c r="H179" s="165">
        <v>1</v>
      </c>
      <c r="I179" s="166"/>
      <c r="J179" s="167">
        <f t="shared" si="0"/>
        <v>0</v>
      </c>
      <c r="K179" s="168"/>
      <c r="L179" s="169"/>
      <c r="M179" s="170" t="s">
        <v>19</v>
      </c>
      <c r="N179" s="171" t="s">
        <v>42</v>
      </c>
      <c r="O179" s="29"/>
      <c r="P179" s="134">
        <f t="shared" si="1"/>
        <v>0</v>
      </c>
      <c r="Q179" s="134">
        <v>0.00084</v>
      </c>
      <c r="R179" s="134">
        <f t="shared" si="2"/>
        <v>0.00084</v>
      </c>
      <c r="S179" s="134">
        <v>0</v>
      </c>
      <c r="T179" s="135">
        <f t="shared" si="3"/>
        <v>0</v>
      </c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R179" s="136" t="s">
        <v>1229</v>
      </c>
      <c r="AT179" s="136" t="s">
        <v>192</v>
      </c>
      <c r="AU179" s="136" t="s">
        <v>81</v>
      </c>
      <c r="AY179" s="13" t="s">
        <v>128</v>
      </c>
      <c r="BE179" s="137">
        <f t="shared" si="4"/>
        <v>0</v>
      </c>
      <c r="BF179" s="137">
        <f t="shared" si="5"/>
        <v>0</v>
      </c>
      <c r="BG179" s="137">
        <f t="shared" si="6"/>
        <v>0</v>
      </c>
      <c r="BH179" s="137">
        <f t="shared" si="7"/>
        <v>0</v>
      </c>
      <c r="BI179" s="137">
        <f t="shared" si="8"/>
        <v>0</v>
      </c>
      <c r="BJ179" s="13" t="s">
        <v>79</v>
      </c>
      <c r="BK179" s="137">
        <f t="shared" si="9"/>
        <v>0</v>
      </c>
      <c r="BL179" s="13" t="s">
        <v>1229</v>
      </c>
      <c r="BM179" s="136" t="s">
        <v>1281</v>
      </c>
    </row>
    <row r="180" spans="1:65" s="2" customFormat="1" ht="33" customHeight="1">
      <c r="A180" s="20"/>
      <c r="B180" s="21"/>
      <c r="C180" s="124" t="s">
        <v>300</v>
      </c>
      <c r="D180" s="124" t="s">
        <v>130</v>
      </c>
      <c r="E180" s="125" t="s">
        <v>1282</v>
      </c>
      <c r="F180" s="126" t="s">
        <v>1283</v>
      </c>
      <c r="G180" s="127" t="s">
        <v>286</v>
      </c>
      <c r="H180" s="128">
        <v>2</v>
      </c>
      <c r="I180" s="129"/>
      <c r="J180" s="130">
        <f t="shared" si="0"/>
        <v>0</v>
      </c>
      <c r="K180" s="131"/>
      <c r="L180" s="23"/>
      <c r="M180" s="132" t="s">
        <v>19</v>
      </c>
      <c r="N180" s="133" t="s">
        <v>42</v>
      </c>
      <c r="O180" s="29"/>
      <c r="P180" s="134">
        <f t="shared" si="1"/>
        <v>0</v>
      </c>
      <c r="Q180" s="134">
        <v>0</v>
      </c>
      <c r="R180" s="134">
        <f t="shared" si="2"/>
        <v>0</v>
      </c>
      <c r="S180" s="134">
        <v>0</v>
      </c>
      <c r="T180" s="135">
        <f t="shared" si="3"/>
        <v>0</v>
      </c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R180" s="136" t="s">
        <v>684</v>
      </c>
      <c r="AT180" s="136" t="s">
        <v>130</v>
      </c>
      <c r="AU180" s="136" t="s">
        <v>81</v>
      </c>
      <c r="AY180" s="13" t="s">
        <v>128</v>
      </c>
      <c r="BE180" s="137">
        <f t="shared" si="4"/>
        <v>0</v>
      </c>
      <c r="BF180" s="137">
        <f t="shared" si="5"/>
        <v>0</v>
      </c>
      <c r="BG180" s="137">
        <f t="shared" si="6"/>
        <v>0</v>
      </c>
      <c r="BH180" s="137">
        <f t="shared" si="7"/>
        <v>0</v>
      </c>
      <c r="BI180" s="137">
        <f t="shared" si="8"/>
        <v>0</v>
      </c>
      <c r="BJ180" s="13" t="s">
        <v>79</v>
      </c>
      <c r="BK180" s="137">
        <f t="shared" si="9"/>
        <v>0</v>
      </c>
      <c r="BL180" s="13" t="s">
        <v>684</v>
      </c>
      <c r="BM180" s="136" t="s">
        <v>1284</v>
      </c>
    </row>
    <row r="181" spans="1:65" s="2" customFormat="1" ht="16.5" customHeight="1">
      <c r="A181" s="20"/>
      <c r="B181" s="21"/>
      <c r="C181" s="161" t="s">
        <v>304</v>
      </c>
      <c r="D181" s="161" t="s">
        <v>192</v>
      </c>
      <c r="E181" s="162" t="s">
        <v>1285</v>
      </c>
      <c r="F181" s="163" t="s">
        <v>1286</v>
      </c>
      <c r="G181" s="164" t="s">
        <v>286</v>
      </c>
      <c r="H181" s="165">
        <v>1</v>
      </c>
      <c r="I181" s="166"/>
      <c r="J181" s="167">
        <f t="shared" si="0"/>
        <v>0</v>
      </c>
      <c r="K181" s="168"/>
      <c r="L181" s="169"/>
      <c r="M181" s="170" t="s">
        <v>19</v>
      </c>
      <c r="N181" s="171" t="s">
        <v>42</v>
      </c>
      <c r="O181" s="29"/>
      <c r="P181" s="134">
        <f t="shared" si="1"/>
        <v>0</v>
      </c>
      <c r="Q181" s="134">
        <v>0.00163</v>
      </c>
      <c r="R181" s="134">
        <f t="shared" si="2"/>
        <v>0.00163</v>
      </c>
      <c r="S181" s="134">
        <v>0</v>
      </c>
      <c r="T181" s="135">
        <f t="shared" si="3"/>
        <v>0</v>
      </c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R181" s="136" t="s">
        <v>1229</v>
      </c>
      <c r="AT181" s="136" t="s">
        <v>192</v>
      </c>
      <c r="AU181" s="136" t="s">
        <v>81</v>
      </c>
      <c r="AY181" s="13" t="s">
        <v>128</v>
      </c>
      <c r="BE181" s="137">
        <f t="shared" si="4"/>
        <v>0</v>
      </c>
      <c r="BF181" s="137">
        <f t="shared" si="5"/>
        <v>0</v>
      </c>
      <c r="BG181" s="137">
        <f t="shared" si="6"/>
        <v>0</v>
      </c>
      <c r="BH181" s="137">
        <f t="shared" si="7"/>
        <v>0</v>
      </c>
      <c r="BI181" s="137">
        <f t="shared" si="8"/>
        <v>0</v>
      </c>
      <c r="BJ181" s="13" t="s">
        <v>79</v>
      </c>
      <c r="BK181" s="137">
        <f t="shared" si="9"/>
        <v>0</v>
      </c>
      <c r="BL181" s="13" t="s">
        <v>1229</v>
      </c>
      <c r="BM181" s="136" t="s">
        <v>1287</v>
      </c>
    </row>
    <row r="182" spans="1:65" s="2" customFormat="1" ht="16.5" customHeight="1">
      <c r="A182" s="20"/>
      <c r="B182" s="21"/>
      <c r="C182" s="161" t="s">
        <v>308</v>
      </c>
      <c r="D182" s="161" t="s">
        <v>192</v>
      </c>
      <c r="E182" s="162" t="s">
        <v>1082</v>
      </c>
      <c r="F182" s="163" t="s">
        <v>1083</v>
      </c>
      <c r="G182" s="164" t="s">
        <v>286</v>
      </c>
      <c r="H182" s="165">
        <v>1</v>
      </c>
      <c r="I182" s="166"/>
      <c r="J182" s="167">
        <f t="shared" si="0"/>
        <v>0</v>
      </c>
      <c r="K182" s="168"/>
      <c r="L182" s="169"/>
      <c r="M182" s="170" t="s">
        <v>19</v>
      </c>
      <c r="N182" s="171" t="s">
        <v>42</v>
      </c>
      <c r="O182" s="29"/>
      <c r="P182" s="134">
        <f t="shared" si="1"/>
        <v>0</v>
      </c>
      <c r="Q182" s="134">
        <v>0.0008</v>
      </c>
      <c r="R182" s="134">
        <f t="shared" si="2"/>
        <v>0.0008</v>
      </c>
      <c r="S182" s="134">
        <v>0</v>
      </c>
      <c r="T182" s="135">
        <f t="shared" si="3"/>
        <v>0</v>
      </c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R182" s="136" t="s">
        <v>1229</v>
      </c>
      <c r="AT182" s="136" t="s">
        <v>192</v>
      </c>
      <c r="AU182" s="136" t="s">
        <v>81</v>
      </c>
      <c r="AY182" s="13" t="s">
        <v>128</v>
      </c>
      <c r="BE182" s="137">
        <f t="shared" si="4"/>
        <v>0</v>
      </c>
      <c r="BF182" s="137">
        <f t="shared" si="5"/>
        <v>0</v>
      </c>
      <c r="BG182" s="137">
        <f t="shared" si="6"/>
        <v>0</v>
      </c>
      <c r="BH182" s="137">
        <f t="shared" si="7"/>
        <v>0</v>
      </c>
      <c r="BI182" s="137">
        <f t="shared" si="8"/>
        <v>0</v>
      </c>
      <c r="BJ182" s="13" t="s">
        <v>79</v>
      </c>
      <c r="BK182" s="137">
        <f t="shared" si="9"/>
        <v>0</v>
      </c>
      <c r="BL182" s="13" t="s">
        <v>1229</v>
      </c>
      <c r="BM182" s="136" t="s">
        <v>1288</v>
      </c>
    </row>
    <row r="183" spans="1:65" s="2" customFormat="1" ht="16.5" customHeight="1">
      <c r="A183" s="20"/>
      <c r="B183" s="21"/>
      <c r="C183" s="124" t="s">
        <v>312</v>
      </c>
      <c r="D183" s="124" t="s">
        <v>130</v>
      </c>
      <c r="E183" s="125" t="s">
        <v>1289</v>
      </c>
      <c r="F183" s="126" t="s">
        <v>1290</v>
      </c>
      <c r="G183" s="127" t="s">
        <v>202</v>
      </c>
      <c r="H183" s="128">
        <v>95.56</v>
      </c>
      <c r="I183" s="129"/>
      <c r="J183" s="130">
        <f t="shared" si="0"/>
        <v>0</v>
      </c>
      <c r="K183" s="131"/>
      <c r="L183" s="23"/>
      <c r="M183" s="132" t="s">
        <v>19</v>
      </c>
      <c r="N183" s="133" t="s">
        <v>42</v>
      </c>
      <c r="O183" s="29"/>
      <c r="P183" s="134">
        <f t="shared" si="1"/>
        <v>0</v>
      </c>
      <c r="Q183" s="134">
        <v>0</v>
      </c>
      <c r="R183" s="134">
        <f t="shared" si="2"/>
        <v>0</v>
      </c>
      <c r="S183" s="134">
        <v>0</v>
      </c>
      <c r="T183" s="135">
        <f t="shared" si="3"/>
        <v>0</v>
      </c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R183" s="136" t="s">
        <v>684</v>
      </c>
      <c r="AT183" s="136" t="s">
        <v>130</v>
      </c>
      <c r="AU183" s="136" t="s">
        <v>81</v>
      </c>
      <c r="AY183" s="13" t="s">
        <v>128</v>
      </c>
      <c r="BE183" s="137">
        <f t="shared" si="4"/>
        <v>0</v>
      </c>
      <c r="BF183" s="137">
        <f t="shared" si="5"/>
        <v>0</v>
      </c>
      <c r="BG183" s="137">
        <f t="shared" si="6"/>
        <v>0</v>
      </c>
      <c r="BH183" s="137">
        <f t="shared" si="7"/>
        <v>0</v>
      </c>
      <c r="BI183" s="137">
        <f t="shared" si="8"/>
        <v>0</v>
      </c>
      <c r="BJ183" s="13" t="s">
        <v>79</v>
      </c>
      <c r="BK183" s="137">
        <f t="shared" si="9"/>
        <v>0</v>
      </c>
      <c r="BL183" s="13" t="s">
        <v>684</v>
      </c>
      <c r="BM183" s="136" t="s">
        <v>1291</v>
      </c>
    </row>
    <row r="184" spans="2:51" s="8" customFormat="1" ht="12">
      <c r="B184" s="138"/>
      <c r="C184" s="139"/>
      <c r="D184" s="140" t="s">
        <v>136</v>
      </c>
      <c r="E184" s="141" t="s">
        <v>19</v>
      </c>
      <c r="F184" s="142" t="s">
        <v>1292</v>
      </c>
      <c r="G184" s="139"/>
      <c r="H184" s="143">
        <v>95.56</v>
      </c>
      <c r="I184" s="144"/>
      <c r="J184" s="139"/>
      <c r="K184" s="139"/>
      <c r="L184" s="145"/>
      <c r="M184" s="146"/>
      <c r="N184" s="147"/>
      <c r="O184" s="147"/>
      <c r="P184" s="147"/>
      <c r="Q184" s="147"/>
      <c r="R184" s="147"/>
      <c r="S184" s="147"/>
      <c r="T184" s="148"/>
      <c r="AT184" s="149" t="s">
        <v>136</v>
      </c>
      <c r="AU184" s="149" t="s">
        <v>81</v>
      </c>
      <c r="AV184" s="8" t="s">
        <v>81</v>
      </c>
      <c r="AW184" s="8" t="s">
        <v>33</v>
      </c>
      <c r="AX184" s="8" t="s">
        <v>79</v>
      </c>
      <c r="AY184" s="149" t="s">
        <v>128</v>
      </c>
    </row>
    <row r="185" spans="1:65" s="2" customFormat="1" ht="16.5" customHeight="1">
      <c r="A185" s="20"/>
      <c r="B185" s="21"/>
      <c r="C185" s="124" t="s">
        <v>316</v>
      </c>
      <c r="D185" s="124" t="s">
        <v>130</v>
      </c>
      <c r="E185" s="125" t="s">
        <v>1293</v>
      </c>
      <c r="F185" s="126" t="s">
        <v>1294</v>
      </c>
      <c r="G185" s="127" t="s">
        <v>202</v>
      </c>
      <c r="H185" s="128">
        <v>128.32</v>
      </c>
      <c r="I185" s="129"/>
      <c r="J185" s="130">
        <f>ROUND(I185*H185,2)</f>
        <v>0</v>
      </c>
      <c r="K185" s="131"/>
      <c r="L185" s="23"/>
      <c r="M185" s="132" t="s">
        <v>19</v>
      </c>
      <c r="N185" s="133" t="s">
        <v>42</v>
      </c>
      <c r="O185" s="29"/>
      <c r="P185" s="134">
        <f>O185*H185</f>
        <v>0</v>
      </c>
      <c r="Q185" s="134">
        <v>0</v>
      </c>
      <c r="R185" s="134">
        <f>Q185*H185</f>
        <v>0</v>
      </c>
      <c r="S185" s="134">
        <v>0</v>
      </c>
      <c r="T185" s="135">
        <f>S185*H185</f>
        <v>0</v>
      </c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R185" s="136" t="s">
        <v>684</v>
      </c>
      <c r="AT185" s="136" t="s">
        <v>130</v>
      </c>
      <c r="AU185" s="136" t="s">
        <v>81</v>
      </c>
      <c r="AY185" s="13" t="s">
        <v>128</v>
      </c>
      <c r="BE185" s="137">
        <f>IF(N185="základní",J185,0)</f>
        <v>0</v>
      </c>
      <c r="BF185" s="137">
        <f>IF(N185="snížená",J185,0)</f>
        <v>0</v>
      </c>
      <c r="BG185" s="137">
        <f>IF(N185="zákl. přenesená",J185,0)</f>
        <v>0</v>
      </c>
      <c r="BH185" s="137">
        <f>IF(N185="sníž. přenesená",J185,0)</f>
        <v>0</v>
      </c>
      <c r="BI185" s="137">
        <f>IF(N185="nulová",J185,0)</f>
        <v>0</v>
      </c>
      <c r="BJ185" s="13" t="s">
        <v>79</v>
      </c>
      <c r="BK185" s="137">
        <f>ROUND(I185*H185,2)</f>
        <v>0</v>
      </c>
      <c r="BL185" s="13" t="s">
        <v>684</v>
      </c>
      <c r="BM185" s="136" t="s">
        <v>1295</v>
      </c>
    </row>
    <row r="186" spans="2:51" s="8" customFormat="1" ht="12">
      <c r="B186" s="138"/>
      <c r="C186" s="139"/>
      <c r="D186" s="140" t="s">
        <v>136</v>
      </c>
      <c r="E186" s="141" t="s">
        <v>19</v>
      </c>
      <c r="F186" s="142" t="s">
        <v>1296</v>
      </c>
      <c r="G186" s="139"/>
      <c r="H186" s="143">
        <v>128.32</v>
      </c>
      <c r="I186" s="144"/>
      <c r="J186" s="139"/>
      <c r="K186" s="139"/>
      <c r="L186" s="145"/>
      <c r="M186" s="199"/>
      <c r="N186" s="200"/>
      <c r="O186" s="200"/>
      <c r="P186" s="200"/>
      <c r="Q186" s="200"/>
      <c r="R186" s="200"/>
      <c r="S186" s="200"/>
      <c r="T186" s="201"/>
      <c r="AT186" s="149" t="s">
        <v>136</v>
      </c>
      <c r="AU186" s="149" t="s">
        <v>81</v>
      </c>
      <c r="AV186" s="8" t="s">
        <v>81</v>
      </c>
      <c r="AW186" s="8" t="s">
        <v>33</v>
      </c>
      <c r="AX186" s="8" t="s">
        <v>79</v>
      </c>
      <c r="AY186" s="149" t="s">
        <v>128</v>
      </c>
    </row>
    <row r="187" spans="1:31" s="2" customFormat="1" ht="6.9" customHeight="1">
      <c r="A187" s="20"/>
      <c r="B187" s="24"/>
      <c r="C187" s="25"/>
      <c r="D187" s="25"/>
      <c r="E187" s="25"/>
      <c r="F187" s="25"/>
      <c r="G187" s="25"/>
      <c r="H187" s="25"/>
      <c r="I187" s="72"/>
      <c r="J187" s="25"/>
      <c r="K187" s="25"/>
      <c r="L187" s="23"/>
      <c r="M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</row>
  </sheetData>
  <sheetProtection algorithmName="SHA-512" hashValue="xzDb8feXSK3cLeQmvN4RlW5TkB65AQyEk2ApKsL9OuyFnFmdLCV8Vo69GfBGMdq/Qs+Q9kiM+pQi7pcfkylPjg==" saltValue="Ct64lqPpJQtp/IxaxnDsXQ/YYRx0kUJ9YMOyuoVQ6klKJl00j8HxfOcHLN1cGgO5jNHr76o5XjnDSBKstiAeig==" spinCount="100000" sheet="1" objects="1" scenarios="1" formatColumns="0" formatRows="0" autoFilter="0"/>
  <autoFilter ref="C86:K186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09"/>
  <sheetViews>
    <sheetView showGridLines="0" workbookViewId="0" topLeftCell="A69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3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37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AT2" s="13" t="s">
        <v>96</v>
      </c>
    </row>
    <row r="3" spans="2:46" s="1" customFormat="1" ht="6.9" customHeight="1">
      <c r="B3" s="38"/>
      <c r="C3" s="39"/>
      <c r="D3" s="39"/>
      <c r="E3" s="39"/>
      <c r="F3" s="39"/>
      <c r="G3" s="39"/>
      <c r="H3" s="39"/>
      <c r="I3" s="40"/>
      <c r="J3" s="39"/>
      <c r="K3" s="39"/>
      <c r="L3" s="14"/>
      <c r="AT3" s="13" t="s">
        <v>81</v>
      </c>
    </row>
    <row r="4" spans="2:46" s="1" customFormat="1" ht="24.9" customHeight="1">
      <c r="B4" s="14"/>
      <c r="D4" s="41" t="s">
        <v>97</v>
      </c>
      <c r="I4" s="37"/>
      <c r="L4" s="14"/>
      <c r="M4" s="42" t="s">
        <v>10</v>
      </c>
      <c r="AT4" s="13" t="s">
        <v>4</v>
      </c>
    </row>
    <row r="5" spans="2:12" s="1" customFormat="1" ht="6.9" customHeight="1">
      <c r="B5" s="14"/>
      <c r="I5" s="37"/>
      <c r="L5" s="14"/>
    </row>
    <row r="6" spans="2:12" s="1" customFormat="1" ht="12" customHeight="1">
      <c r="B6" s="14"/>
      <c r="D6" s="43" t="s">
        <v>16</v>
      </c>
      <c r="I6" s="37"/>
      <c r="L6" s="14"/>
    </row>
    <row r="7" spans="2:12" s="1" customFormat="1" ht="16.5" customHeight="1">
      <c r="B7" s="14"/>
      <c r="E7" s="524" t="e">
        <f>#REF!</f>
        <v>#REF!</v>
      </c>
      <c r="F7" s="525"/>
      <c r="G7" s="525"/>
      <c r="H7" s="525"/>
      <c r="I7" s="37"/>
      <c r="L7" s="14"/>
    </row>
    <row r="8" spans="1:31" s="2" customFormat="1" ht="12" customHeight="1">
      <c r="A8" s="20"/>
      <c r="B8" s="23"/>
      <c r="C8" s="20"/>
      <c r="D8" s="43" t="s">
        <v>98</v>
      </c>
      <c r="E8" s="20"/>
      <c r="F8" s="20"/>
      <c r="G8" s="20"/>
      <c r="H8" s="20"/>
      <c r="I8" s="44"/>
      <c r="J8" s="20"/>
      <c r="K8" s="20"/>
      <c r="L8" s="45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2" customFormat="1" ht="16.5" customHeight="1">
      <c r="A9" s="20"/>
      <c r="B9" s="23"/>
      <c r="C9" s="20"/>
      <c r="D9" s="20"/>
      <c r="E9" s="526" t="s">
        <v>1297</v>
      </c>
      <c r="F9" s="527"/>
      <c r="G9" s="527"/>
      <c r="H9" s="527"/>
      <c r="I9" s="44"/>
      <c r="J9" s="20"/>
      <c r="K9" s="20"/>
      <c r="L9" s="45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2" customFormat="1" ht="12">
      <c r="A10" s="20"/>
      <c r="B10" s="23"/>
      <c r="C10" s="20"/>
      <c r="D10" s="20"/>
      <c r="E10" s="20"/>
      <c r="F10" s="20"/>
      <c r="G10" s="20"/>
      <c r="H10" s="20"/>
      <c r="I10" s="44"/>
      <c r="J10" s="20"/>
      <c r="K10" s="20"/>
      <c r="L10" s="45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s="2" customFormat="1" ht="12" customHeight="1">
      <c r="A11" s="20"/>
      <c r="B11" s="23"/>
      <c r="C11" s="20"/>
      <c r="D11" s="43" t="s">
        <v>18</v>
      </c>
      <c r="E11" s="20"/>
      <c r="F11" s="46" t="s">
        <v>19</v>
      </c>
      <c r="G11" s="20"/>
      <c r="H11" s="20"/>
      <c r="I11" s="47" t="s">
        <v>20</v>
      </c>
      <c r="J11" s="46" t="s">
        <v>19</v>
      </c>
      <c r="K11" s="20"/>
      <c r="L11" s="45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2" customFormat="1" ht="12" customHeight="1">
      <c r="A12" s="20"/>
      <c r="B12" s="23"/>
      <c r="C12" s="20"/>
      <c r="D12" s="43" t="s">
        <v>21</v>
      </c>
      <c r="E12" s="20"/>
      <c r="F12" s="46" t="s">
        <v>22</v>
      </c>
      <c r="G12" s="20"/>
      <c r="H12" s="20"/>
      <c r="I12" s="47" t="s">
        <v>23</v>
      </c>
      <c r="J12" s="48" t="e">
        <f>#REF!</f>
        <v>#REF!</v>
      </c>
      <c r="K12" s="20"/>
      <c r="L12" s="45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2" customFormat="1" ht="10.8" customHeight="1">
      <c r="A13" s="20"/>
      <c r="B13" s="23"/>
      <c r="C13" s="20"/>
      <c r="D13" s="20"/>
      <c r="E13" s="20"/>
      <c r="F13" s="20"/>
      <c r="G13" s="20"/>
      <c r="H13" s="20"/>
      <c r="I13" s="44"/>
      <c r="J13" s="20"/>
      <c r="K13" s="20"/>
      <c r="L13" s="45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" customFormat="1" ht="12" customHeight="1">
      <c r="A14" s="20"/>
      <c r="B14" s="23"/>
      <c r="C14" s="20"/>
      <c r="D14" s="43" t="s">
        <v>24</v>
      </c>
      <c r="E14" s="20"/>
      <c r="F14" s="20"/>
      <c r="G14" s="20"/>
      <c r="H14" s="20"/>
      <c r="I14" s="47" t="s">
        <v>25</v>
      </c>
      <c r="J14" s="46" t="s">
        <v>19</v>
      </c>
      <c r="K14" s="20"/>
      <c r="L14" s="45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" customFormat="1" ht="18" customHeight="1">
      <c r="A15" s="20"/>
      <c r="B15" s="23"/>
      <c r="C15" s="20"/>
      <c r="D15" s="20"/>
      <c r="E15" s="46" t="s">
        <v>22</v>
      </c>
      <c r="F15" s="20"/>
      <c r="G15" s="20"/>
      <c r="H15" s="20"/>
      <c r="I15" s="47" t="s">
        <v>26</v>
      </c>
      <c r="J15" s="46" t="s">
        <v>19</v>
      </c>
      <c r="K15" s="20"/>
      <c r="L15" s="45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2" customFormat="1" ht="6.9" customHeight="1">
      <c r="A16" s="20"/>
      <c r="B16" s="23"/>
      <c r="C16" s="20"/>
      <c r="D16" s="20"/>
      <c r="E16" s="20"/>
      <c r="F16" s="20"/>
      <c r="G16" s="20"/>
      <c r="H16" s="20"/>
      <c r="I16" s="44"/>
      <c r="J16" s="20"/>
      <c r="K16" s="20"/>
      <c r="L16" s="45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" customFormat="1" ht="12" customHeight="1">
      <c r="A17" s="20"/>
      <c r="B17" s="23"/>
      <c r="C17" s="20"/>
      <c r="D17" s="43" t="s">
        <v>27</v>
      </c>
      <c r="E17" s="20"/>
      <c r="F17" s="20"/>
      <c r="G17" s="20"/>
      <c r="H17" s="20"/>
      <c r="I17" s="47" t="s">
        <v>25</v>
      </c>
      <c r="J17" s="18" t="e">
        <f>#REF!</f>
        <v>#REF!</v>
      </c>
      <c r="K17" s="20"/>
      <c r="L17" s="45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2" customFormat="1" ht="18" customHeight="1">
      <c r="A18" s="20"/>
      <c r="B18" s="23"/>
      <c r="C18" s="20"/>
      <c r="D18" s="20"/>
      <c r="E18" s="528" t="e">
        <f>#REF!</f>
        <v>#REF!</v>
      </c>
      <c r="F18" s="529"/>
      <c r="G18" s="529"/>
      <c r="H18" s="529"/>
      <c r="I18" s="47" t="s">
        <v>26</v>
      </c>
      <c r="J18" s="18" t="e">
        <f>#REF!</f>
        <v>#REF!</v>
      </c>
      <c r="K18" s="20"/>
      <c r="L18" s="45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" customFormat="1" ht="6.9" customHeight="1">
      <c r="A19" s="20"/>
      <c r="B19" s="23"/>
      <c r="C19" s="20"/>
      <c r="D19" s="20"/>
      <c r="E19" s="20"/>
      <c r="F19" s="20"/>
      <c r="G19" s="20"/>
      <c r="H19" s="20"/>
      <c r="I19" s="44"/>
      <c r="J19" s="20"/>
      <c r="K19" s="20"/>
      <c r="L19" s="45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" customFormat="1" ht="12" customHeight="1">
      <c r="A20" s="20"/>
      <c r="B20" s="23"/>
      <c r="C20" s="20"/>
      <c r="D20" s="43" t="s">
        <v>29</v>
      </c>
      <c r="E20" s="20"/>
      <c r="F20" s="20"/>
      <c r="G20" s="20"/>
      <c r="H20" s="20"/>
      <c r="I20" s="47" t="s">
        <v>25</v>
      </c>
      <c r="J20" s="46" t="s">
        <v>30</v>
      </c>
      <c r="K20" s="20"/>
      <c r="L20" s="45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" customFormat="1" ht="18" customHeight="1">
      <c r="A21" s="20"/>
      <c r="B21" s="23"/>
      <c r="C21" s="20"/>
      <c r="D21" s="20"/>
      <c r="E21" s="46" t="s">
        <v>31</v>
      </c>
      <c r="F21" s="20"/>
      <c r="G21" s="20"/>
      <c r="H21" s="20"/>
      <c r="I21" s="47" t="s">
        <v>26</v>
      </c>
      <c r="J21" s="46" t="s">
        <v>32</v>
      </c>
      <c r="K21" s="20"/>
      <c r="L21" s="45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" customFormat="1" ht="6.9" customHeight="1">
      <c r="A22" s="20"/>
      <c r="B22" s="23"/>
      <c r="C22" s="20"/>
      <c r="D22" s="20"/>
      <c r="E22" s="20"/>
      <c r="F22" s="20"/>
      <c r="G22" s="20"/>
      <c r="H22" s="20"/>
      <c r="I22" s="44"/>
      <c r="J22" s="20"/>
      <c r="K22" s="20"/>
      <c r="L22" s="45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" customFormat="1" ht="12" customHeight="1">
      <c r="A23" s="20"/>
      <c r="B23" s="23"/>
      <c r="C23" s="20"/>
      <c r="D23" s="43" t="s">
        <v>34</v>
      </c>
      <c r="E23" s="20"/>
      <c r="F23" s="20"/>
      <c r="G23" s="20"/>
      <c r="H23" s="20"/>
      <c r="I23" s="47" t="s">
        <v>25</v>
      </c>
      <c r="J23" s="46" t="s">
        <v>30</v>
      </c>
      <c r="K23" s="20"/>
      <c r="L23" s="45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2" customFormat="1" ht="18" customHeight="1">
      <c r="A24" s="20"/>
      <c r="B24" s="23"/>
      <c r="C24" s="20"/>
      <c r="D24" s="20"/>
      <c r="E24" s="46" t="s">
        <v>31</v>
      </c>
      <c r="F24" s="20"/>
      <c r="G24" s="20"/>
      <c r="H24" s="20"/>
      <c r="I24" s="47" t="s">
        <v>26</v>
      </c>
      <c r="J24" s="46" t="s">
        <v>32</v>
      </c>
      <c r="K24" s="20"/>
      <c r="L24" s="45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2" customFormat="1" ht="6.9" customHeight="1">
      <c r="A25" s="20"/>
      <c r="B25" s="23"/>
      <c r="C25" s="20"/>
      <c r="D25" s="20"/>
      <c r="E25" s="20"/>
      <c r="F25" s="20"/>
      <c r="G25" s="20"/>
      <c r="H25" s="20"/>
      <c r="I25" s="44"/>
      <c r="J25" s="20"/>
      <c r="K25" s="20"/>
      <c r="L25" s="45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2" customFormat="1" ht="12" customHeight="1">
      <c r="A26" s="20"/>
      <c r="B26" s="23"/>
      <c r="C26" s="20"/>
      <c r="D26" s="43" t="s">
        <v>35</v>
      </c>
      <c r="E26" s="20"/>
      <c r="F26" s="20"/>
      <c r="G26" s="20"/>
      <c r="H26" s="20"/>
      <c r="I26" s="44"/>
      <c r="J26" s="20"/>
      <c r="K26" s="20"/>
      <c r="L26" s="45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3" customFormat="1" ht="16.5" customHeight="1">
      <c r="A27" s="49"/>
      <c r="B27" s="50"/>
      <c r="C27" s="49"/>
      <c r="D27" s="49"/>
      <c r="E27" s="530" t="s">
        <v>19</v>
      </c>
      <c r="F27" s="530"/>
      <c r="G27" s="530"/>
      <c r="H27" s="530"/>
      <c r="I27" s="51"/>
      <c r="J27" s="49"/>
      <c r="K27" s="49"/>
      <c r="L27" s="52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</row>
    <row r="28" spans="1:31" s="2" customFormat="1" ht="6.9" customHeight="1">
      <c r="A28" s="20"/>
      <c r="B28" s="23"/>
      <c r="C28" s="20"/>
      <c r="D28" s="20"/>
      <c r="E28" s="20"/>
      <c r="F28" s="20"/>
      <c r="G28" s="20"/>
      <c r="H28" s="20"/>
      <c r="I28" s="44"/>
      <c r="J28" s="20"/>
      <c r="K28" s="20"/>
      <c r="L28" s="45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2" customFormat="1" ht="6.9" customHeight="1">
      <c r="A29" s="20"/>
      <c r="B29" s="23"/>
      <c r="C29" s="20"/>
      <c r="D29" s="53"/>
      <c r="E29" s="53"/>
      <c r="F29" s="53"/>
      <c r="G29" s="53"/>
      <c r="H29" s="53"/>
      <c r="I29" s="54"/>
      <c r="J29" s="53"/>
      <c r="K29" s="53"/>
      <c r="L29" s="45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2" customFormat="1" ht="25.35" customHeight="1">
      <c r="A30" s="20"/>
      <c r="B30" s="23"/>
      <c r="C30" s="20"/>
      <c r="D30" s="55" t="s">
        <v>37</v>
      </c>
      <c r="E30" s="20"/>
      <c r="F30" s="20"/>
      <c r="G30" s="20"/>
      <c r="H30" s="20"/>
      <c r="I30" s="44"/>
      <c r="J30" s="56">
        <f>ROUND(J84,2)</f>
        <v>0</v>
      </c>
      <c r="K30" s="20"/>
      <c r="L30" s="45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" customFormat="1" ht="6.9" customHeight="1">
      <c r="A31" s="20"/>
      <c r="B31" s="23"/>
      <c r="C31" s="20"/>
      <c r="D31" s="53"/>
      <c r="E31" s="53"/>
      <c r="F31" s="53"/>
      <c r="G31" s="53"/>
      <c r="H31" s="53"/>
      <c r="I31" s="54"/>
      <c r="J31" s="53"/>
      <c r="K31" s="53"/>
      <c r="L31" s="45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2" customFormat="1" ht="14.4" customHeight="1">
      <c r="A32" s="20"/>
      <c r="B32" s="23"/>
      <c r="C32" s="20"/>
      <c r="D32" s="20"/>
      <c r="E32" s="20"/>
      <c r="F32" s="57" t="s">
        <v>39</v>
      </c>
      <c r="G32" s="20"/>
      <c r="H32" s="20"/>
      <c r="I32" s="58" t="s">
        <v>38</v>
      </c>
      <c r="J32" s="57" t="s">
        <v>40</v>
      </c>
      <c r="K32" s="20"/>
      <c r="L32" s="45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2" customFormat="1" ht="14.4" customHeight="1">
      <c r="A33" s="20"/>
      <c r="B33" s="23"/>
      <c r="C33" s="20"/>
      <c r="D33" s="59" t="s">
        <v>41</v>
      </c>
      <c r="E33" s="43" t="s">
        <v>42</v>
      </c>
      <c r="F33" s="60">
        <f>ROUND((SUM(BE84:BE108)),2)</f>
        <v>0</v>
      </c>
      <c r="G33" s="20"/>
      <c r="H33" s="20"/>
      <c r="I33" s="61">
        <v>0.21</v>
      </c>
      <c r="J33" s="60">
        <f>ROUND(((SUM(BE84:BE108))*I33),2)</f>
        <v>0</v>
      </c>
      <c r="K33" s="20"/>
      <c r="L33" s="45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2" customFormat="1" ht="14.4" customHeight="1">
      <c r="A34" s="20"/>
      <c r="B34" s="23"/>
      <c r="C34" s="20"/>
      <c r="D34" s="20"/>
      <c r="E34" s="43" t="s">
        <v>43</v>
      </c>
      <c r="F34" s="60">
        <f>ROUND((SUM(BF84:BF108)),2)</f>
        <v>0</v>
      </c>
      <c r="G34" s="20"/>
      <c r="H34" s="20"/>
      <c r="I34" s="61">
        <v>0.15</v>
      </c>
      <c r="J34" s="60">
        <f>ROUND(((SUM(BF84:BF108))*I34),2)</f>
        <v>0</v>
      </c>
      <c r="K34" s="20"/>
      <c r="L34" s="45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2" customFormat="1" ht="14.4" customHeight="1" hidden="1">
      <c r="A35" s="20"/>
      <c r="B35" s="23"/>
      <c r="C35" s="20"/>
      <c r="D35" s="20"/>
      <c r="E35" s="43" t="s">
        <v>44</v>
      </c>
      <c r="F35" s="60">
        <f>ROUND((SUM(BG84:BG108)),2)</f>
        <v>0</v>
      </c>
      <c r="G35" s="20"/>
      <c r="H35" s="20"/>
      <c r="I35" s="61">
        <v>0.21</v>
      </c>
      <c r="J35" s="60">
        <f>0</f>
        <v>0</v>
      </c>
      <c r="K35" s="20"/>
      <c r="L35" s="45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2" customFormat="1" ht="14.4" customHeight="1" hidden="1">
      <c r="A36" s="20"/>
      <c r="B36" s="23"/>
      <c r="C36" s="20"/>
      <c r="D36" s="20"/>
      <c r="E36" s="43" t="s">
        <v>45</v>
      </c>
      <c r="F36" s="60">
        <f>ROUND((SUM(BH84:BH108)),2)</f>
        <v>0</v>
      </c>
      <c r="G36" s="20"/>
      <c r="H36" s="20"/>
      <c r="I36" s="61">
        <v>0.15</v>
      </c>
      <c r="J36" s="60">
        <f>0</f>
        <v>0</v>
      </c>
      <c r="K36" s="20"/>
      <c r="L36" s="45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2" customFormat="1" ht="14.4" customHeight="1" hidden="1">
      <c r="A37" s="20"/>
      <c r="B37" s="23"/>
      <c r="C37" s="20"/>
      <c r="D37" s="20"/>
      <c r="E37" s="43" t="s">
        <v>46</v>
      </c>
      <c r="F37" s="60">
        <f>ROUND((SUM(BI84:BI108)),2)</f>
        <v>0</v>
      </c>
      <c r="G37" s="20"/>
      <c r="H37" s="20"/>
      <c r="I37" s="61">
        <v>0</v>
      </c>
      <c r="J37" s="60">
        <f>0</f>
        <v>0</v>
      </c>
      <c r="K37" s="20"/>
      <c r="L37" s="45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2" customFormat="1" ht="6.9" customHeight="1">
      <c r="A38" s="20"/>
      <c r="B38" s="23"/>
      <c r="C38" s="20"/>
      <c r="D38" s="20"/>
      <c r="E38" s="20"/>
      <c r="F38" s="20"/>
      <c r="G38" s="20"/>
      <c r="H38" s="20"/>
      <c r="I38" s="44"/>
      <c r="J38" s="20"/>
      <c r="K38" s="20"/>
      <c r="L38" s="45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2" customFormat="1" ht="25.35" customHeight="1">
      <c r="A39" s="20"/>
      <c r="B39" s="23"/>
      <c r="C39" s="62"/>
      <c r="D39" s="63" t="s">
        <v>47</v>
      </c>
      <c r="E39" s="64"/>
      <c r="F39" s="64"/>
      <c r="G39" s="65" t="s">
        <v>48</v>
      </c>
      <c r="H39" s="66" t="s">
        <v>49</v>
      </c>
      <c r="I39" s="67"/>
      <c r="J39" s="68">
        <f>SUM(J30:J37)</f>
        <v>0</v>
      </c>
      <c r="K39" s="69"/>
      <c r="L39" s="45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2" customFormat="1" ht="14.4" customHeight="1">
      <c r="A40" s="20"/>
      <c r="B40" s="70"/>
      <c r="C40" s="71"/>
      <c r="D40" s="71"/>
      <c r="E40" s="71"/>
      <c r="F40" s="71"/>
      <c r="G40" s="71"/>
      <c r="H40" s="71"/>
      <c r="I40" s="72"/>
      <c r="J40" s="71"/>
      <c r="K40" s="71"/>
      <c r="L40" s="45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4" spans="1:31" s="2" customFormat="1" ht="6.9" customHeight="1">
      <c r="A44" s="20"/>
      <c r="B44" s="73"/>
      <c r="C44" s="74"/>
      <c r="D44" s="74"/>
      <c r="E44" s="74"/>
      <c r="F44" s="74"/>
      <c r="G44" s="74"/>
      <c r="H44" s="74"/>
      <c r="I44" s="75"/>
      <c r="J44" s="74"/>
      <c r="K44" s="74"/>
      <c r="L44" s="45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s="2" customFormat="1" ht="24.9" customHeight="1">
      <c r="A45" s="20"/>
      <c r="B45" s="21"/>
      <c r="C45" s="15" t="s">
        <v>100</v>
      </c>
      <c r="D45" s="22"/>
      <c r="E45" s="22"/>
      <c r="F45" s="22"/>
      <c r="G45" s="22"/>
      <c r="H45" s="22"/>
      <c r="I45" s="44"/>
      <c r="J45" s="22"/>
      <c r="K45" s="22"/>
      <c r="L45" s="45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s="2" customFormat="1" ht="6.9" customHeight="1">
      <c r="A46" s="20"/>
      <c r="B46" s="21"/>
      <c r="C46" s="22"/>
      <c r="D46" s="22"/>
      <c r="E46" s="22"/>
      <c r="F46" s="22"/>
      <c r="G46" s="22"/>
      <c r="H46" s="22"/>
      <c r="I46" s="44"/>
      <c r="J46" s="22"/>
      <c r="K46" s="22"/>
      <c r="L46" s="45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2" customFormat="1" ht="12" customHeight="1">
      <c r="A47" s="20"/>
      <c r="B47" s="21"/>
      <c r="C47" s="17" t="s">
        <v>16</v>
      </c>
      <c r="D47" s="22"/>
      <c r="E47" s="22"/>
      <c r="F47" s="22"/>
      <c r="G47" s="22"/>
      <c r="H47" s="22"/>
      <c r="I47" s="44"/>
      <c r="J47" s="22"/>
      <c r="K47" s="22"/>
      <c r="L47" s="45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s="2" customFormat="1" ht="16.5" customHeight="1">
      <c r="A48" s="20"/>
      <c r="B48" s="21"/>
      <c r="C48" s="22"/>
      <c r="D48" s="22"/>
      <c r="E48" s="521" t="e">
        <f>E7</f>
        <v>#REF!</v>
      </c>
      <c r="F48" s="522"/>
      <c r="G48" s="522"/>
      <c r="H48" s="522"/>
      <c r="I48" s="44"/>
      <c r="J48" s="22"/>
      <c r="K48" s="22"/>
      <c r="L48" s="45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s="2" customFormat="1" ht="12" customHeight="1">
      <c r="A49" s="20"/>
      <c r="B49" s="21"/>
      <c r="C49" s="17" t="s">
        <v>98</v>
      </c>
      <c r="D49" s="22"/>
      <c r="E49" s="22"/>
      <c r="F49" s="22"/>
      <c r="G49" s="22"/>
      <c r="H49" s="22"/>
      <c r="I49" s="44"/>
      <c r="J49" s="22"/>
      <c r="K49" s="22"/>
      <c r="L49" s="45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s="2" customFormat="1" ht="16.5" customHeight="1">
      <c r="A50" s="20"/>
      <c r="B50" s="21"/>
      <c r="C50" s="22"/>
      <c r="D50" s="22"/>
      <c r="E50" s="519" t="str">
        <f>E9</f>
        <v>SO 09 - Vedleší rozpočtové náklady</v>
      </c>
      <c r="F50" s="520"/>
      <c r="G50" s="520"/>
      <c r="H50" s="520"/>
      <c r="I50" s="44"/>
      <c r="J50" s="22"/>
      <c r="K50" s="22"/>
      <c r="L50" s="45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s="2" customFormat="1" ht="6.9" customHeight="1">
      <c r="A51" s="20"/>
      <c r="B51" s="21"/>
      <c r="C51" s="22"/>
      <c r="D51" s="22"/>
      <c r="E51" s="22"/>
      <c r="F51" s="22"/>
      <c r="G51" s="22"/>
      <c r="H51" s="22"/>
      <c r="I51" s="44"/>
      <c r="J51" s="22"/>
      <c r="K51" s="22"/>
      <c r="L51" s="45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s="2" customFormat="1" ht="12" customHeight="1">
      <c r="A52" s="20"/>
      <c r="B52" s="21"/>
      <c r="C52" s="17" t="s">
        <v>21</v>
      </c>
      <c r="D52" s="22"/>
      <c r="E52" s="22"/>
      <c r="F52" s="16" t="str">
        <f>F12</f>
        <v>Obec Křeč</v>
      </c>
      <c r="G52" s="22"/>
      <c r="H52" s="22"/>
      <c r="I52" s="47" t="s">
        <v>23</v>
      </c>
      <c r="J52" s="28" t="e">
        <f>IF(J12="","",J12)</f>
        <v>#REF!</v>
      </c>
      <c r="K52" s="22"/>
      <c r="L52" s="45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s="2" customFormat="1" ht="6.9" customHeight="1">
      <c r="A53" s="20"/>
      <c r="B53" s="21"/>
      <c r="C53" s="22"/>
      <c r="D53" s="22"/>
      <c r="E53" s="22"/>
      <c r="F53" s="22"/>
      <c r="G53" s="22"/>
      <c r="H53" s="22"/>
      <c r="I53" s="44"/>
      <c r="J53" s="22"/>
      <c r="K53" s="22"/>
      <c r="L53" s="45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s="2" customFormat="1" ht="15.15" customHeight="1">
      <c r="A54" s="20"/>
      <c r="B54" s="21"/>
      <c r="C54" s="17" t="s">
        <v>24</v>
      </c>
      <c r="D54" s="22"/>
      <c r="E54" s="22"/>
      <c r="F54" s="16" t="str">
        <f>E15</f>
        <v>Obec Křeč</v>
      </c>
      <c r="G54" s="22"/>
      <c r="H54" s="22"/>
      <c r="I54" s="47" t="s">
        <v>29</v>
      </c>
      <c r="J54" s="19" t="str">
        <f>E21</f>
        <v>P- Atelier JH s.r.o.</v>
      </c>
      <c r="K54" s="22"/>
      <c r="L54" s="45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s="2" customFormat="1" ht="15.15" customHeight="1">
      <c r="A55" s="20"/>
      <c r="B55" s="21"/>
      <c r="C55" s="17" t="s">
        <v>27</v>
      </c>
      <c r="D55" s="22"/>
      <c r="E55" s="22"/>
      <c r="F55" s="16" t="e">
        <f>IF(E18="","",E18)</f>
        <v>#REF!</v>
      </c>
      <c r="G55" s="22"/>
      <c r="H55" s="22"/>
      <c r="I55" s="47" t="s">
        <v>34</v>
      </c>
      <c r="J55" s="19" t="str">
        <f>E24</f>
        <v>P- Atelier JH s.r.o.</v>
      </c>
      <c r="K55" s="22"/>
      <c r="L55" s="45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s="2" customFormat="1" ht="10.35" customHeight="1">
      <c r="A56" s="20"/>
      <c r="B56" s="21"/>
      <c r="C56" s="22"/>
      <c r="D56" s="22"/>
      <c r="E56" s="22"/>
      <c r="F56" s="22"/>
      <c r="G56" s="22"/>
      <c r="H56" s="22"/>
      <c r="I56" s="44"/>
      <c r="J56" s="22"/>
      <c r="K56" s="22"/>
      <c r="L56" s="45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s="2" customFormat="1" ht="29.25" customHeight="1">
      <c r="A57" s="20"/>
      <c r="B57" s="21"/>
      <c r="C57" s="76" t="s">
        <v>101</v>
      </c>
      <c r="D57" s="77"/>
      <c r="E57" s="77"/>
      <c r="F57" s="77"/>
      <c r="G57" s="77"/>
      <c r="H57" s="77"/>
      <c r="I57" s="78"/>
      <c r="J57" s="79" t="s">
        <v>102</v>
      </c>
      <c r="K57" s="77"/>
      <c r="L57" s="45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s="2" customFormat="1" ht="10.35" customHeight="1">
      <c r="A58" s="20"/>
      <c r="B58" s="21"/>
      <c r="C58" s="22"/>
      <c r="D58" s="22"/>
      <c r="E58" s="22"/>
      <c r="F58" s="22"/>
      <c r="G58" s="22"/>
      <c r="H58" s="22"/>
      <c r="I58" s="44"/>
      <c r="J58" s="22"/>
      <c r="K58" s="22"/>
      <c r="L58" s="45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47" s="2" customFormat="1" ht="22.8" customHeight="1">
      <c r="A59" s="20"/>
      <c r="B59" s="21"/>
      <c r="C59" s="80" t="s">
        <v>69</v>
      </c>
      <c r="D59" s="22"/>
      <c r="E59" s="22"/>
      <c r="F59" s="22"/>
      <c r="G59" s="22"/>
      <c r="H59" s="22"/>
      <c r="I59" s="44"/>
      <c r="J59" s="36">
        <f>J84</f>
        <v>0</v>
      </c>
      <c r="K59" s="22"/>
      <c r="L59" s="45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U59" s="13" t="s">
        <v>103</v>
      </c>
    </row>
    <row r="60" spans="2:12" s="4" customFormat="1" ht="24.9" customHeight="1">
      <c r="B60" s="81"/>
      <c r="C60" s="82"/>
      <c r="D60" s="83" t="s">
        <v>1298</v>
      </c>
      <c r="E60" s="84"/>
      <c r="F60" s="84"/>
      <c r="G60" s="84"/>
      <c r="H60" s="84"/>
      <c r="I60" s="85"/>
      <c r="J60" s="86">
        <f>J85</f>
        <v>0</v>
      </c>
      <c r="K60" s="82"/>
      <c r="L60" s="87"/>
    </row>
    <row r="61" spans="2:12" s="5" customFormat="1" ht="19.95" customHeight="1">
      <c r="B61" s="88"/>
      <c r="C61" s="89"/>
      <c r="D61" s="90" t="s">
        <v>1299</v>
      </c>
      <c r="E61" s="91"/>
      <c r="F61" s="91"/>
      <c r="G61" s="91"/>
      <c r="H61" s="91"/>
      <c r="I61" s="92"/>
      <c r="J61" s="93">
        <f>J87</f>
        <v>0</v>
      </c>
      <c r="K61" s="89"/>
      <c r="L61" s="94"/>
    </row>
    <row r="62" spans="2:12" s="5" customFormat="1" ht="19.95" customHeight="1">
      <c r="B62" s="88"/>
      <c r="C62" s="89"/>
      <c r="D62" s="90" t="s">
        <v>1300</v>
      </c>
      <c r="E62" s="91"/>
      <c r="F62" s="91"/>
      <c r="G62" s="91"/>
      <c r="H62" s="91"/>
      <c r="I62" s="92"/>
      <c r="J62" s="93">
        <f>J92</f>
        <v>0</v>
      </c>
      <c r="K62" s="89"/>
      <c r="L62" s="94"/>
    </row>
    <row r="63" spans="2:12" s="5" customFormat="1" ht="19.95" customHeight="1">
      <c r="B63" s="88"/>
      <c r="C63" s="89"/>
      <c r="D63" s="90" t="s">
        <v>1301</v>
      </c>
      <c r="E63" s="91"/>
      <c r="F63" s="91"/>
      <c r="G63" s="91"/>
      <c r="H63" s="91"/>
      <c r="I63" s="92"/>
      <c r="J63" s="93">
        <f>J104</f>
        <v>0</v>
      </c>
      <c r="K63" s="89"/>
      <c r="L63" s="94"/>
    </row>
    <row r="64" spans="2:12" s="5" customFormat="1" ht="19.95" customHeight="1">
      <c r="B64" s="88"/>
      <c r="C64" s="89"/>
      <c r="D64" s="90" t="s">
        <v>1302</v>
      </c>
      <c r="E64" s="91"/>
      <c r="F64" s="91"/>
      <c r="G64" s="91"/>
      <c r="H64" s="91"/>
      <c r="I64" s="92"/>
      <c r="J64" s="93">
        <f>J106</f>
        <v>0</v>
      </c>
      <c r="K64" s="89"/>
      <c r="L64" s="94"/>
    </row>
    <row r="65" spans="1:31" s="2" customFormat="1" ht="21.75" customHeight="1">
      <c r="A65" s="20"/>
      <c r="B65" s="21"/>
      <c r="C65" s="22"/>
      <c r="D65" s="22"/>
      <c r="E65" s="22"/>
      <c r="F65" s="22"/>
      <c r="G65" s="22"/>
      <c r="H65" s="22"/>
      <c r="I65" s="44"/>
      <c r="J65" s="22"/>
      <c r="K65" s="22"/>
      <c r="L65" s="45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s="2" customFormat="1" ht="6.9" customHeight="1">
      <c r="A66" s="20"/>
      <c r="B66" s="24"/>
      <c r="C66" s="25"/>
      <c r="D66" s="25"/>
      <c r="E66" s="25"/>
      <c r="F66" s="25"/>
      <c r="G66" s="25"/>
      <c r="H66" s="25"/>
      <c r="I66" s="72"/>
      <c r="J66" s="25"/>
      <c r="K66" s="25"/>
      <c r="L66" s="45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70" spans="1:31" s="2" customFormat="1" ht="6.9" customHeight="1">
      <c r="A70" s="20"/>
      <c r="B70" s="26"/>
      <c r="C70" s="27"/>
      <c r="D70" s="27"/>
      <c r="E70" s="27"/>
      <c r="F70" s="27"/>
      <c r="G70" s="27"/>
      <c r="H70" s="27"/>
      <c r="I70" s="75"/>
      <c r="J70" s="27"/>
      <c r="K70" s="27"/>
      <c r="L70" s="45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1:31" s="2" customFormat="1" ht="24.9" customHeight="1">
      <c r="A71" s="20"/>
      <c r="B71" s="21"/>
      <c r="C71" s="15" t="s">
        <v>113</v>
      </c>
      <c r="D71" s="22"/>
      <c r="E71" s="22"/>
      <c r="F71" s="22"/>
      <c r="G71" s="22"/>
      <c r="H71" s="22"/>
      <c r="I71" s="44"/>
      <c r="J71" s="22"/>
      <c r="K71" s="22"/>
      <c r="L71" s="45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s="2" customFormat="1" ht="6.9" customHeight="1">
      <c r="A72" s="20"/>
      <c r="B72" s="21"/>
      <c r="C72" s="22"/>
      <c r="D72" s="22"/>
      <c r="E72" s="22"/>
      <c r="F72" s="22"/>
      <c r="G72" s="22"/>
      <c r="H72" s="22"/>
      <c r="I72" s="44"/>
      <c r="J72" s="22"/>
      <c r="K72" s="22"/>
      <c r="L72" s="45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s="2" customFormat="1" ht="12" customHeight="1">
      <c r="A73" s="20"/>
      <c r="B73" s="21"/>
      <c r="C73" s="17" t="s">
        <v>16</v>
      </c>
      <c r="D73" s="22"/>
      <c r="E73" s="22"/>
      <c r="F73" s="22"/>
      <c r="G73" s="22"/>
      <c r="H73" s="22"/>
      <c r="I73" s="44"/>
      <c r="J73" s="22"/>
      <c r="K73" s="22"/>
      <c r="L73" s="45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s="2" customFormat="1" ht="16.5" customHeight="1">
      <c r="A74" s="20"/>
      <c r="B74" s="21"/>
      <c r="C74" s="22"/>
      <c r="D74" s="22"/>
      <c r="E74" s="521" t="e">
        <f>E7</f>
        <v>#REF!</v>
      </c>
      <c r="F74" s="522"/>
      <c r="G74" s="522"/>
      <c r="H74" s="522"/>
      <c r="I74" s="44"/>
      <c r="J74" s="22"/>
      <c r="K74" s="22"/>
      <c r="L74" s="45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s="2" customFormat="1" ht="12" customHeight="1">
      <c r="A75" s="20"/>
      <c r="B75" s="21"/>
      <c r="C75" s="17" t="s">
        <v>98</v>
      </c>
      <c r="D75" s="22"/>
      <c r="E75" s="22"/>
      <c r="F75" s="22"/>
      <c r="G75" s="22"/>
      <c r="H75" s="22"/>
      <c r="I75" s="44"/>
      <c r="J75" s="22"/>
      <c r="K75" s="22"/>
      <c r="L75" s="45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s="2" customFormat="1" ht="16.5" customHeight="1">
      <c r="A76" s="20"/>
      <c r="B76" s="21"/>
      <c r="C76" s="22"/>
      <c r="D76" s="22"/>
      <c r="E76" s="519" t="str">
        <f>E9</f>
        <v>SO 09 - Vedleší rozpočtové náklady</v>
      </c>
      <c r="F76" s="520"/>
      <c r="G76" s="520"/>
      <c r="H76" s="520"/>
      <c r="I76" s="44"/>
      <c r="J76" s="22"/>
      <c r="K76" s="22"/>
      <c r="L76" s="45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2" customFormat="1" ht="6.9" customHeight="1">
      <c r="A77" s="20"/>
      <c r="B77" s="21"/>
      <c r="C77" s="22"/>
      <c r="D77" s="22"/>
      <c r="E77" s="22"/>
      <c r="F77" s="22"/>
      <c r="G77" s="22"/>
      <c r="H77" s="22"/>
      <c r="I77" s="44"/>
      <c r="J77" s="22"/>
      <c r="K77" s="22"/>
      <c r="L77" s="45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s="2" customFormat="1" ht="12" customHeight="1">
      <c r="A78" s="20"/>
      <c r="B78" s="21"/>
      <c r="C78" s="17" t="s">
        <v>21</v>
      </c>
      <c r="D78" s="22"/>
      <c r="E78" s="22"/>
      <c r="F78" s="16" t="str">
        <f>F12</f>
        <v>Obec Křeč</v>
      </c>
      <c r="G78" s="22"/>
      <c r="H78" s="22"/>
      <c r="I78" s="47" t="s">
        <v>23</v>
      </c>
      <c r="J78" s="28" t="e">
        <f>IF(J12="","",J12)</f>
        <v>#REF!</v>
      </c>
      <c r="K78" s="22"/>
      <c r="L78" s="45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s="2" customFormat="1" ht="6.9" customHeight="1">
      <c r="A79" s="20"/>
      <c r="B79" s="21"/>
      <c r="C79" s="22"/>
      <c r="D79" s="22"/>
      <c r="E79" s="22"/>
      <c r="F79" s="22"/>
      <c r="G79" s="22"/>
      <c r="H79" s="22"/>
      <c r="I79" s="44"/>
      <c r="J79" s="22"/>
      <c r="K79" s="22"/>
      <c r="L79" s="45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1:31" s="2" customFormat="1" ht="15.15" customHeight="1">
      <c r="A80" s="20"/>
      <c r="B80" s="21"/>
      <c r="C80" s="17" t="s">
        <v>24</v>
      </c>
      <c r="D80" s="22"/>
      <c r="E80" s="22"/>
      <c r="F80" s="16" t="str">
        <f>E15</f>
        <v>Obec Křeč</v>
      </c>
      <c r="G80" s="22"/>
      <c r="H80" s="22"/>
      <c r="I80" s="47" t="s">
        <v>29</v>
      </c>
      <c r="J80" s="19" t="str">
        <f>E21</f>
        <v>P- Atelier JH s.r.o.</v>
      </c>
      <c r="K80" s="22"/>
      <c r="L80" s="45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1:31" s="2" customFormat="1" ht="15.15" customHeight="1">
      <c r="A81" s="20"/>
      <c r="B81" s="21"/>
      <c r="C81" s="17" t="s">
        <v>27</v>
      </c>
      <c r="D81" s="22"/>
      <c r="E81" s="22"/>
      <c r="F81" s="16" t="e">
        <f>IF(E18="","",E18)</f>
        <v>#REF!</v>
      </c>
      <c r="G81" s="22"/>
      <c r="H81" s="22"/>
      <c r="I81" s="47" t="s">
        <v>34</v>
      </c>
      <c r="J81" s="19" t="str">
        <f>E24</f>
        <v>P- Atelier JH s.r.o.</v>
      </c>
      <c r="K81" s="22"/>
      <c r="L81" s="45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s="2" customFormat="1" ht="10.35" customHeight="1">
      <c r="A82" s="20"/>
      <c r="B82" s="21"/>
      <c r="C82" s="22"/>
      <c r="D82" s="22"/>
      <c r="E82" s="22"/>
      <c r="F82" s="22"/>
      <c r="G82" s="22"/>
      <c r="H82" s="22"/>
      <c r="I82" s="44"/>
      <c r="J82" s="22"/>
      <c r="K82" s="22"/>
      <c r="L82" s="45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s="6" customFormat="1" ht="29.25" customHeight="1">
      <c r="A83" s="95"/>
      <c r="B83" s="96"/>
      <c r="C83" s="97" t="s">
        <v>114</v>
      </c>
      <c r="D83" s="98" t="s">
        <v>56</v>
      </c>
      <c r="E83" s="98" t="s">
        <v>52</v>
      </c>
      <c r="F83" s="98" t="s">
        <v>53</v>
      </c>
      <c r="G83" s="98" t="s">
        <v>115</v>
      </c>
      <c r="H83" s="98" t="s">
        <v>116</v>
      </c>
      <c r="I83" s="99" t="s">
        <v>117</v>
      </c>
      <c r="J83" s="100" t="s">
        <v>102</v>
      </c>
      <c r="K83" s="101" t="s">
        <v>118</v>
      </c>
      <c r="L83" s="102"/>
      <c r="M83" s="30" t="s">
        <v>19</v>
      </c>
      <c r="N83" s="31" t="s">
        <v>41</v>
      </c>
      <c r="O83" s="31" t="s">
        <v>119</v>
      </c>
      <c r="P83" s="31" t="s">
        <v>120</v>
      </c>
      <c r="Q83" s="31" t="s">
        <v>121</v>
      </c>
      <c r="R83" s="31" t="s">
        <v>122</v>
      </c>
      <c r="S83" s="31" t="s">
        <v>123</v>
      </c>
      <c r="T83" s="32" t="s">
        <v>124</v>
      </c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</row>
    <row r="84" spans="1:63" s="2" customFormat="1" ht="22.8" customHeight="1">
      <c r="A84" s="20"/>
      <c r="B84" s="21"/>
      <c r="C84" s="35" t="s">
        <v>125</v>
      </c>
      <c r="D84" s="22"/>
      <c r="E84" s="22"/>
      <c r="F84" s="22"/>
      <c r="G84" s="22"/>
      <c r="H84" s="22"/>
      <c r="I84" s="44"/>
      <c r="J84" s="103">
        <f>BK84</f>
        <v>0</v>
      </c>
      <c r="K84" s="22"/>
      <c r="L84" s="23"/>
      <c r="M84" s="33"/>
      <c r="N84" s="104"/>
      <c r="O84" s="34"/>
      <c r="P84" s="105">
        <f>P85</f>
        <v>0</v>
      </c>
      <c r="Q84" s="34"/>
      <c r="R84" s="105">
        <f>R85</f>
        <v>0</v>
      </c>
      <c r="S84" s="34"/>
      <c r="T84" s="106">
        <f>T85</f>
        <v>0</v>
      </c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T84" s="13" t="s">
        <v>70</v>
      </c>
      <c r="AU84" s="13" t="s">
        <v>103</v>
      </c>
      <c r="BK84" s="107">
        <f>BK85</f>
        <v>0</v>
      </c>
    </row>
    <row r="85" spans="2:63" s="7" customFormat="1" ht="25.95" customHeight="1">
      <c r="B85" s="108"/>
      <c r="C85" s="109"/>
      <c r="D85" s="110" t="s">
        <v>70</v>
      </c>
      <c r="E85" s="111" t="s">
        <v>1303</v>
      </c>
      <c r="F85" s="111" t="s">
        <v>1304</v>
      </c>
      <c r="G85" s="109"/>
      <c r="H85" s="109"/>
      <c r="I85" s="112"/>
      <c r="J85" s="113">
        <f>BK85</f>
        <v>0</v>
      </c>
      <c r="K85" s="109"/>
      <c r="L85" s="114"/>
      <c r="M85" s="115"/>
      <c r="N85" s="116"/>
      <c r="O85" s="116"/>
      <c r="P85" s="117">
        <f>P86+P87+P92+P104+P106</f>
        <v>0</v>
      </c>
      <c r="Q85" s="116"/>
      <c r="R85" s="117">
        <f>R86+R87+R92+R104+R106</f>
        <v>0</v>
      </c>
      <c r="S85" s="116"/>
      <c r="T85" s="118">
        <f>T86+T87+T92+T104+T106</f>
        <v>0</v>
      </c>
      <c r="AR85" s="119" t="s">
        <v>156</v>
      </c>
      <c r="AT85" s="120" t="s">
        <v>70</v>
      </c>
      <c r="AU85" s="120" t="s">
        <v>71</v>
      </c>
      <c r="AY85" s="119" t="s">
        <v>128</v>
      </c>
      <c r="BK85" s="121">
        <f>BK86+BK87+BK92+BK104+BK106</f>
        <v>0</v>
      </c>
    </row>
    <row r="86" spans="1:65" s="2" customFormat="1" ht="16.5" customHeight="1">
      <c r="A86" s="20"/>
      <c r="B86" s="21"/>
      <c r="C86" s="124" t="s">
        <v>79</v>
      </c>
      <c r="D86" s="124" t="s">
        <v>130</v>
      </c>
      <c r="E86" s="125" t="s">
        <v>1305</v>
      </c>
      <c r="F86" s="126" t="s">
        <v>1306</v>
      </c>
      <c r="G86" s="127" t="s">
        <v>1307</v>
      </c>
      <c r="H86" s="128">
        <v>1</v>
      </c>
      <c r="I86" s="129"/>
      <c r="J86" s="130">
        <f>ROUND(I86*H86,2)</f>
        <v>0</v>
      </c>
      <c r="K86" s="131"/>
      <c r="L86" s="23"/>
      <c r="M86" s="132" t="s">
        <v>19</v>
      </c>
      <c r="N86" s="133" t="s">
        <v>42</v>
      </c>
      <c r="O86" s="29"/>
      <c r="P86" s="134">
        <f>O86*H86</f>
        <v>0</v>
      </c>
      <c r="Q86" s="134">
        <v>0</v>
      </c>
      <c r="R86" s="134">
        <f>Q86*H86</f>
        <v>0</v>
      </c>
      <c r="S86" s="134">
        <v>0</v>
      </c>
      <c r="T86" s="135">
        <f>S86*H86</f>
        <v>0</v>
      </c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R86" s="136" t="s">
        <v>1308</v>
      </c>
      <c r="AT86" s="136" t="s">
        <v>130</v>
      </c>
      <c r="AU86" s="136" t="s">
        <v>79</v>
      </c>
      <c r="AY86" s="13" t="s">
        <v>128</v>
      </c>
      <c r="BE86" s="137">
        <f>IF(N86="základní",J86,0)</f>
        <v>0</v>
      </c>
      <c r="BF86" s="137">
        <f>IF(N86="snížená",J86,0)</f>
        <v>0</v>
      </c>
      <c r="BG86" s="137">
        <f>IF(N86="zákl. přenesená",J86,0)</f>
        <v>0</v>
      </c>
      <c r="BH86" s="137">
        <f>IF(N86="sníž. přenesená",J86,0)</f>
        <v>0</v>
      </c>
      <c r="BI86" s="137">
        <f>IF(N86="nulová",J86,0)</f>
        <v>0</v>
      </c>
      <c r="BJ86" s="13" t="s">
        <v>79</v>
      </c>
      <c r="BK86" s="137">
        <f>ROUND(I86*H86,2)</f>
        <v>0</v>
      </c>
      <c r="BL86" s="13" t="s">
        <v>1308</v>
      </c>
      <c r="BM86" s="136" t="s">
        <v>1309</v>
      </c>
    </row>
    <row r="87" spans="2:63" s="7" customFormat="1" ht="22.8" customHeight="1">
      <c r="B87" s="108"/>
      <c r="C87" s="109"/>
      <c r="D87" s="110" t="s">
        <v>70</v>
      </c>
      <c r="E87" s="122" t="s">
        <v>1310</v>
      </c>
      <c r="F87" s="122" t="s">
        <v>1311</v>
      </c>
      <c r="G87" s="109"/>
      <c r="H87" s="109"/>
      <c r="I87" s="112"/>
      <c r="J87" s="123">
        <f>BK87</f>
        <v>0</v>
      </c>
      <c r="K87" s="109"/>
      <c r="L87" s="114"/>
      <c r="M87" s="115"/>
      <c r="N87" s="116"/>
      <c r="O87" s="116"/>
      <c r="P87" s="117">
        <f>SUM(P88:P91)</f>
        <v>0</v>
      </c>
      <c r="Q87" s="116"/>
      <c r="R87" s="117">
        <f>SUM(R88:R91)</f>
        <v>0</v>
      </c>
      <c r="S87" s="116"/>
      <c r="T87" s="118">
        <f>SUM(T88:T91)</f>
        <v>0</v>
      </c>
      <c r="AR87" s="119" t="s">
        <v>156</v>
      </c>
      <c r="AT87" s="120" t="s">
        <v>70</v>
      </c>
      <c r="AU87" s="120" t="s">
        <v>79</v>
      </c>
      <c r="AY87" s="119" t="s">
        <v>128</v>
      </c>
      <c r="BK87" s="121">
        <f>SUM(BK88:BK91)</f>
        <v>0</v>
      </c>
    </row>
    <row r="88" spans="1:65" s="2" customFormat="1" ht="16.5" customHeight="1">
      <c r="A88" s="20"/>
      <c r="B88" s="21"/>
      <c r="C88" s="124" t="s">
        <v>81</v>
      </c>
      <c r="D88" s="124" t="s">
        <v>130</v>
      </c>
      <c r="E88" s="125" t="s">
        <v>1312</v>
      </c>
      <c r="F88" s="126" t="s">
        <v>1313</v>
      </c>
      <c r="G88" s="127" t="s">
        <v>1314</v>
      </c>
      <c r="H88" s="128">
        <v>1</v>
      </c>
      <c r="I88" s="129"/>
      <c r="J88" s="130">
        <f>ROUND(I88*H88,2)</f>
        <v>0</v>
      </c>
      <c r="K88" s="131"/>
      <c r="L88" s="23"/>
      <c r="M88" s="132" t="s">
        <v>19</v>
      </c>
      <c r="N88" s="133" t="s">
        <v>42</v>
      </c>
      <c r="O88" s="29"/>
      <c r="P88" s="134">
        <f>O88*H88</f>
        <v>0</v>
      </c>
      <c r="Q88" s="134">
        <v>0</v>
      </c>
      <c r="R88" s="134">
        <f>Q88*H88</f>
        <v>0</v>
      </c>
      <c r="S88" s="134">
        <v>0</v>
      </c>
      <c r="T88" s="135">
        <f>S88*H88</f>
        <v>0</v>
      </c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R88" s="136" t="s">
        <v>1308</v>
      </c>
      <c r="AT88" s="136" t="s">
        <v>130</v>
      </c>
      <c r="AU88" s="136" t="s">
        <v>81</v>
      </c>
      <c r="AY88" s="13" t="s">
        <v>128</v>
      </c>
      <c r="BE88" s="137">
        <f>IF(N88="základní",J88,0)</f>
        <v>0</v>
      </c>
      <c r="BF88" s="137">
        <f>IF(N88="snížená",J88,0)</f>
        <v>0</v>
      </c>
      <c r="BG88" s="137">
        <f>IF(N88="zákl. přenesená",J88,0)</f>
        <v>0</v>
      </c>
      <c r="BH88" s="137">
        <f>IF(N88="sníž. přenesená",J88,0)</f>
        <v>0</v>
      </c>
      <c r="BI88" s="137">
        <f>IF(N88="nulová",J88,0)</f>
        <v>0</v>
      </c>
      <c r="BJ88" s="13" t="s">
        <v>79</v>
      </c>
      <c r="BK88" s="137">
        <f>ROUND(I88*H88,2)</f>
        <v>0</v>
      </c>
      <c r="BL88" s="13" t="s">
        <v>1308</v>
      </c>
      <c r="BM88" s="136" t="s">
        <v>1315</v>
      </c>
    </row>
    <row r="89" spans="1:65" s="2" customFormat="1" ht="16.5" customHeight="1">
      <c r="A89" s="20"/>
      <c r="B89" s="21"/>
      <c r="C89" s="124" t="s">
        <v>141</v>
      </c>
      <c r="D89" s="124" t="s">
        <v>130</v>
      </c>
      <c r="E89" s="125" t="s">
        <v>1316</v>
      </c>
      <c r="F89" s="126" t="s">
        <v>1317</v>
      </c>
      <c r="G89" s="127" t="s">
        <v>1314</v>
      </c>
      <c r="H89" s="128">
        <v>1</v>
      </c>
      <c r="I89" s="129"/>
      <c r="J89" s="130">
        <f>ROUND(I89*H89,2)</f>
        <v>0</v>
      </c>
      <c r="K89" s="131"/>
      <c r="L89" s="23"/>
      <c r="M89" s="132" t="s">
        <v>19</v>
      </c>
      <c r="N89" s="133" t="s">
        <v>42</v>
      </c>
      <c r="O89" s="29"/>
      <c r="P89" s="134">
        <f>O89*H89</f>
        <v>0</v>
      </c>
      <c r="Q89" s="134">
        <v>0</v>
      </c>
      <c r="R89" s="134">
        <f>Q89*H89</f>
        <v>0</v>
      </c>
      <c r="S89" s="134">
        <v>0</v>
      </c>
      <c r="T89" s="135">
        <f>S89*H89</f>
        <v>0</v>
      </c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R89" s="136" t="s">
        <v>1308</v>
      </c>
      <c r="AT89" s="136" t="s">
        <v>130</v>
      </c>
      <c r="AU89" s="136" t="s">
        <v>81</v>
      </c>
      <c r="AY89" s="13" t="s">
        <v>128</v>
      </c>
      <c r="BE89" s="137">
        <f>IF(N89="základní",J89,0)</f>
        <v>0</v>
      </c>
      <c r="BF89" s="137">
        <f>IF(N89="snížená",J89,0)</f>
        <v>0</v>
      </c>
      <c r="BG89" s="137">
        <f>IF(N89="zákl. přenesená",J89,0)</f>
        <v>0</v>
      </c>
      <c r="BH89" s="137">
        <f>IF(N89="sníž. přenesená",J89,0)</f>
        <v>0</v>
      </c>
      <c r="BI89" s="137">
        <f>IF(N89="nulová",J89,0)</f>
        <v>0</v>
      </c>
      <c r="BJ89" s="13" t="s">
        <v>79</v>
      </c>
      <c r="BK89" s="137">
        <f>ROUND(I89*H89,2)</f>
        <v>0</v>
      </c>
      <c r="BL89" s="13" t="s">
        <v>1308</v>
      </c>
      <c r="BM89" s="136" t="s">
        <v>1318</v>
      </c>
    </row>
    <row r="90" spans="1:65" s="2" customFormat="1" ht="16.5" customHeight="1">
      <c r="A90" s="20"/>
      <c r="B90" s="21"/>
      <c r="C90" s="124" t="s">
        <v>134</v>
      </c>
      <c r="D90" s="124" t="s">
        <v>130</v>
      </c>
      <c r="E90" s="125" t="s">
        <v>1319</v>
      </c>
      <c r="F90" s="126" t="s">
        <v>1320</v>
      </c>
      <c r="G90" s="127" t="s">
        <v>1314</v>
      </c>
      <c r="H90" s="128">
        <v>1</v>
      </c>
      <c r="I90" s="129"/>
      <c r="J90" s="130">
        <f>ROUND(I90*H90,2)</f>
        <v>0</v>
      </c>
      <c r="K90" s="131"/>
      <c r="L90" s="23"/>
      <c r="M90" s="132" t="s">
        <v>19</v>
      </c>
      <c r="N90" s="133" t="s">
        <v>42</v>
      </c>
      <c r="O90" s="29"/>
      <c r="P90" s="134">
        <f>O90*H90</f>
        <v>0</v>
      </c>
      <c r="Q90" s="134">
        <v>0</v>
      </c>
      <c r="R90" s="134">
        <f>Q90*H90</f>
        <v>0</v>
      </c>
      <c r="S90" s="134">
        <v>0</v>
      </c>
      <c r="T90" s="135">
        <f>S90*H90</f>
        <v>0</v>
      </c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R90" s="136" t="s">
        <v>1308</v>
      </c>
      <c r="AT90" s="136" t="s">
        <v>130</v>
      </c>
      <c r="AU90" s="136" t="s">
        <v>81</v>
      </c>
      <c r="AY90" s="13" t="s">
        <v>128</v>
      </c>
      <c r="BE90" s="137">
        <f>IF(N90="základní",J90,0)</f>
        <v>0</v>
      </c>
      <c r="BF90" s="137">
        <f>IF(N90="snížená",J90,0)</f>
        <v>0</v>
      </c>
      <c r="BG90" s="137">
        <f>IF(N90="zákl. přenesená",J90,0)</f>
        <v>0</v>
      </c>
      <c r="BH90" s="137">
        <f>IF(N90="sníž. přenesená",J90,0)</f>
        <v>0</v>
      </c>
      <c r="BI90" s="137">
        <f>IF(N90="nulová",J90,0)</f>
        <v>0</v>
      </c>
      <c r="BJ90" s="13" t="s">
        <v>79</v>
      </c>
      <c r="BK90" s="137">
        <f>ROUND(I90*H90,2)</f>
        <v>0</v>
      </c>
      <c r="BL90" s="13" t="s">
        <v>1308</v>
      </c>
      <c r="BM90" s="136" t="s">
        <v>1321</v>
      </c>
    </row>
    <row r="91" spans="1:65" s="2" customFormat="1" ht="16.5" customHeight="1">
      <c r="A91" s="20"/>
      <c r="B91" s="21"/>
      <c r="C91" s="124" t="s">
        <v>156</v>
      </c>
      <c r="D91" s="124" t="s">
        <v>130</v>
      </c>
      <c r="E91" s="125" t="s">
        <v>1322</v>
      </c>
      <c r="F91" s="126" t="s">
        <v>1323</v>
      </c>
      <c r="G91" s="127" t="s">
        <v>1314</v>
      </c>
      <c r="H91" s="128">
        <v>1</v>
      </c>
      <c r="I91" s="129"/>
      <c r="J91" s="130">
        <f>ROUND(I91*H91,2)</f>
        <v>0</v>
      </c>
      <c r="K91" s="131"/>
      <c r="L91" s="23"/>
      <c r="M91" s="132" t="s">
        <v>19</v>
      </c>
      <c r="N91" s="133" t="s">
        <v>42</v>
      </c>
      <c r="O91" s="29"/>
      <c r="P91" s="134">
        <f>O91*H91</f>
        <v>0</v>
      </c>
      <c r="Q91" s="134">
        <v>0</v>
      </c>
      <c r="R91" s="134">
        <f>Q91*H91</f>
        <v>0</v>
      </c>
      <c r="S91" s="134">
        <v>0</v>
      </c>
      <c r="T91" s="135">
        <f>S91*H91</f>
        <v>0</v>
      </c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R91" s="136" t="s">
        <v>1308</v>
      </c>
      <c r="AT91" s="136" t="s">
        <v>130</v>
      </c>
      <c r="AU91" s="136" t="s">
        <v>81</v>
      </c>
      <c r="AY91" s="13" t="s">
        <v>128</v>
      </c>
      <c r="BE91" s="137">
        <f>IF(N91="základní",J91,0)</f>
        <v>0</v>
      </c>
      <c r="BF91" s="137">
        <f>IF(N91="snížená",J91,0)</f>
        <v>0</v>
      </c>
      <c r="BG91" s="137">
        <f>IF(N91="zákl. přenesená",J91,0)</f>
        <v>0</v>
      </c>
      <c r="BH91" s="137">
        <f>IF(N91="sníž. přenesená",J91,0)</f>
        <v>0</v>
      </c>
      <c r="BI91" s="137">
        <f>IF(N91="nulová",J91,0)</f>
        <v>0</v>
      </c>
      <c r="BJ91" s="13" t="s">
        <v>79</v>
      </c>
      <c r="BK91" s="137">
        <f>ROUND(I91*H91,2)</f>
        <v>0</v>
      </c>
      <c r="BL91" s="13" t="s">
        <v>1308</v>
      </c>
      <c r="BM91" s="136" t="s">
        <v>1324</v>
      </c>
    </row>
    <row r="92" spans="2:63" s="7" customFormat="1" ht="22.8" customHeight="1">
      <c r="B92" s="108"/>
      <c r="C92" s="109"/>
      <c r="D92" s="110" t="s">
        <v>70</v>
      </c>
      <c r="E92" s="122" t="s">
        <v>1325</v>
      </c>
      <c r="F92" s="122" t="s">
        <v>1326</v>
      </c>
      <c r="G92" s="109"/>
      <c r="H92" s="109"/>
      <c r="I92" s="112"/>
      <c r="J92" s="123">
        <f>BK92</f>
        <v>0</v>
      </c>
      <c r="K92" s="109"/>
      <c r="L92" s="114"/>
      <c r="M92" s="115"/>
      <c r="N92" s="116"/>
      <c r="O92" s="116"/>
      <c r="P92" s="117">
        <f>SUM(P93:P103)</f>
        <v>0</v>
      </c>
      <c r="Q92" s="116"/>
      <c r="R92" s="117">
        <f>SUM(R93:R103)</f>
        <v>0</v>
      </c>
      <c r="S92" s="116"/>
      <c r="T92" s="118">
        <f>SUM(T93:T103)</f>
        <v>0</v>
      </c>
      <c r="AR92" s="119" t="s">
        <v>156</v>
      </c>
      <c r="AT92" s="120" t="s">
        <v>70</v>
      </c>
      <c r="AU92" s="120" t="s">
        <v>79</v>
      </c>
      <c r="AY92" s="119" t="s">
        <v>128</v>
      </c>
      <c r="BK92" s="121">
        <f>SUM(BK93:BK103)</f>
        <v>0</v>
      </c>
    </row>
    <row r="93" spans="1:65" s="2" customFormat="1" ht="16.5" customHeight="1">
      <c r="A93" s="20"/>
      <c r="B93" s="21"/>
      <c r="C93" s="124" t="s">
        <v>161</v>
      </c>
      <c r="D93" s="124" t="s">
        <v>130</v>
      </c>
      <c r="E93" s="125" t="s">
        <v>1327</v>
      </c>
      <c r="F93" s="126" t="s">
        <v>1328</v>
      </c>
      <c r="G93" s="127" t="s">
        <v>1314</v>
      </c>
      <c r="H93" s="128">
        <v>3</v>
      </c>
      <c r="I93" s="129"/>
      <c r="J93" s="130">
        <f aca="true" t="shared" si="0" ref="J93:J103">ROUND(I93*H93,2)</f>
        <v>0</v>
      </c>
      <c r="K93" s="131"/>
      <c r="L93" s="23"/>
      <c r="M93" s="132" t="s">
        <v>19</v>
      </c>
      <c r="N93" s="133" t="s">
        <v>42</v>
      </c>
      <c r="O93" s="29"/>
      <c r="P93" s="134">
        <f aca="true" t="shared" si="1" ref="P93:P103">O93*H93</f>
        <v>0</v>
      </c>
      <c r="Q93" s="134">
        <v>0</v>
      </c>
      <c r="R93" s="134">
        <f aca="true" t="shared" si="2" ref="R93:R103">Q93*H93</f>
        <v>0</v>
      </c>
      <c r="S93" s="134">
        <v>0</v>
      </c>
      <c r="T93" s="135">
        <f aca="true" t="shared" si="3" ref="T93:T103">S93*H93</f>
        <v>0</v>
      </c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R93" s="136" t="s">
        <v>1308</v>
      </c>
      <c r="AT93" s="136" t="s">
        <v>130</v>
      </c>
      <c r="AU93" s="136" t="s">
        <v>81</v>
      </c>
      <c r="AY93" s="13" t="s">
        <v>128</v>
      </c>
      <c r="BE93" s="137">
        <f aca="true" t="shared" si="4" ref="BE93:BE103">IF(N93="základní",J93,0)</f>
        <v>0</v>
      </c>
      <c r="BF93" s="137">
        <f aca="true" t="shared" si="5" ref="BF93:BF103">IF(N93="snížená",J93,0)</f>
        <v>0</v>
      </c>
      <c r="BG93" s="137">
        <f aca="true" t="shared" si="6" ref="BG93:BG103">IF(N93="zákl. přenesená",J93,0)</f>
        <v>0</v>
      </c>
      <c r="BH93" s="137">
        <f aca="true" t="shared" si="7" ref="BH93:BH103">IF(N93="sníž. přenesená",J93,0)</f>
        <v>0</v>
      </c>
      <c r="BI93" s="137">
        <f aca="true" t="shared" si="8" ref="BI93:BI103">IF(N93="nulová",J93,0)</f>
        <v>0</v>
      </c>
      <c r="BJ93" s="13" t="s">
        <v>79</v>
      </c>
      <c r="BK93" s="137">
        <f aca="true" t="shared" si="9" ref="BK93:BK103">ROUND(I93*H93,2)</f>
        <v>0</v>
      </c>
      <c r="BL93" s="13" t="s">
        <v>1308</v>
      </c>
      <c r="BM93" s="136" t="s">
        <v>1329</v>
      </c>
    </row>
    <row r="94" spans="1:65" s="2" customFormat="1" ht="16.5" customHeight="1">
      <c r="A94" s="20"/>
      <c r="B94" s="21"/>
      <c r="C94" s="124" t="s">
        <v>166</v>
      </c>
      <c r="D94" s="124" t="s">
        <v>130</v>
      </c>
      <c r="E94" s="125" t="s">
        <v>1330</v>
      </c>
      <c r="F94" s="126" t="s">
        <v>1331</v>
      </c>
      <c r="G94" s="127" t="s">
        <v>1314</v>
      </c>
      <c r="H94" s="128">
        <v>1</v>
      </c>
      <c r="I94" s="129"/>
      <c r="J94" s="130">
        <f t="shared" si="0"/>
        <v>0</v>
      </c>
      <c r="K94" s="131"/>
      <c r="L94" s="23"/>
      <c r="M94" s="132" t="s">
        <v>19</v>
      </c>
      <c r="N94" s="133" t="s">
        <v>42</v>
      </c>
      <c r="O94" s="29"/>
      <c r="P94" s="134">
        <f t="shared" si="1"/>
        <v>0</v>
      </c>
      <c r="Q94" s="134">
        <v>0</v>
      </c>
      <c r="R94" s="134">
        <f t="shared" si="2"/>
        <v>0</v>
      </c>
      <c r="S94" s="134">
        <v>0</v>
      </c>
      <c r="T94" s="135">
        <f t="shared" si="3"/>
        <v>0</v>
      </c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R94" s="136" t="s">
        <v>1308</v>
      </c>
      <c r="AT94" s="136" t="s">
        <v>130</v>
      </c>
      <c r="AU94" s="136" t="s">
        <v>81</v>
      </c>
      <c r="AY94" s="13" t="s">
        <v>128</v>
      </c>
      <c r="BE94" s="137">
        <f t="shared" si="4"/>
        <v>0</v>
      </c>
      <c r="BF94" s="137">
        <f t="shared" si="5"/>
        <v>0</v>
      </c>
      <c r="BG94" s="137">
        <f t="shared" si="6"/>
        <v>0</v>
      </c>
      <c r="BH94" s="137">
        <f t="shared" si="7"/>
        <v>0</v>
      </c>
      <c r="BI94" s="137">
        <f t="shared" si="8"/>
        <v>0</v>
      </c>
      <c r="BJ94" s="13" t="s">
        <v>79</v>
      </c>
      <c r="BK94" s="137">
        <f t="shared" si="9"/>
        <v>0</v>
      </c>
      <c r="BL94" s="13" t="s">
        <v>1308</v>
      </c>
      <c r="BM94" s="136" t="s">
        <v>1332</v>
      </c>
    </row>
    <row r="95" spans="1:65" s="2" customFormat="1" ht="16.5" customHeight="1">
      <c r="A95" s="20"/>
      <c r="B95" s="21"/>
      <c r="C95" s="124" t="s">
        <v>170</v>
      </c>
      <c r="D95" s="124" t="s">
        <v>130</v>
      </c>
      <c r="E95" s="125" t="s">
        <v>1333</v>
      </c>
      <c r="F95" s="126" t="s">
        <v>1334</v>
      </c>
      <c r="G95" s="127" t="s">
        <v>1314</v>
      </c>
      <c r="H95" s="128">
        <v>1</v>
      </c>
      <c r="I95" s="129"/>
      <c r="J95" s="130">
        <f t="shared" si="0"/>
        <v>0</v>
      </c>
      <c r="K95" s="131"/>
      <c r="L95" s="23"/>
      <c r="M95" s="132" t="s">
        <v>19</v>
      </c>
      <c r="N95" s="133" t="s">
        <v>42</v>
      </c>
      <c r="O95" s="29"/>
      <c r="P95" s="134">
        <f t="shared" si="1"/>
        <v>0</v>
      </c>
      <c r="Q95" s="134">
        <v>0</v>
      </c>
      <c r="R95" s="134">
        <f t="shared" si="2"/>
        <v>0</v>
      </c>
      <c r="S95" s="134">
        <v>0</v>
      </c>
      <c r="T95" s="135">
        <f t="shared" si="3"/>
        <v>0</v>
      </c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R95" s="136" t="s">
        <v>1308</v>
      </c>
      <c r="AT95" s="136" t="s">
        <v>130</v>
      </c>
      <c r="AU95" s="136" t="s">
        <v>81</v>
      </c>
      <c r="AY95" s="13" t="s">
        <v>128</v>
      </c>
      <c r="BE95" s="137">
        <f t="shared" si="4"/>
        <v>0</v>
      </c>
      <c r="BF95" s="137">
        <f t="shared" si="5"/>
        <v>0</v>
      </c>
      <c r="BG95" s="137">
        <f t="shared" si="6"/>
        <v>0</v>
      </c>
      <c r="BH95" s="137">
        <f t="shared" si="7"/>
        <v>0</v>
      </c>
      <c r="BI95" s="137">
        <f t="shared" si="8"/>
        <v>0</v>
      </c>
      <c r="BJ95" s="13" t="s">
        <v>79</v>
      </c>
      <c r="BK95" s="137">
        <f t="shared" si="9"/>
        <v>0</v>
      </c>
      <c r="BL95" s="13" t="s">
        <v>1308</v>
      </c>
      <c r="BM95" s="136" t="s">
        <v>1335</v>
      </c>
    </row>
    <row r="96" spans="1:65" s="2" customFormat="1" ht="16.5" customHeight="1">
      <c r="A96" s="20"/>
      <c r="B96" s="21"/>
      <c r="C96" s="124" t="s">
        <v>175</v>
      </c>
      <c r="D96" s="124" t="s">
        <v>130</v>
      </c>
      <c r="E96" s="125" t="s">
        <v>1336</v>
      </c>
      <c r="F96" s="126" t="s">
        <v>1337</v>
      </c>
      <c r="G96" s="127" t="s">
        <v>1314</v>
      </c>
      <c r="H96" s="128">
        <v>1</v>
      </c>
      <c r="I96" s="129"/>
      <c r="J96" s="130">
        <f t="shared" si="0"/>
        <v>0</v>
      </c>
      <c r="K96" s="131"/>
      <c r="L96" s="23"/>
      <c r="M96" s="132" t="s">
        <v>19</v>
      </c>
      <c r="N96" s="133" t="s">
        <v>42</v>
      </c>
      <c r="O96" s="29"/>
      <c r="P96" s="134">
        <f t="shared" si="1"/>
        <v>0</v>
      </c>
      <c r="Q96" s="134">
        <v>0</v>
      </c>
      <c r="R96" s="134">
        <f t="shared" si="2"/>
        <v>0</v>
      </c>
      <c r="S96" s="134">
        <v>0</v>
      </c>
      <c r="T96" s="135">
        <f t="shared" si="3"/>
        <v>0</v>
      </c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R96" s="136" t="s">
        <v>1308</v>
      </c>
      <c r="AT96" s="136" t="s">
        <v>130</v>
      </c>
      <c r="AU96" s="136" t="s">
        <v>81</v>
      </c>
      <c r="AY96" s="13" t="s">
        <v>128</v>
      </c>
      <c r="BE96" s="137">
        <f t="shared" si="4"/>
        <v>0</v>
      </c>
      <c r="BF96" s="137">
        <f t="shared" si="5"/>
        <v>0</v>
      </c>
      <c r="BG96" s="137">
        <f t="shared" si="6"/>
        <v>0</v>
      </c>
      <c r="BH96" s="137">
        <f t="shared" si="7"/>
        <v>0</v>
      </c>
      <c r="BI96" s="137">
        <f t="shared" si="8"/>
        <v>0</v>
      </c>
      <c r="BJ96" s="13" t="s">
        <v>79</v>
      </c>
      <c r="BK96" s="137">
        <f t="shared" si="9"/>
        <v>0</v>
      </c>
      <c r="BL96" s="13" t="s">
        <v>1308</v>
      </c>
      <c r="BM96" s="136" t="s">
        <v>1338</v>
      </c>
    </row>
    <row r="97" spans="1:65" s="2" customFormat="1" ht="16.5" customHeight="1">
      <c r="A97" s="20"/>
      <c r="B97" s="21"/>
      <c r="C97" s="124" t="s">
        <v>179</v>
      </c>
      <c r="D97" s="124" t="s">
        <v>130</v>
      </c>
      <c r="E97" s="125" t="s">
        <v>1339</v>
      </c>
      <c r="F97" s="126" t="s">
        <v>1340</v>
      </c>
      <c r="G97" s="127" t="s">
        <v>1314</v>
      </c>
      <c r="H97" s="128">
        <v>1</v>
      </c>
      <c r="I97" s="129"/>
      <c r="J97" s="130">
        <f t="shared" si="0"/>
        <v>0</v>
      </c>
      <c r="K97" s="131"/>
      <c r="L97" s="23"/>
      <c r="M97" s="132" t="s">
        <v>19</v>
      </c>
      <c r="N97" s="133" t="s">
        <v>42</v>
      </c>
      <c r="O97" s="29"/>
      <c r="P97" s="134">
        <f t="shared" si="1"/>
        <v>0</v>
      </c>
      <c r="Q97" s="134">
        <v>0</v>
      </c>
      <c r="R97" s="134">
        <f t="shared" si="2"/>
        <v>0</v>
      </c>
      <c r="S97" s="134">
        <v>0</v>
      </c>
      <c r="T97" s="135">
        <f t="shared" si="3"/>
        <v>0</v>
      </c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R97" s="136" t="s">
        <v>1308</v>
      </c>
      <c r="AT97" s="136" t="s">
        <v>130</v>
      </c>
      <c r="AU97" s="136" t="s">
        <v>81</v>
      </c>
      <c r="AY97" s="13" t="s">
        <v>128</v>
      </c>
      <c r="BE97" s="137">
        <f t="shared" si="4"/>
        <v>0</v>
      </c>
      <c r="BF97" s="137">
        <f t="shared" si="5"/>
        <v>0</v>
      </c>
      <c r="BG97" s="137">
        <f t="shared" si="6"/>
        <v>0</v>
      </c>
      <c r="BH97" s="137">
        <f t="shared" si="7"/>
        <v>0</v>
      </c>
      <c r="BI97" s="137">
        <f t="shared" si="8"/>
        <v>0</v>
      </c>
      <c r="BJ97" s="13" t="s">
        <v>79</v>
      </c>
      <c r="BK97" s="137">
        <f t="shared" si="9"/>
        <v>0</v>
      </c>
      <c r="BL97" s="13" t="s">
        <v>1308</v>
      </c>
      <c r="BM97" s="136" t="s">
        <v>1341</v>
      </c>
    </row>
    <row r="98" spans="1:65" s="2" customFormat="1" ht="16.5" customHeight="1">
      <c r="A98" s="20"/>
      <c r="B98" s="21"/>
      <c r="C98" s="124" t="s">
        <v>181</v>
      </c>
      <c r="D98" s="124" t="s">
        <v>130</v>
      </c>
      <c r="E98" s="125" t="s">
        <v>1342</v>
      </c>
      <c r="F98" s="126" t="s">
        <v>1343</v>
      </c>
      <c r="G98" s="127" t="s">
        <v>1314</v>
      </c>
      <c r="H98" s="128">
        <v>1</v>
      </c>
      <c r="I98" s="129"/>
      <c r="J98" s="130">
        <f t="shared" si="0"/>
        <v>0</v>
      </c>
      <c r="K98" s="131"/>
      <c r="L98" s="23"/>
      <c r="M98" s="132" t="s">
        <v>19</v>
      </c>
      <c r="N98" s="133" t="s">
        <v>42</v>
      </c>
      <c r="O98" s="29"/>
      <c r="P98" s="134">
        <f t="shared" si="1"/>
        <v>0</v>
      </c>
      <c r="Q98" s="134">
        <v>0</v>
      </c>
      <c r="R98" s="134">
        <f t="shared" si="2"/>
        <v>0</v>
      </c>
      <c r="S98" s="134">
        <v>0</v>
      </c>
      <c r="T98" s="135">
        <f t="shared" si="3"/>
        <v>0</v>
      </c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R98" s="136" t="s">
        <v>1308</v>
      </c>
      <c r="AT98" s="136" t="s">
        <v>130</v>
      </c>
      <c r="AU98" s="136" t="s">
        <v>81</v>
      </c>
      <c r="AY98" s="13" t="s">
        <v>128</v>
      </c>
      <c r="BE98" s="137">
        <f t="shared" si="4"/>
        <v>0</v>
      </c>
      <c r="BF98" s="137">
        <f t="shared" si="5"/>
        <v>0</v>
      </c>
      <c r="BG98" s="137">
        <f t="shared" si="6"/>
        <v>0</v>
      </c>
      <c r="BH98" s="137">
        <f t="shared" si="7"/>
        <v>0</v>
      </c>
      <c r="BI98" s="137">
        <f t="shared" si="8"/>
        <v>0</v>
      </c>
      <c r="BJ98" s="13" t="s">
        <v>79</v>
      </c>
      <c r="BK98" s="137">
        <f t="shared" si="9"/>
        <v>0</v>
      </c>
      <c r="BL98" s="13" t="s">
        <v>1308</v>
      </c>
      <c r="BM98" s="136" t="s">
        <v>1344</v>
      </c>
    </row>
    <row r="99" spans="1:65" s="2" customFormat="1" ht="16.5" customHeight="1">
      <c r="A99" s="20"/>
      <c r="B99" s="21"/>
      <c r="C99" s="124" t="s">
        <v>187</v>
      </c>
      <c r="D99" s="124" t="s">
        <v>130</v>
      </c>
      <c r="E99" s="125" t="s">
        <v>1345</v>
      </c>
      <c r="F99" s="126" t="s">
        <v>1346</v>
      </c>
      <c r="G99" s="127" t="s">
        <v>1314</v>
      </c>
      <c r="H99" s="128">
        <v>1</v>
      </c>
      <c r="I99" s="129"/>
      <c r="J99" s="130">
        <f t="shared" si="0"/>
        <v>0</v>
      </c>
      <c r="K99" s="131"/>
      <c r="L99" s="23"/>
      <c r="M99" s="132" t="s">
        <v>19</v>
      </c>
      <c r="N99" s="133" t="s">
        <v>42</v>
      </c>
      <c r="O99" s="29"/>
      <c r="P99" s="134">
        <f t="shared" si="1"/>
        <v>0</v>
      </c>
      <c r="Q99" s="134">
        <v>0</v>
      </c>
      <c r="R99" s="134">
        <f t="shared" si="2"/>
        <v>0</v>
      </c>
      <c r="S99" s="134">
        <v>0</v>
      </c>
      <c r="T99" s="135">
        <f t="shared" si="3"/>
        <v>0</v>
      </c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R99" s="136" t="s">
        <v>1308</v>
      </c>
      <c r="AT99" s="136" t="s">
        <v>130</v>
      </c>
      <c r="AU99" s="136" t="s">
        <v>81</v>
      </c>
      <c r="AY99" s="13" t="s">
        <v>128</v>
      </c>
      <c r="BE99" s="137">
        <f t="shared" si="4"/>
        <v>0</v>
      </c>
      <c r="BF99" s="137">
        <f t="shared" si="5"/>
        <v>0</v>
      </c>
      <c r="BG99" s="137">
        <f t="shared" si="6"/>
        <v>0</v>
      </c>
      <c r="BH99" s="137">
        <f t="shared" si="7"/>
        <v>0</v>
      </c>
      <c r="BI99" s="137">
        <f t="shared" si="8"/>
        <v>0</v>
      </c>
      <c r="BJ99" s="13" t="s">
        <v>79</v>
      </c>
      <c r="BK99" s="137">
        <f t="shared" si="9"/>
        <v>0</v>
      </c>
      <c r="BL99" s="13" t="s">
        <v>1308</v>
      </c>
      <c r="BM99" s="136" t="s">
        <v>1347</v>
      </c>
    </row>
    <row r="100" spans="1:65" s="2" customFormat="1" ht="16.5" customHeight="1">
      <c r="A100" s="20"/>
      <c r="B100" s="21"/>
      <c r="C100" s="124" t="s">
        <v>191</v>
      </c>
      <c r="D100" s="124" t="s">
        <v>130</v>
      </c>
      <c r="E100" s="125" t="s">
        <v>1348</v>
      </c>
      <c r="F100" s="126" t="s">
        <v>1349</v>
      </c>
      <c r="G100" s="127" t="s">
        <v>1314</v>
      </c>
      <c r="H100" s="128">
        <v>1</v>
      </c>
      <c r="I100" s="129"/>
      <c r="J100" s="130">
        <f t="shared" si="0"/>
        <v>0</v>
      </c>
      <c r="K100" s="131"/>
      <c r="L100" s="23"/>
      <c r="M100" s="132" t="s">
        <v>19</v>
      </c>
      <c r="N100" s="133" t="s">
        <v>42</v>
      </c>
      <c r="O100" s="29"/>
      <c r="P100" s="134">
        <f t="shared" si="1"/>
        <v>0</v>
      </c>
      <c r="Q100" s="134">
        <v>0</v>
      </c>
      <c r="R100" s="134">
        <f t="shared" si="2"/>
        <v>0</v>
      </c>
      <c r="S100" s="134">
        <v>0</v>
      </c>
      <c r="T100" s="135">
        <f t="shared" si="3"/>
        <v>0</v>
      </c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R100" s="136" t="s">
        <v>1308</v>
      </c>
      <c r="AT100" s="136" t="s">
        <v>130</v>
      </c>
      <c r="AU100" s="136" t="s">
        <v>81</v>
      </c>
      <c r="AY100" s="13" t="s">
        <v>128</v>
      </c>
      <c r="BE100" s="137">
        <f t="shared" si="4"/>
        <v>0</v>
      </c>
      <c r="BF100" s="137">
        <f t="shared" si="5"/>
        <v>0</v>
      </c>
      <c r="BG100" s="137">
        <f t="shared" si="6"/>
        <v>0</v>
      </c>
      <c r="BH100" s="137">
        <f t="shared" si="7"/>
        <v>0</v>
      </c>
      <c r="BI100" s="137">
        <f t="shared" si="8"/>
        <v>0</v>
      </c>
      <c r="BJ100" s="13" t="s">
        <v>79</v>
      </c>
      <c r="BK100" s="137">
        <f t="shared" si="9"/>
        <v>0</v>
      </c>
      <c r="BL100" s="13" t="s">
        <v>1308</v>
      </c>
      <c r="BM100" s="136" t="s">
        <v>1350</v>
      </c>
    </row>
    <row r="101" spans="1:65" s="2" customFormat="1" ht="16.5" customHeight="1">
      <c r="A101" s="20"/>
      <c r="B101" s="21"/>
      <c r="C101" s="124" t="s">
        <v>199</v>
      </c>
      <c r="D101" s="124" t="s">
        <v>130</v>
      </c>
      <c r="E101" s="125" t="s">
        <v>1351</v>
      </c>
      <c r="F101" s="126" t="s">
        <v>1352</v>
      </c>
      <c r="G101" s="127" t="s">
        <v>1314</v>
      </c>
      <c r="H101" s="128">
        <v>1</v>
      </c>
      <c r="I101" s="129"/>
      <c r="J101" s="130">
        <f t="shared" si="0"/>
        <v>0</v>
      </c>
      <c r="K101" s="131"/>
      <c r="L101" s="23"/>
      <c r="M101" s="132" t="s">
        <v>19</v>
      </c>
      <c r="N101" s="133" t="s">
        <v>42</v>
      </c>
      <c r="O101" s="29"/>
      <c r="P101" s="134">
        <f t="shared" si="1"/>
        <v>0</v>
      </c>
      <c r="Q101" s="134">
        <v>0</v>
      </c>
      <c r="R101" s="134">
        <f t="shared" si="2"/>
        <v>0</v>
      </c>
      <c r="S101" s="134">
        <v>0</v>
      </c>
      <c r="T101" s="135">
        <f t="shared" si="3"/>
        <v>0</v>
      </c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R101" s="136" t="s">
        <v>1308</v>
      </c>
      <c r="AT101" s="136" t="s">
        <v>130</v>
      </c>
      <c r="AU101" s="136" t="s">
        <v>81</v>
      </c>
      <c r="AY101" s="13" t="s">
        <v>128</v>
      </c>
      <c r="BE101" s="137">
        <f t="shared" si="4"/>
        <v>0</v>
      </c>
      <c r="BF101" s="137">
        <f t="shared" si="5"/>
        <v>0</v>
      </c>
      <c r="BG101" s="137">
        <f t="shared" si="6"/>
        <v>0</v>
      </c>
      <c r="BH101" s="137">
        <f t="shared" si="7"/>
        <v>0</v>
      </c>
      <c r="BI101" s="137">
        <f t="shared" si="8"/>
        <v>0</v>
      </c>
      <c r="BJ101" s="13" t="s">
        <v>79</v>
      </c>
      <c r="BK101" s="137">
        <f t="shared" si="9"/>
        <v>0</v>
      </c>
      <c r="BL101" s="13" t="s">
        <v>1308</v>
      </c>
      <c r="BM101" s="136" t="s">
        <v>1353</v>
      </c>
    </row>
    <row r="102" spans="1:65" s="2" customFormat="1" ht="16.5" customHeight="1">
      <c r="A102" s="20"/>
      <c r="B102" s="21"/>
      <c r="C102" s="124" t="s">
        <v>8</v>
      </c>
      <c r="D102" s="124" t="s">
        <v>130</v>
      </c>
      <c r="E102" s="125" t="s">
        <v>1354</v>
      </c>
      <c r="F102" s="126" t="s">
        <v>1355</v>
      </c>
      <c r="G102" s="127" t="s">
        <v>1314</v>
      </c>
      <c r="H102" s="128">
        <v>1</v>
      </c>
      <c r="I102" s="129"/>
      <c r="J102" s="130">
        <f t="shared" si="0"/>
        <v>0</v>
      </c>
      <c r="K102" s="131"/>
      <c r="L102" s="23"/>
      <c r="M102" s="132" t="s">
        <v>19</v>
      </c>
      <c r="N102" s="133" t="s">
        <v>42</v>
      </c>
      <c r="O102" s="29"/>
      <c r="P102" s="134">
        <f t="shared" si="1"/>
        <v>0</v>
      </c>
      <c r="Q102" s="134">
        <v>0</v>
      </c>
      <c r="R102" s="134">
        <f t="shared" si="2"/>
        <v>0</v>
      </c>
      <c r="S102" s="134">
        <v>0</v>
      </c>
      <c r="T102" s="135">
        <f t="shared" si="3"/>
        <v>0</v>
      </c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R102" s="136" t="s">
        <v>1308</v>
      </c>
      <c r="AT102" s="136" t="s">
        <v>130</v>
      </c>
      <c r="AU102" s="136" t="s">
        <v>81</v>
      </c>
      <c r="AY102" s="13" t="s">
        <v>128</v>
      </c>
      <c r="BE102" s="137">
        <f t="shared" si="4"/>
        <v>0</v>
      </c>
      <c r="BF102" s="137">
        <f t="shared" si="5"/>
        <v>0</v>
      </c>
      <c r="BG102" s="137">
        <f t="shared" si="6"/>
        <v>0</v>
      </c>
      <c r="BH102" s="137">
        <f t="shared" si="7"/>
        <v>0</v>
      </c>
      <c r="BI102" s="137">
        <f t="shared" si="8"/>
        <v>0</v>
      </c>
      <c r="BJ102" s="13" t="s">
        <v>79</v>
      </c>
      <c r="BK102" s="137">
        <f t="shared" si="9"/>
        <v>0</v>
      </c>
      <c r="BL102" s="13" t="s">
        <v>1308</v>
      </c>
      <c r="BM102" s="136" t="s">
        <v>1356</v>
      </c>
    </row>
    <row r="103" spans="1:65" s="2" customFormat="1" ht="16.5" customHeight="1">
      <c r="A103" s="20"/>
      <c r="B103" s="21"/>
      <c r="C103" s="124" t="s">
        <v>210</v>
      </c>
      <c r="D103" s="124" t="s">
        <v>130</v>
      </c>
      <c r="E103" s="125" t="s">
        <v>1357</v>
      </c>
      <c r="F103" s="126" t="s">
        <v>1358</v>
      </c>
      <c r="G103" s="127" t="s">
        <v>1314</v>
      </c>
      <c r="H103" s="128">
        <v>1</v>
      </c>
      <c r="I103" s="129"/>
      <c r="J103" s="130">
        <f t="shared" si="0"/>
        <v>0</v>
      </c>
      <c r="K103" s="131"/>
      <c r="L103" s="23"/>
      <c r="M103" s="132" t="s">
        <v>19</v>
      </c>
      <c r="N103" s="133" t="s">
        <v>42</v>
      </c>
      <c r="O103" s="29"/>
      <c r="P103" s="134">
        <f t="shared" si="1"/>
        <v>0</v>
      </c>
      <c r="Q103" s="134">
        <v>0</v>
      </c>
      <c r="R103" s="134">
        <f t="shared" si="2"/>
        <v>0</v>
      </c>
      <c r="S103" s="134">
        <v>0</v>
      </c>
      <c r="T103" s="135">
        <f t="shared" si="3"/>
        <v>0</v>
      </c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R103" s="136" t="s">
        <v>1308</v>
      </c>
      <c r="AT103" s="136" t="s">
        <v>130</v>
      </c>
      <c r="AU103" s="136" t="s">
        <v>81</v>
      </c>
      <c r="AY103" s="13" t="s">
        <v>128</v>
      </c>
      <c r="BE103" s="137">
        <f t="shared" si="4"/>
        <v>0</v>
      </c>
      <c r="BF103" s="137">
        <f t="shared" si="5"/>
        <v>0</v>
      </c>
      <c r="BG103" s="137">
        <f t="shared" si="6"/>
        <v>0</v>
      </c>
      <c r="BH103" s="137">
        <f t="shared" si="7"/>
        <v>0</v>
      </c>
      <c r="BI103" s="137">
        <f t="shared" si="8"/>
        <v>0</v>
      </c>
      <c r="BJ103" s="13" t="s">
        <v>79</v>
      </c>
      <c r="BK103" s="137">
        <f t="shared" si="9"/>
        <v>0</v>
      </c>
      <c r="BL103" s="13" t="s">
        <v>1308</v>
      </c>
      <c r="BM103" s="136" t="s">
        <v>1359</v>
      </c>
    </row>
    <row r="104" spans="2:63" s="7" customFormat="1" ht="22.8" customHeight="1">
      <c r="B104" s="108"/>
      <c r="C104" s="109"/>
      <c r="D104" s="110" t="s">
        <v>70</v>
      </c>
      <c r="E104" s="122" t="s">
        <v>1360</v>
      </c>
      <c r="F104" s="122" t="s">
        <v>1361</v>
      </c>
      <c r="G104" s="109"/>
      <c r="H104" s="109"/>
      <c r="I104" s="112"/>
      <c r="J104" s="123">
        <f>BK104</f>
        <v>0</v>
      </c>
      <c r="K104" s="109"/>
      <c r="L104" s="114"/>
      <c r="M104" s="115"/>
      <c r="N104" s="116"/>
      <c r="O104" s="116"/>
      <c r="P104" s="117">
        <f>P105</f>
        <v>0</v>
      </c>
      <c r="Q104" s="116"/>
      <c r="R104" s="117">
        <f>R105</f>
        <v>0</v>
      </c>
      <c r="S104" s="116"/>
      <c r="T104" s="118">
        <f>T105</f>
        <v>0</v>
      </c>
      <c r="AR104" s="119" t="s">
        <v>156</v>
      </c>
      <c r="AT104" s="120" t="s">
        <v>70</v>
      </c>
      <c r="AU104" s="120" t="s">
        <v>79</v>
      </c>
      <c r="AY104" s="119" t="s">
        <v>128</v>
      </c>
      <c r="BK104" s="121">
        <f>BK105</f>
        <v>0</v>
      </c>
    </row>
    <row r="105" spans="1:65" s="2" customFormat="1" ht="16.5" customHeight="1">
      <c r="A105" s="20"/>
      <c r="B105" s="21"/>
      <c r="C105" s="124" t="s">
        <v>217</v>
      </c>
      <c r="D105" s="124" t="s">
        <v>130</v>
      </c>
      <c r="E105" s="125" t="s">
        <v>1362</v>
      </c>
      <c r="F105" s="126" t="s">
        <v>1363</v>
      </c>
      <c r="G105" s="127" t="s">
        <v>1314</v>
      </c>
      <c r="H105" s="128">
        <v>1</v>
      </c>
      <c r="I105" s="129"/>
      <c r="J105" s="130">
        <f>ROUND(I105*H105,2)</f>
        <v>0</v>
      </c>
      <c r="K105" s="131"/>
      <c r="L105" s="23"/>
      <c r="M105" s="132" t="s">
        <v>19</v>
      </c>
      <c r="N105" s="133" t="s">
        <v>42</v>
      </c>
      <c r="O105" s="29"/>
      <c r="P105" s="134">
        <f>O105*H105</f>
        <v>0</v>
      </c>
      <c r="Q105" s="134">
        <v>0</v>
      </c>
      <c r="R105" s="134">
        <f>Q105*H105</f>
        <v>0</v>
      </c>
      <c r="S105" s="134">
        <v>0</v>
      </c>
      <c r="T105" s="135">
        <f>S105*H105</f>
        <v>0</v>
      </c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R105" s="136" t="s">
        <v>1308</v>
      </c>
      <c r="AT105" s="136" t="s">
        <v>130</v>
      </c>
      <c r="AU105" s="136" t="s">
        <v>81</v>
      </c>
      <c r="AY105" s="13" t="s">
        <v>128</v>
      </c>
      <c r="BE105" s="137">
        <f>IF(N105="základní",J105,0)</f>
        <v>0</v>
      </c>
      <c r="BF105" s="137">
        <f>IF(N105="snížená",J105,0)</f>
        <v>0</v>
      </c>
      <c r="BG105" s="137">
        <f>IF(N105="zákl. přenesená",J105,0)</f>
        <v>0</v>
      </c>
      <c r="BH105" s="137">
        <f>IF(N105="sníž. přenesená",J105,0)</f>
        <v>0</v>
      </c>
      <c r="BI105" s="137">
        <f>IF(N105="nulová",J105,0)</f>
        <v>0</v>
      </c>
      <c r="BJ105" s="13" t="s">
        <v>79</v>
      </c>
      <c r="BK105" s="137">
        <f>ROUND(I105*H105,2)</f>
        <v>0</v>
      </c>
      <c r="BL105" s="13" t="s">
        <v>1308</v>
      </c>
      <c r="BM105" s="136" t="s">
        <v>1364</v>
      </c>
    </row>
    <row r="106" spans="2:63" s="7" customFormat="1" ht="22.8" customHeight="1">
      <c r="B106" s="108"/>
      <c r="C106" s="109"/>
      <c r="D106" s="110" t="s">
        <v>70</v>
      </c>
      <c r="E106" s="122" t="s">
        <v>1365</v>
      </c>
      <c r="F106" s="122" t="s">
        <v>1366</v>
      </c>
      <c r="G106" s="109"/>
      <c r="H106" s="109"/>
      <c r="I106" s="112"/>
      <c r="J106" s="123">
        <f>BK106</f>
        <v>0</v>
      </c>
      <c r="K106" s="109"/>
      <c r="L106" s="114"/>
      <c r="M106" s="115"/>
      <c r="N106" s="116"/>
      <c r="O106" s="116"/>
      <c r="P106" s="117">
        <f>SUM(P107:P108)</f>
        <v>0</v>
      </c>
      <c r="Q106" s="116"/>
      <c r="R106" s="117">
        <f>SUM(R107:R108)</f>
        <v>0</v>
      </c>
      <c r="S106" s="116"/>
      <c r="T106" s="118">
        <f>SUM(T107:T108)</f>
        <v>0</v>
      </c>
      <c r="AR106" s="119" t="s">
        <v>156</v>
      </c>
      <c r="AT106" s="120" t="s">
        <v>70</v>
      </c>
      <c r="AU106" s="120" t="s">
        <v>79</v>
      </c>
      <c r="AY106" s="119" t="s">
        <v>128</v>
      </c>
      <c r="BK106" s="121">
        <f>SUM(BK107:BK108)</f>
        <v>0</v>
      </c>
    </row>
    <row r="107" spans="1:65" s="2" customFormat="1" ht="16.5" customHeight="1">
      <c r="A107" s="20"/>
      <c r="B107" s="21"/>
      <c r="C107" s="124" t="s">
        <v>223</v>
      </c>
      <c r="D107" s="124" t="s">
        <v>130</v>
      </c>
      <c r="E107" s="125" t="s">
        <v>1367</v>
      </c>
      <c r="F107" s="126" t="s">
        <v>1368</v>
      </c>
      <c r="G107" s="127" t="s">
        <v>1314</v>
      </c>
      <c r="H107" s="128">
        <v>1</v>
      </c>
      <c r="I107" s="129"/>
      <c r="J107" s="130">
        <f>ROUND(I107*H107,2)</f>
        <v>0</v>
      </c>
      <c r="K107" s="131"/>
      <c r="L107" s="23"/>
      <c r="M107" s="132" t="s">
        <v>19</v>
      </c>
      <c r="N107" s="133" t="s">
        <v>42</v>
      </c>
      <c r="O107" s="29"/>
      <c r="P107" s="134">
        <f>O107*H107</f>
        <v>0</v>
      </c>
      <c r="Q107" s="134">
        <v>0</v>
      </c>
      <c r="R107" s="134">
        <f>Q107*H107</f>
        <v>0</v>
      </c>
      <c r="S107" s="134">
        <v>0</v>
      </c>
      <c r="T107" s="135">
        <f>S107*H107</f>
        <v>0</v>
      </c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R107" s="136" t="s">
        <v>1308</v>
      </c>
      <c r="AT107" s="136" t="s">
        <v>130</v>
      </c>
      <c r="AU107" s="136" t="s">
        <v>81</v>
      </c>
      <c r="AY107" s="13" t="s">
        <v>128</v>
      </c>
      <c r="BE107" s="137">
        <f>IF(N107="základní",J107,0)</f>
        <v>0</v>
      </c>
      <c r="BF107" s="137">
        <f>IF(N107="snížená",J107,0)</f>
        <v>0</v>
      </c>
      <c r="BG107" s="137">
        <f>IF(N107="zákl. přenesená",J107,0)</f>
        <v>0</v>
      </c>
      <c r="BH107" s="137">
        <f>IF(N107="sníž. přenesená",J107,0)</f>
        <v>0</v>
      </c>
      <c r="BI107" s="137">
        <f>IF(N107="nulová",J107,0)</f>
        <v>0</v>
      </c>
      <c r="BJ107" s="13" t="s">
        <v>79</v>
      </c>
      <c r="BK107" s="137">
        <f>ROUND(I107*H107,2)</f>
        <v>0</v>
      </c>
      <c r="BL107" s="13" t="s">
        <v>1308</v>
      </c>
      <c r="BM107" s="136" t="s">
        <v>1369</v>
      </c>
    </row>
    <row r="108" spans="1:65" s="2" customFormat="1" ht="21.75" customHeight="1">
      <c r="A108" s="20"/>
      <c r="B108" s="21"/>
      <c r="C108" s="124" t="s">
        <v>228</v>
      </c>
      <c r="D108" s="124" t="s">
        <v>130</v>
      </c>
      <c r="E108" s="125" t="s">
        <v>1370</v>
      </c>
      <c r="F108" s="126" t="s">
        <v>1371</v>
      </c>
      <c r="G108" s="127" t="s">
        <v>1314</v>
      </c>
      <c r="H108" s="128">
        <v>1</v>
      </c>
      <c r="I108" s="129"/>
      <c r="J108" s="130">
        <f>ROUND(I108*H108,2)</f>
        <v>0</v>
      </c>
      <c r="K108" s="131"/>
      <c r="L108" s="23"/>
      <c r="M108" s="182" t="s">
        <v>19</v>
      </c>
      <c r="N108" s="183" t="s">
        <v>42</v>
      </c>
      <c r="O108" s="184"/>
      <c r="P108" s="185">
        <f>O108*H108</f>
        <v>0</v>
      </c>
      <c r="Q108" s="185">
        <v>0</v>
      </c>
      <c r="R108" s="185">
        <f>Q108*H108</f>
        <v>0</v>
      </c>
      <c r="S108" s="185">
        <v>0</v>
      </c>
      <c r="T108" s="186">
        <f>S108*H108</f>
        <v>0</v>
      </c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R108" s="136" t="s">
        <v>1308</v>
      </c>
      <c r="AT108" s="136" t="s">
        <v>130</v>
      </c>
      <c r="AU108" s="136" t="s">
        <v>81</v>
      </c>
      <c r="AY108" s="13" t="s">
        <v>128</v>
      </c>
      <c r="BE108" s="137">
        <f>IF(N108="základní",J108,0)</f>
        <v>0</v>
      </c>
      <c r="BF108" s="137">
        <f>IF(N108="snížená",J108,0)</f>
        <v>0</v>
      </c>
      <c r="BG108" s="137">
        <f>IF(N108="zákl. přenesená",J108,0)</f>
        <v>0</v>
      </c>
      <c r="BH108" s="137">
        <f>IF(N108="sníž. přenesená",J108,0)</f>
        <v>0</v>
      </c>
      <c r="BI108" s="137">
        <f>IF(N108="nulová",J108,0)</f>
        <v>0</v>
      </c>
      <c r="BJ108" s="13" t="s">
        <v>79</v>
      </c>
      <c r="BK108" s="137">
        <f>ROUND(I108*H108,2)</f>
        <v>0</v>
      </c>
      <c r="BL108" s="13" t="s">
        <v>1308</v>
      </c>
      <c r="BM108" s="136" t="s">
        <v>1372</v>
      </c>
    </row>
    <row r="109" spans="1:31" s="2" customFormat="1" ht="6.9" customHeight="1">
      <c r="A109" s="20"/>
      <c r="B109" s="24"/>
      <c r="C109" s="25"/>
      <c r="D109" s="25"/>
      <c r="E109" s="25"/>
      <c r="F109" s="25"/>
      <c r="G109" s="25"/>
      <c r="H109" s="25"/>
      <c r="I109" s="72"/>
      <c r="J109" s="25"/>
      <c r="K109" s="25"/>
      <c r="L109" s="23"/>
      <c r="M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</row>
  </sheetData>
  <sheetProtection algorithmName="SHA-512" hashValue="m/O8uU1eQNhijpGpqYX6dp923z4j1pLmO0HyEL7UUeOrqADglAmC8nEEqwuDgb6Ct6GY+FQLH+MTlbErIMM2Ng==" saltValue="oj0xFTbUDI9P4EbgnOY+dBU1s5wopfr9ScQJBk9Udv7glNYMv2O3w1WWWF3RU7klvSFEt60GdRcufYMYT+dP8A==" spinCount="100000" sheet="1" objects="1" scenarios="1" formatColumns="0" formatRows="0" autoFilter="0"/>
  <autoFilter ref="C83:K108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EC540-5165-4E09-AF3A-927C99C2D689}">
  <sheetPr>
    <pageSetUpPr fitToPage="1"/>
  </sheetPr>
  <dimension ref="A2:BM170"/>
  <sheetViews>
    <sheetView showGridLines="0" workbookViewId="0" topLeftCell="A1">
      <selection activeCell="I128" sqref="I128"/>
    </sheetView>
  </sheetViews>
  <sheetFormatPr defaultColWidth="9.140625" defaultRowHeight="12"/>
  <cols>
    <col min="1" max="1" width="8.28125" style="359" customWidth="1"/>
    <col min="2" max="2" width="1.1484375" style="359" customWidth="1"/>
    <col min="3" max="3" width="4.140625" style="359" customWidth="1"/>
    <col min="4" max="4" width="4.28125" style="359" customWidth="1"/>
    <col min="5" max="5" width="17.140625" style="359" customWidth="1"/>
    <col min="6" max="6" width="50.8515625" style="359" customWidth="1"/>
    <col min="7" max="7" width="8.8515625" style="359" customWidth="1"/>
    <col min="8" max="8" width="14.00390625" style="359" customWidth="1"/>
    <col min="9" max="9" width="15.8515625" style="359" customWidth="1"/>
    <col min="10" max="10" width="22.28125" style="359" customWidth="1"/>
    <col min="11" max="11" width="22.28125" style="359" hidden="1" customWidth="1"/>
    <col min="12" max="12" width="9.28125" style="359" customWidth="1"/>
    <col min="13" max="13" width="10.8515625" style="359" hidden="1" customWidth="1"/>
    <col min="14" max="14" width="9.140625" style="470" customWidth="1"/>
    <col min="15" max="20" width="14.140625" style="359" hidden="1" customWidth="1"/>
    <col min="21" max="21" width="16.28125" style="359" hidden="1" customWidth="1"/>
    <col min="22" max="22" width="12.28125" style="359" customWidth="1"/>
    <col min="23" max="23" width="16.28125" style="359" customWidth="1"/>
    <col min="24" max="24" width="12.28125" style="359" customWidth="1"/>
    <col min="25" max="25" width="15.00390625" style="359" customWidth="1"/>
    <col min="26" max="26" width="11.00390625" style="359" customWidth="1"/>
    <col min="27" max="27" width="15.00390625" style="359" customWidth="1"/>
    <col min="28" max="28" width="16.28125" style="359" customWidth="1"/>
    <col min="29" max="29" width="11.00390625" style="359" customWidth="1"/>
    <col min="30" max="30" width="15.00390625" style="359" customWidth="1"/>
    <col min="31" max="31" width="16.28125" style="359" customWidth="1"/>
    <col min="32" max="16384" width="9.140625" style="359" customWidth="1"/>
  </cols>
  <sheetData>
    <row r="1" ht="12"/>
    <row r="2" spans="12:46" ht="36.9" customHeight="1">
      <c r="L2" s="535" t="s">
        <v>1559</v>
      </c>
      <c r="M2" s="536"/>
      <c r="N2" s="536"/>
      <c r="O2" s="536"/>
      <c r="P2" s="536"/>
      <c r="Q2" s="536"/>
      <c r="R2" s="536"/>
      <c r="S2" s="536"/>
      <c r="T2" s="536"/>
      <c r="U2" s="536"/>
      <c r="V2" s="536"/>
      <c r="AT2" s="360" t="s">
        <v>1560</v>
      </c>
    </row>
    <row r="3" spans="2:46" ht="6.9" customHeight="1">
      <c r="B3" s="361"/>
      <c r="C3" s="362"/>
      <c r="D3" s="362"/>
      <c r="E3" s="362"/>
      <c r="F3" s="362"/>
      <c r="G3" s="362"/>
      <c r="H3" s="362"/>
      <c r="I3" s="362"/>
      <c r="J3" s="362"/>
      <c r="K3" s="362"/>
      <c r="L3" s="363"/>
      <c r="AT3" s="360" t="s">
        <v>81</v>
      </c>
    </row>
    <row r="4" spans="2:46" ht="24.9" customHeight="1">
      <c r="B4" s="363"/>
      <c r="D4" s="364" t="s">
        <v>97</v>
      </c>
      <c r="L4" s="363"/>
      <c r="M4" s="365" t="s">
        <v>10</v>
      </c>
      <c r="AT4" s="360" t="s">
        <v>4</v>
      </c>
    </row>
    <row r="5" spans="2:12" ht="6.9" customHeight="1">
      <c r="B5" s="363"/>
      <c r="L5" s="363"/>
    </row>
    <row r="6" spans="2:12" ht="12" customHeight="1">
      <c r="B6" s="363"/>
      <c r="D6" s="366" t="s">
        <v>16</v>
      </c>
      <c r="L6" s="363"/>
    </row>
    <row r="7" spans="2:12" ht="16.5" customHeight="1">
      <c r="B7" s="363"/>
      <c r="E7" s="531" t="e">
        <f>#REF!</f>
        <v>#REF!</v>
      </c>
      <c r="F7" s="534"/>
      <c r="G7" s="534"/>
      <c r="H7" s="534"/>
      <c r="L7" s="363"/>
    </row>
    <row r="8" spans="2:12" ht="12" customHeight="1">
      <c r="B8" s="363"/>
      <c r="D8" s="366" t="s">
        <v>98</v>
      </c>
      <c r="L8" s="363"/>
    </row>
    <row r="9" spans="1:31" s="370" customFormat="1" ht="16.5" customHeight="1">
      <c r="A9" s="367"/>
      <c r="B9" s="368"/>
      <c r="C9" s="367"/>
      <c r="D9" s="367"/>
      <c r="E9" s="531" t="s">
        <v>1561</v>
      </c>
      <c r="F9" s="532"/>
      <c r="G9" s="532"/>
      <c r="H9" s="532"/>
      <c r="I9" s="367"/>
      <c r="J9" s="367"/>
      <c r="K9" s="367"/>
      <c r="L9" s="369"/>
      <c r="N9" s="471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</row>
    <row r="10" spans="1:31" s="370" customFormat="1" ht="12" customHeight="1">
      <c r="A10" s="367"/>
      <c r="B10" s="368"/>
      <c r="C10" s="367"/>
      <c r="D10" s="366" t="s">
        <v>1562</v>
      </c>
      <c r="E10" s="367"/>
      <c r="F10" s="367"/>
      <c r="G10" s="367"/>
      <c r="H10" s="367"/>
      <c r="I10" s="367"/>
      <c r="J10" s="367"/>
      <c r="K10" s="367"/>
      <c r="L10" s="369"/>
      <c r="N10" s="471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</row>
    <row r="11" spans="1:31" s="370" customFormat="1" ht="30" customHeight="1">
      <c r="A11" s="367"/>
      <c r="B11" s="368"/>
      <c r="C11" s="367"/>
      <c r="D11" s="367"/>
      <c r="E11" s="533" t="s">
        <v>1685</v>
      </c>
      <c r="F11" s="532"/>
      <c r="G11" s="532"/>
      <c r="H11" s="532"/>
      <c r="I11" s="367"/>
      <c r="J11" s="367"/>
      <c r="K11" s="367"/>
      <c r="L11" s="369"/>
      <c r="N11" s="471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</row>
    <row r="12" spans="1:31" s="370" customFormat="1" ht="12">
      <c r="A12" s="367"/>
      <c r="B12" s="368"/>
      <c r="C12" s="367"/>
      <c r="D12" s="367"/>
      <c r="E12" s="367"/>
      <c r="F12" s="367"/>
      <c r="G12" s="367"/>
      <c r="H12" s="367"/>
      <c r="I12" s="367"/>
      <c r="J12" s="367"/>
      <c r="K12" s="367"/>
      <c r="L12" s="369"/>
      <c r="N12" s="471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</row>
    <row r="13" spans="1:31" s="370" customFormat="1" ht="12" customHeight="1">
      <c r="A13" s="367"/>
      <c r="B13" s="368"/>
      <c r="C13" s="367"/>
      <c r="D13" s="366" t="s">
        <v>18</v>
      </c>
      <c r="E13" s="367"/>
      <c r="F13" s="371" t="s">
        <v>19</v>
      </c>
      <c r="G13" s="367"/>
      <c r="H13" s="367"/>
      <c r="I13" s="366" t="s">
        <v>20</v>
      </c>
      <c r="J13" s="371" t="s">
        <v>19</v>
      </c>
      <c r="K13" s="367"/>
      <c r="L13" s="369"/>
      <c r="N13" s="471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</row>
    <row r="14" spans="1:31" s="370" customFormat="1" ht="12" customHeight="1">
      <c r="A14" s="367"/>
      <c r="B14" s="368"/>
      <c r="C14" s="367"/>
      <c r="D14" s="366" t="s">
        <v>21</v>
      </c>
      <c r="E14" s="367"/>
      <c r="F14" s="371" t="s">
        <v>1563</v>
      </c>
      <c r="G14" s="367"/>
      <c r="H14" s="367"/>
      <c r="I14" s="366" t="s">
        <v>23</v>
      </c>
      <c r="J14" s="372" t="e">
        <f>#REF!</f>
        <v>#REF!</v>
      </c>
      <c r="K14" s="367"/>
      <c r="L14" s="369"/>
      <c r="N14" s="471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</row>
    <row r="15" spans="1:31" s="370" customFormat="1" ht="10.95" customHeight="1">
      <c r="A15" s="367"/>
      <c r="B15" s="368"/>
      <c r="C15" s="367"/>
      <c r="D15" s="367"/>
      <c r="E15" s="367"/>
      <c r="F15" s="367"/>
      <c r="G15" s="367"/>
      <c r="H15" s="367"/>
      <c r="I15" s="367"/>
      <c r="J15" s="367"/>
      <c r="K15" s="367"/>
      <c r="L15" s="369"/>
      <c r="N15" s="471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</row>
    <row r="16" spans="1:31" s="370" customFormat="1" ht="12" customHeight="1">
      <c r="A16" s="367"/>
      <c r="B16" s="368"/>
      <c r="C16" s="367"/>
      <c r="D16" s="366" t="s">
        <v>24</v>
      </c>
      <c r="E16" s="367"/>
      <c r="F16" s="367"/>
      <c r="G16" s="367"/>
      <c r="H16" s="367"/>
      <c r="I16" s="366" t="s">
        <v>25</v>
      </c>
      <c r="J16" s="371" t="s">
        <v>19</v>
      </c>
      <c r="K16" s="367"/>
      <c r="L16" s="369"/>
      <c r="N16" s="471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</row>
    <row r="17" spans="1:31" s="370" customFormat="1" ht="18" customHeight="1">
      <c r="A17" s="367"/>
      <c r="B17" s="368"/>
      <c r="C17" s="367"/>
      <c r="D17" s="367"/>
      <c r="E17" s="371" t="s">
        <v>22</v>
      </c>
      <c r="F17" s="367"/>
      <c r="G17" s="367"/>
      <c r="H17" s="367"/>
      <c r="I17" s="366" t="s">
        <v>26</v>
      </c>
      <c r="J17" s="371" t="s">
        <v>19</v>
      </c>
      <c r="K17" s="367"/>
      <c r="L17" s="369"/>
      <c r="N17" s="471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</row>
    <row r="18" spans="1:31" s="370" customFormat="1" ht="6.9" customHeight="1">
      <c r="A18" s="367"/>
      <c r="B18" s="368"/>
      <c r="C18" s="367"/>
      <c r="D18" s="367"/>
      <c r="E18" s="367"/>
      <c r="F18" s="367"/>
      <c r="G18" s="367"/>
      <c r="H18" s="367"/>
      <c r="I18" s="367"/>
      <c r="J18" s="367"/>
      <c r="K18" s="367"/>
      <c r="L18" s="369"/>
      <c r="N18" s="471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</row>
    <row r="19" spans="1:31" s="370" customFormat="1" ht="12" customHeight="1">
      <c r="A19" s="367"/>
      <c r="B19" s="368"/>
      <c r="C19" s="367"/>
      <c r="D19" s="366" t="s">
        <v>1564</v>
      </c>
      <c r="E19" s="367"/>
      <c r="F19" s="367"/>
      <c r="G19" s="367"/>
      <c r="H19" s="367"/>
      <c r="I19" s="366" t="s">
        <v>25</v>
      </c>
      <c r="J19" s="371" t="s">
        <v>19</v>
      </c>
      <c r="K19" s="367"/>
      <c r="L19" s="369"/>
      <c r="N19" s="471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</row>
    <row r="20" spans="1:31" s="370" customFormat="1" ht="18" customHeight="1">
      <c r="A20" s="367"/>
      <c r="B20" s="368"/>
      <c r="C20" s="367"/>
      <c r="D20" s="367"/>
      <c r="E20" s="371"/>
      <c r="F20" s="367"/>
      <c r="G20" s="367"/>
      <c r="H20" s="367"/>
      <c r="I20" s="366" t="s">
        <v>26</v>
      </c>
      <c r="J20" s="371" t="s">
        <v>19</v>
      </c>
      <c r="K20" s="367"/>
      <c r="L20" s="369"/>
      <c r="N20" s="471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</row>
    <row r="21" spans="1:31" s="370" customFormat="1" ht="6.9" customHeight="1">
      <c r="A21" s="367"/>
      <c r="B21" s="368"/>
      <c r="C21" s="367"/>
      <c r="D21" s="367"/>
      <c r="E21" s="367"/>
      <c r="F21" s="367"/>
      <c r="G21" s="367"/>
      <c r="H21" s="367"/>
      <c r="I21" s="367"/>
      <c r="J21" s="367"/>
      <c r="K21" s="367"/>
      <c r="L21" s="369"/>
      <c r="N21" s="471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</row>
    <row r="22" spans="1:31" s="370" customFormat="1" ht="12" customHeight="1">
      <c r="A22" s="367"/>
      <c r="B22" s="368"/>
      <c r="C22" s="367"/>
      <c r="D22" s="366" t="s">
        <v>29</v>
      </c>
      <c r="E22" s="367"/>
      <c r="F22" s="367"/>
      <c r="G22" s="367"/>
      <c r="H22" s="367"/>
      <c r="I22" s="366" t="s">
        <v>25</v>
      </c>
      <c r="J22" s="371" t="s">
        <v>19</v>
      </c>
      <c r="K22" s="367"/>
      <c r="L22" s="369"/>
      <c r="N22" s="471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</row>
    <row r="23" spans="1:31" s="370" customFormat="1" ht="18" customHeight="1">
      <c r="A23" s="367"/>
      <c r="B23" s="368"/>
      <c r="C23" s="367"/>
      <c r="D23" s="367"/>
      <c r="E23" s="371" t="s">
        <v>1565</v>
      </c>
      <c r="F23" s="367"/>
      <c r="G23" s="367"/>
      <c r="H23" s="367"/>
      <c r="I23" s="366" t="s">
        <v>26</v>
      </c>
      <c r="J23" s="371" t="s">
        <v>19</v>
      </c>
      <c r="K23" s="367"/>
      <c r="L23" s="369"/>
      <c r="N23" s="471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</row>
    <row r="24" spans="1:31" s="370" customFormat="1" ht="6.9" customHeight="1">
      <c r="A24" s="367"/>
      <c r="B24" s="368"/>
      <c r="C24" s="367"/>
      <c r="D24" s="367"/>
      <c r="E24" s="367"/>
      <c r="F24" s="367"/>
      <c r="G24" s="367"/>
      <c r="H24" s="367"/>
      <c r="I24" s="367"/>
      <c r="J24" s="367"/>
      <c r="K24" s="367"/>
      <c r="L24" s="369"/>
      <c r="N24" s="471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</row>
    <row r="25" spans="1:31" s="370" customFormat="1" ht="12" customHeight="1">
      <c r="A25" s="367"/>
      <c r="B25" s="368"/>
      <c r="C25" s="367"/>
      <c r="D25" s="366" t="s">
        <v>34</v>
      </c>
      <c r="E25" s="367"/>
      <c r="F25" s="367"/>
      <c r="G25" s="367"/>
      <c r="H25" s="367"/>
      <c r="I25" s="366" t="s">
        <v>25</v>
      </c>
      <c r="J25" s="371" t="s">
        <v>19</v>
      </c>
      <c r="K25" s="367"/>
      <c r="L25" s="369"/>
      <c r="N25" s="471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</row>
    <row r="26" spans="1:31" s="370" customFormat="1" ht="18" customHeight="1">
      <c r="A26" s="367"/>
      <c r="B26" s="368"/>
      <c r="C26" s="367"/>
      <c r="D26" s="367"/>
      <c r="E26" s="371"/>
      <c r="F26" s="367"/>
      <c r="G26" s="367"/>
      <c r="H26" s="367"/>
      <c r="I26" s="366" t="s">
        <v>26</v>
      </c>
      <c r="J26" s="371" t="s">
        <v>19</v>
      </c>
      <c r="K26" s="367"/>
      <c r="L26" s="369"/>
      <c r="N26" s="471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</row>
    <row r="27" spans="1:31" s="370" customFormat="1" ht="6.9" customHeight="1">
      <c r="A27" s="367"/>
      <c r="B27" s="368"/>
      <c r="C27" s="367"/>
      <c r="D27" s="367"/>
      <c r="E27" s="367"/>
      <c r="F27" s="367"/>
      <c r="G27" s="367"/>
      <c r="H27" s="367"/>
      <c r="I27" s="367"/>
      <c r="J27" s="367"/>
      <c r="K27" s="367"/>
      <c r="L27" s="369"/>
      <c r="N27" s="471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</row>
    <row r="28" spans="1:31" s="370" customFormat="1" ht="12" customHeight="1">
      <c r="A28" s="367"/>
      <c r="B28" s="368"/>
      <c r="C28" s="367"/>
      <c r="D28" s="366" t="s">
        <v>35</v>
      </c>
      <c r="E28" s="367"/>
      <c r="F28" s="367"/>
      <c r="G28" s="367"/>
      <c r="H28" s="367"/>
      <c r="I28" s="367"/>
      <c r="J28" s="367"/>
      <c r="K28" s="367"/>
      <c r="L28" s="369"/>
      <c r="N28" s="471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</row>
    <row r="29" spans="1:31" s="376" customFormat="1" ht="16.5" customHeight="1">
      <c r="A29" s="373"/>
      <c r="B29" s="374"/>
      <c r="C29" s="373"/>
      <c r="D29" s="373"/>
      <c r="E29" s="537" t="s">
        <v>19</v>
      </c>
      <c r="F29" s="537"/>
      <c r="G29" s="537"/>
      <c r="H29" s="537"/>
      <c r="I29" s="373"/>
      <c r="J29" s="373"/>
      <c r="K29" s="373"/>
      <c r="L29" s="375"/>
      <c r="N29" s="472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</row>
    <row r="30" spans="1:31" s="370" customFormat="1" ht="6.9" customHeight="1">
      <c r="A30" s="367"/>
      <c r="B30" s="368"/>
      <c r="C30" s="367"/>
      <c r="D30" s="367"/>
      <c r="E30" s="367"/>
      <c r="F30" s="367"/>
      <c r="G30" s="367"/>
      <c r="H30" s="367"/>
      <c r="I30" s="367"/>
      <c r="J30" s="367"/>
      <c r="K30" s="367"/>
      <c r="L30" s="369"/>
      <c r="N30" s="471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</row>
    <row r="31" spans="1:31" s="370" customFormat="1" ht="6.9" customHeight="1">
      <c r="A31" s="367"/>
      <c r="B31" s="368"/>
      <c r="C31" s="367"/>
      <c r="D31" s="377"/>
      <c r="E31" s="377"/>
      <c r="F31" s="377"/>
      <c r="G31" s="377"/>
      <c r="H31" s="377"/>
      <c r="I31" s="377"/>
      <c r="J31" s="377"/>
      <c r="K31" s="377"/>
      <c r="L31" s="369"/>
      <c r="N31" s="471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</row>
    <row r="32" spans="1:31" s="370" customFormat="1" ht="25.35" customHeight="1">
      <c r="A32" s="367"/>
      <c r="B32" s="368"/>
      <c r="C32" s="367"/>
      <c r="D32" s="378" t="s">
        <v>37</v>
      </c>
      <c r="E32" s="367"/>
      <c r="F32" s="367"/>
      <c r="G32" s="367"/>
      <c r="H32" s="367"/>
      <c r="I32" s="367"/>
      <c r="J32" s="379">
        <f>ROUND(J124,2)</f>
        <v>0</v>
      </c>
      <c r="K32" s="367"/>
      <c r="L32" s="369"/>
      <c r="N32" s="471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</row>
    <row r="33" spans="1:31" s="370" customFormat="1" ht="6.9" customHeight="1">
      <c r="A33" s="367"/>
      <c r="B33" s="368"/>
      <c r="C33" s="367"/>
      <c r="D33" s="377"/>
      <c r="E33" s="377"/>
      <c r="F33" s="377"/>
      <c r="G33" s="377"/>
      <c r="H33" s="377"/>
      <c r="I33" s="377"/>
      <c r="J33" s="377"/>
      <c r="K33" s="377"/>
      <c r="L33" s="369"/>
      <c r="N33" s="471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</row>
    <row r="34" spans="1:31" s="370" customFormat="1" ht="14.4" customHeight="1">
      <c r="A34" s="367"/>
      <c r="B34" s="368"/>
      <c r="C34" s="367"/>
      <c r="D34" s="367"/>
      <c r="E34" s="367"/>
      <c r="F34" s="380" t="s">
        <v>39</v>
      </c>
      <c r="G34" s="367"/>
      <c r="H34" s="367"/>
      <c r="I34" s="380" t="s">
        <v>38</v>
      </c>
      <c r="J34" s="380" t="s">
        <v>40</v>
      </c>
      <c r="K34" s="367"/>
      <c r="L34" s="369"/>
      <c r="N34" s="471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</row>
    <row r="35" spans="1:31" s="370" customFormat="1" ht="14.4" customHeight="1">
      <c r="A35" s="367"/>
      <c r="B35" s="368"/>
      <c r="C35" s="367"/>
      <c r="D35" s="381" t="s">
        <v>41</v>
      </c>
      <c r="E35" s="366" t="s">
        <v>42</v>
      </c>
      <c r="F35" s="382">
        <f>ROUND((SUM(BE124:BE169)),2)</f>
        <v>0</v>
      </c>
      <c r="G35" s="367"/>
      <c r="H35" s="367"/>
      <c r="I35" s="383">
        <v>0.21</v>
      </c>
      <c r="J35" s="382">
        <f>ROUND(((SUM(BE124:BE169))*I35),2)</f>
        <v>0</v>
      </c>
      <c r="K35" s="367"/>
      <c r="L35" s="369"/>
      <c r="N35" s="471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</row>
    <row r="36" spans="1:31" s="370" customFormat="1" ht="14.4" customHeight="1">
      <c r="A36" s="367"/>
      <c r="B36" s="368"/>
      <c r="C36" s="367"/>
      <c r="D36" s="367"/>
      <c r="E36" s="366" t="s">
        <v>43</v>
      </c>
      <c r="F36" s="382">
        <f>ROUND((SUM(BF124:BF169)),2)</f>
        <v>0</v>
      </c>
      <c r="G36" s="367"/>
      <c r="H36" s="367"/>
      <c r="I36" s="383">
        <v>0.15</v>
      </c>
      <c r="J36" s="382">
        <f>ROUND(((SUM(BF124:BF169))*I36),2)</f>
        <v>0</v>
      </c>
      <c r="K36" s="367"/>
      <c r="L36" s="369"/>
      <c r="N36" s="471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367"/>
    </row>
    <row r="37" spans="1:31" s="370" customFormat="1" ht="14.4" customHeight="1" hidden="1">
      <c r="A37" s="367"/>
      <c r="B37" s="368"/>
      <c r="C37" s="367"/>
      <c r="D37" s="367"/>
      <c r="E37" s="366" t="s">
        <v>44</v>
      </c>
      <c r="F37" s="382">
        <f>ROUND((SUM(BG124:BG169)),2)</f>
        <v>0</v>
      </c>
      <c r="G37" s="367"/>
      <c r="H37" s="367"/>
      <c r="I37" s="383">
        <v>0.21</v>
      </c>
      <c r="J37" s="382">
        <f>0</f>
        <v>0</v>
      </c>
      <c r="K37" s="367"/>
      <c r="L37" s="369"/>
      <c r="N37" s="471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</row>
    <row r="38" spans="1:31" s="370" customFormat="1" ht="14.4" customHeight="1" hidden="1">
      <c r="A38" s="367"/>
      <c r="B38" s="368"/>
      <c r="C38" s="367"/>
      <c r="D38" s="367"/>
      <c r="E38" s="366" t="s">
        <v>45</v>
      </c>
      <c r="F38" s="382">
        <f>ROUND((SUM(BH124:BH169)),2)</f>
        <v>0</v>
      </c>
      <c r="G38" s="367"/>
      <c r="H38" s="367"/>
      <c r="I38" s="383">
        <v>0.15</v>
      </c>
      <c r="J38" s="382">
        <f>0</f>
        <v>0</v>
      </c>
      <c r="K38" s="367"/>
      <c r="L38" s="369"/>
      <c r="N38" s="471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</row>
    <row r="39" spans="1:31" s="370" customFormat="1" ht="14.4" customHeight="1" hidden="1">
      <c r="A39" s="367"/>
      <c r="B39" s="368"/>
      <c r="C39" s="367"/>
      <c r="D39" s="367"/>
      <c r="E39" s="366" t="s">
        <v>46</v>
      </c>
      <c r="F39" s="382">
        <f>ROUND((SUM(BI124:BI169)),2)</f>
        <v>0</v>
      </c>
      <c r="G39" s="367"/>
      <c r="H39" s="367"/>
      <c r="I39" s="383">
        <v>0</v>
      </c>
      <c r="J39" s="382">
        <f>0</f>
        <v>0</v>
      </c>
      <c r="K39" s="367"/>
      <c r="L39" s="369"/>
      <c r="N39" s="471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</row>
    <row r="40" spans="1:31" s="370" customFormat="1" ht="6.9" customHeight="1">
      <c r="A40" s="367"/>
      <c r="B40" s="368"/>
      <c r="C40" s="367"/>
      <c r="D40" s="367"/>
      <c r="E40" s="367"/>
      <c r="F40" s="367"/>
      <c r="G40" s="367"/>
      <c r="H40" s="367"/>
      <c r="I40" s="367"/>
      <c r="J40" s="367"/>
      <c r="K40" s="367"/>
      <c r="L40" s="369"/>
      <c r="N40" s="471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</row>
    <row r="41" spans="1:31" s="370" customFormat="1" ht="25.35" customHeight="1">
      <c r="A41" s="367"/>
      <c r="B41" s="368"/>
      <c r="C41" s="384"/>
      <c r="D41" s="385" t="s">
        <v>47</v>
      </c>
      <c r="E41" s="386"/>
      <c r="F41" s="386"/>
      <c r="G41" s="387" t="s">
        <v>48</v>
      </c>
      <c r="H41" s="388" t="s">
        <v>49</v>
      </c>
      <c r="I41" s="386"/>
      <c r="J41" s="389">
        <f>SUM(J32:J39)</f>
        <v>0</v>
      </c>
      <c r="K41" s="390"/>
      <c r="L41" s="369"/>
      <c r="N41" s="471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</row>
    <row r="42" spans="1:31" s="370" customFormat="1" ht="14.4" customHeight="1">
      <c r="A42" s="367"/>
      <c r="B42" s="368"/>
      <c r="C42" s="367"/>
      <c r="D42" s="367"/>
      <c r="E42" s="367"/>
      <c r="F42" s="367"/>
      <c r="G42" s="367"/>
      <c r="H42" s="367"/>
      <c r="I42" s="367"/>
      <c r="J42" s="367"/>
      <c r="K42" s="367"/>
      <c r="L42" s="369"/>
      <c r="N42" s="471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</row>
    <row r="43" spans="2:12" ht="14.4" customHeight="1">
      <c r="B43" s="363"/>
      <c r="L43" s="363"/>
    </row>
    <row r="44" spans="2:12" ht="14.4" customHeight="1">
      <c r="B44" s="363"/>
      <c r="L44" s="363"/>
    </row>
    <row r="45" spans="2:12" ht="14.4" customHeight="1">
      <c r="B45" s="363"/>
      <c r="L45" s="363"/>
    </row>
    <row r="46" spans="2:12" ht="14.4" customHeight="1">
      <c r="B46" s="363"/>
      <c r="L46" s="363"/>
    </row>
    <row r="47" spans="2:12" ht="14.4" customHeight="1">
      <c r="B47" s="363"/>
      <c r="L47" s="363"/>
    </row>
    <row r="48" spans="2:12" ht="14.4" customHeight="1">
      <c r="B48" s="363"/>
      <c r="L48" s="363"/>
    </row>
    <row r="49" spans="2:12" ht="14.4" customHeight="1">
      <c r="B49" s="363"/>
      <c r="L49" s="363"/>
    </row>
    <row r="50" spans="2:14" s="370" customFormat="1" ht="14.4" customHeight="1">
      <c r="B50" s="369"/>
      <c r="D50" s="391" t="s">
        <v>1472</v>
      </c>
      <c r="E50" s="392"/>
      <c r="F50" s="392"/>
      <c r="G50" s="391" t="s">
        <v>1566</v>
      </c>
      <c r="H50" s="392"/>
      <c r="I50" s="392"/>
      <c r="J50" s="392"/>
      <c r="K50" s="392"/>
      <c r="L50" s="369"/>
      <c r="N50" s="471"/>
    </row>
    <row r="51" spans="2:12" ht="12">
      <c r="B51" s="363"/>
      <c r="L51" s="363"/>
    </row>
    <row r="52" spans="2:12" ht="12">
      <c r="B52" s="363"/>
      <c r="L52" s="363"/>
    </row>
    <row r="53" spans="2:12" ht="12">
      <c r="B53" s="363"/>
      <c r="L53" s="363"/>
    </row>
    <row r="54" spans="2:12" ht="12">
      <c r="B54" s="363"/>
      <c r="L54" s="363"/>
    </row>
    <row r="55" spans="2:12" ht="12">
      <c r="B55" s="363"/>
      <c r="L55" s="363"/>
    </row>
    <row r="56" spans="2:12" ht="12">
      <c r="B56" s="363"/>
      <c r="L56" s="363"/>
    </row>
    <row r="57" spans="2:12" ht="12">
      <c r="B57" s="363"/>
      <c r="L57" s="363"/>
    </row>
    <row r="58" spans="2:12" ht="12">
      <c r="B58" s="363"/>
      <c r="L58" s="363"/>
    </row>
    <row r="59" spans="2:12" ht="12">
      <c r="B59" s="363"/>
      <c r="L59" s="363"/>
    </row>
    <row r="60" spans="2:12" ht="12">
      <c r="B60" s="363"/>
      <c r="L60" s="363"/>
    </row>
    <row r="61" spans="1:31" s="370" customFormat="1" ht="13.2">
      <c r="A61" s="367"/>
      <c r="B61" s="368"/>
      <c r="C61" s="367"/>
      <c r="D61" s="393" t="s">
        <v>1567</v>
      </c>
      <c r="E61" s="394"/>
      <c r="F61" s="395" t="s">
        <v>1568</v>
      </c>
      <c r="G61" s="393" t="s">
        <v>1567</v>
      </c>
      <c r="H61" s="394"/>
      <c r="I61" s="394"/>
      <c r="J61" s="396" t="s">
        <v>1568</v>
      </c>
      <c r="K61" s="394"/>
      <c r="L61" s="369"/>
      <c r="N61" s="471"/>
      <c r="S61" s="367"/>
      <c r="T61" s="367"/>
      <c r="U61" s="367"/>
      <c r="V61" s="367"/>
      <c r="W61" s="367"/>
      <c r="X61" s="367"/>
      <c r="Y61" s="367"/>
      <c r="Z61" s="367"/>
      <c r="AA61" s="367"/>
      <c r="AB61" s="367"/>
      <c r="AC61" s="367"/>
      <c r="AD61" s="367"/>
      <c r="AE61" s="367"/>
    </row>
    <row r="62" spans="2:12" ht="12">
      <c r="B62" s="363"/>
      <c r="L62" s="363"/>
    </row>
    <row r="63" spans="2:12" ht="12">
      <c r="B63" s="363"/>
      <c r="L63" s="363"/>
    </row>
    <row r="64" spans="2:12" ht="12">
      <c r="B64" s="363"/>
      <c r="L64" s="363"/>
    </row>
    <row r="65" spans="1:31" s="370" customFormat="1" ht="13.2">
      <c r="A65" s="367"/>
      <c r="B65" s="368"/>
      <c r="C65" s="367"/>
      <c r="D65" s="391" t="s">
        <v>1569</v>
      </c>
      <c r="E65" s="397"/>
      <c r="F65" s="397"/>
      <c r="G65" s="391" t="s">
        <v>1570</v>
      </c>
      <c r="H65" s="397"/>
      <c r="I65" s="397"/>
      <c r="J65" s="397"/>
      <c r="K65" s="397"/>
      <c r="L65" s="369"/>
      <c r="N65" s="471"/>
      <c r="S65" s="367"/>
      <c r="T65" s="367"/>
      <c r="U65" s="367"/>
      <c r="V65" s="367"/>
      <c r="W65" s="367"/>
      <c r="X65" s="367"/>
      <c r="Y65" s="367"/>
      <c r="Z65" s="367"/>
      <c r="AA65" s="367"/>
      <c r="AB65" s="367"/>
      <c r="AC65" s="367"/>
      <c r="AD65" s="367"/>
      <c r="AE65" s="367"/>
    </row>
    <row r="66" spans="2:12" ht="12">
      <c r="B66" s="363"/>
      <c r="L66" s="363"/>
    </row>
    <row r="67" spans="2:12" ht="12">
      <c r="B67" s="363"/>
      <c r="L67" s="363"/>
    </row>
    <row r="68" spans="2:12" ht="12">
      <c r="B68" s="363"/>
      <c r="L68" s="363"/>
    </row>
    <row r="69" spans="2:12" ht="12">
      <c r="B69" s="363"/>
      <c r="L69" s="363"/>
    </row>
    <row r="70" spans="2:12" ht="12">
      <c r="B70" s="363"/>
      <c r="L70" s="363"/>
    </row>
    <row r="71" spans="2:12" ht="12">
      <c r="B71" s="363"/>
      <c r="L71" s="363"/>
    </row>
    <row r="72" spans="2:12" ht="12">
      <c r="B72" s="363"/>
      <c r="L72" s="363"/>
    </row>
    <row r="73" spans="2:12" ht="12">
      <c r="B73" s="363"/>
      <c r="L73" s="363"/>
    </row>
    <row r="74" spans="2:12" ht="12">
      <c r="B74" s="363"/>
      <c r="L74" s="363"/>
    </row>
    <row r="75" spans="2:12" ht="12">
      <c r="B75" s="363"/>
      <c r="L75" s="363"/>
    </row>
    <row r="76" spans="1:31" s="370" customFormat="1" ht="13.2">
      <c r="A76" s="367"/>
      <c r="B76" s="368"/>
      <c r="C76" s="367"/>
      <c r="D76" s="393" t="s">
        <v>1567</v>
      </c>
      <c r="E76" s="394"/>
      <c r="F76" s="395" t="s">
        <v>1568</v>
      </c>
      <c r="G76" s="393" t="s">
        <v>1567</v>
      </c>
      <c r="H76" s="394"/>
      <c r="I76" s="394"/>
      <c r="J76" s="396" t="s">
        <v>1568</v>
      </c>
      <c r="K76" s="394"/>
      <c r="L76" s="369"/>
      <c r="N76" s="471"/>
      <c r="S76" s="367"/>
      <c r="T76" s="367"/>
      <c r="U76" s="367"/>
      <c r="V76" s="367"/>
      <c r="W76" s="367"/>
      <c r="X76" s="367"/>
      <c r="Y76" s="367"/>
      <c r="Z76" s="367"/>
      <c r="AA76" s="367"/>
      <c r="AB76" s="367"/>
      <c r="AC76" s="367"/>
      <c r="AD76" s="367"/>
      <c r="AE76" s="367"/>
    </row>
    <row r="77" spans="1:31" s="370" customFormat="1" ht="14.4" customHeight="1">
      <c r="A77" s="367"/>
      <c r="B77" s="398"/>
      <c r="C77" s="399"/>
      <c r="D77" s="399"/>
      <c r="E77" s="399"/>
      <c r="F77" s="399"/>
      <c r="G77" s="399"/>
      <c r="H77" s="399"/>
      <c r="I77" s="399"/>
      <c r="J77" s="399"/>
      <c r="K77" s="399"/>
      <c r="L77" s="369"/>
      <c r="N77" s="471"/>
      <c r="S77" s="367"/>
      <c r="T77" s="367"/>
      <c r="U77" s="367"/>
      <c r="V77" s="367"/>
      <c r="W77" s="367"/>
      <c r="X77" s="367"/>
      <c r="Y77" s="367"/>
      <c r="Z77" s="367"/>
      <c r="AA77" s="367"/>
      <c r="AB77" s="367"/>
      <c r="AC77" s="367"/>
      <c r="AD77" s="367"/>
      <c r="AE77" s="367"/>
    </row>
    <row r="81" spans="1:31" s="370" customFormat="1" ht="6.9" customHeight="1">
      <c r="A81" s="367"/>
      <c r="B81" s="400"/>
      <c r="C81" s="401"/>
      <c r="D81" s="401"/>
      <c r="E81" s="401"/>
      <c r="F81" s="401"/>
      <c r="G81" s="401"/>
      <c r="H81" s="401"/>
      <c r="I81" s="401"/>
      <c r="J81" s="401"/>
      <c r="K81" s="401"/>
      <c r="L81" s="369"/>
      <c r="N81" s="471"/>
      <c r="S81" s="367"/>
      <c r="T81" s="367"/>
      <c r="U81" s="367"/>
      <c r="V81" s="367"/>
      <c r="W81" s="367"/>
      <c r="X81" s="367"/>
      <c r="Y81" s="367"/>
      <c r="Z81" s="367"/>
      <c r="AA81" s="367"/>
      <c r="AB81" s="367"/>
      <c r="AC81" s="367"/>
      <c r="AD81" s="367"/>
      <c r="AE81" s="367"/>
    </row>
    <row r="82" spans="1:31" s="370" customFormat="1" ht="24.9" customHeight="1">
      <c r="A82" s="367"/>
      <c r="B82" s="368"/>
      <c r="C82" s="364" t="s">
        <v>100</v>
      </c>
      <c r="D82" s="367"/>
      <c r="E82" s="367"/>
      <c r="F82" s="367"/>
      <c r="G82" s="367"/>
      <c r="H82" s="367"/>
      <c r="I82" s="367"/>
      <c r="J82" s="367"/>
      <c r="K82" s="367"/>
      <c r="L82" s="369"/>
      <c r="N82" s="471"/>
      <c r="S82" s="367"/>
      <c r="T82" s="367"/>
      <c r="U82" s="367"/>
      <c r="V82" s="367"/>
      <c r="W82" s="367"/>
      <c r="X82" s="367"/>
      <c r="Y82" s="367"/>
      <c r="Z82" s="367"/>
      <c r="AA82" s="367"/>
      <c r="AB82" s="367"/>
      <c r="AC82" s="367"/>
      <c r="AD82" s="367"/>
      <c r="AE82" s="367"/>
    </row>
    <row r="83" spans="1:31" s="370" customFormat="1" ht="6.9" customHeight="1">
      <c r="A83" s="367"/>
      <c r="B83" s="368"/>
      <c r="C83" s="367"/>
      <c r="D83" s="367"/>
      <c r="E83" s="367"/>
      <c r="F83" s="367"/>
      <c r="G83" s="367"/>
      <c r="H83" s="367"/>
      <c r="I83" s="367"/>
      <c r="J83" s="367"/>
      <c r="K83" s="367"/>
      <c r="L83" s="369"/>
      <c r="N83" s="471"/>
      <c r="S83" s="367"/>
      <c r="T83" s="367"/>
      <c r="U83" s="367"/>
      <c r="V83" s="367"/>
      <c r="W83" s="367"/>
      <c r="X83" s="367"/>
      <c r="Y83" s="367"/>
      <c r="Z83" s="367"/>
      <c r="AA83" s="367"/>
      <c r="AB83" s="367"/>
      <c r="AC83" s="367"/>
      <c r="AD83" s="367"/>
      <c r="AE83" s="367"/>
    </row>
    <row r="84" spans="1:31" s="370" customFormat="1" ht="12" customHeight="1">
      <c r="A84" s="367"/>
      <c r="B84" s="368"/>
      <c r="C84" s="366" t="s">
        <v>16</v>
      </c>
      <c r="D84" s="367"/>
      <c r="E84" s="367"/>
      <c r="F84" s="367"/>
      <c r="G84" s="367"/>
      <c r="H84" s="367"/>
      <c r="I84" s="367"/>
      <c r="J84" s="367"/>
      <c r="K84" s="367"/>
      <c r="L84" s="369"/>
      <c r="N84" s="471"/>
      <c r="S84" s="367"/>
      <c r="T84" s="367"/>
      <c r="U84" s="367"/>
      <c r="V84" s="367"/>
      <c r="W84" s="367"/>
      <c r="X84" s="367"/>
      <c r="Y84" s="367"/>
      <c r="Z84" s="367"/>
      <c r="AA84" s="367"/>
      <c r="AB84" s="367"/>
      <c r="AC84" s="367"/>
      <c r="AD84" s="367"/>
      <c r="AE84" s="367"/>
    </row>
    <row r="85" spans="1:31" s="370" customFormat="1" ht="16.5" customHeight="1">
      <c r="A85" s="367"/>
      <c r="B85" s="368"/>
      <c r="C85" s="367"/>
      <c r="D85" s="367"/>
      <c r="E85" s="531" t="e">
        <f>E7</f>
        <v>#REF!</v>
      </c>
      <c r="F85" s="534"/>
      <c r="G85" s="534"/>
      <c r="H85" s="534"/>
      <c r="I85" s="367"/>
      <c r="J85" s="367"/>
      <c r="K85" s="367"/>
      <c r="L85" s="369"/>
      <c r="N85" s="471"/>
      <c r="S85" s="367"/>
      <c r="T85" s="367"/>
      <c r="U85" s="367"/>
      <c r="V85" s="367"/>
      <c r="W85" s="367"/>
      <c r="X85" s="367"/>
      <c r="Y85" s="367"/>
      <c r="Z85" s="367"/>
      <c r="AA85" s="367"/>
      <c r="AB85" s="367"/>
      <c r="AC85" s="367"/>
      <c r="AD85" s="367"/>
      <c r="AE85" s="367"/>
    </row>
    <row r="86" spans="2:12" ht="12" customHeight="1">
      <c r="B86" s="363"/>
      <c r="C86" s="366" t="s">
        <v>98</v>
      </c>
      <c r="L86" s="363"/>
    </row>
    <row r="87" spans="1:31" s="370" customFormat="1" ht="16.5" customHeight="1">
      <c r="A87" s="367"/>
      <c r="B87" s="368"/>
      <c r="C87" s="367"/>
      <c r="D87" s="367"/>
      <c r="E87" s="531" t="s">
        <v>1561</v>
      </c>
      <c r="F87" s="532"/>
      <c r="G87" s="532"/>
      <c r="H87" s="532"/>
      <c r="I87" s="367"/>
      <c r="J87" s="367"/>
      <c r="K87" s="367"/>
      <c r="L87" s="369"/>
      <c r="N87" s="471"/>
      <c r="S87" s="367"/>
      <c r="T87" s="367"/>
      <c r="U87" s="367"/>
      <c r="V87" s="367"/>
      <c r="W87" s="367"/>
      <c r="X87" s="367"/>
      <c r="Y87" s="367"/>
      <c r="Z87" s="367"/>
      <c r="AA87" s="367"/>
      <c r="AB87" s="367"/>
      <c r="AC87" s="367"/>
      <c r="AD87" s="367"/>
      <c r="AE87" s="367"/>
    </row>
    <row r="88" spans="1:31" s="370" customFormat="1" ht="12" customHeight="1">
      <c r="A88" s="367"/>
      <c r="B88" s="368"/>
      <c r="C88" s="366" t="s">
        <v>1562</v>
      </c>
      <c r="D88" s="367"/>
      <c r="E88" s="367"/>
      <c r="F88" s="367"/>
      <c r="G88" s="367"/>
      <c r="H88" s="367"/>
      <c r="I88" s="367"/>
      <c r="J88" s="367"/>
      <c r="K88" s="367"/>
      <c r="L88" s="369"/>
      <c r="N88" s="471"/>
      <c r="S88" s="367"/>
      <c r="T88" s="367"/>
      <c r="U88" s="367"/>
      <c r="V88" s="367"/>
      <c r="W88" s="367"/>
      <c r="X88" s="367"/>
      <c r="Y88" s="367"/>
      <c r="Z88" s="367"/>
      <c r="AA88" s="367"/>
      <c r="AB88" s="367"/>
      <c r="AC88" s="367"/>
      <c r="AD88" s="367"/>
      <c r="AE88" s="367"/>
    </row>
    <row r="89" spans="1:31" s="370" customFormat="1" ht="30" customHeight="1">
      <c r="A89" s="367"/>
      <c r="B89" s="368"/>
      <c r="C89" s="367"/>
      <c r="D89" s="367"/>
      <c r="E89" s="533" t="str">
        <f>E11</f>
        <v>SO 10 - Společné položky ve výkazu výměr pro objekty SO 02, 04 a 05</v>
      </c>
      <c r="F89" s="532"/>
      <c r="G89" s="532"/>
      <c r="H89" s="532"/>
      <c r="I89" s="367"/>
      <c r="J89" s="367"/>
      <c r="K89" s="367"/>
      <c r="L89" s="369"/>
      <c r="N89" s="471"/>
      <c r="S89" s="367"/>
      <c r="T89" s="367"/>
      <c r="U89" s="367"/>
      <c r="V89" s="367"/>
      <c r="W89" s="367"/>
      <c r="X89" s="367"/>
      <c r="Y89" s="367"/>
      <c r="Z89" s="367"/>
      <c r="AA89" s="367"/>
      <c r="AB89" s="367"/>
      <c r="AC89" s="367"/>
      <c r="AD89" s="367"/>
      <c r="AE89" s="367"/>
    </row>
    <row r="90" spans="1:31" s="370" customFormat="1" ht="6.9" customHeight="1">
      <c r="A90" s="367"/>
      <c r="B90" s="368"/>
      <c r="C90" s="367"/>
      <c r="D90" s="367"/>
      <c r="E90" s="367"/>
      <c r="F90" s="367"/>
      <c r="G90" s="367"/>
      <c r="H90" s="367"/>
      <c r="I90" s="367"/>
      <c r="J90" s="367"/>
      <c r="K90" s="367"/>
      <c r="L90" s="369"/>
      <c r="N90" s="471"/>
      <c r="S90" s="367"/>
      <c r="T90" s="367"/>
      <c r="U90" s="367"/>
      <c r="V90" s="367"/>
      <c r="W90" s="367"/>
      <c r="X90" s="367"/>
      <c r="Y90" s="367"/>
      <c r="Z90" s="367"/>
      <c r="AA90" s="367"/>
      <c r="AB90" s="367"/>
      <c r="AC90" s="367"/>
      <c r="AD90" s="367"/>
      <c r="AE90" s="367"/>
    </row>
    <row r="91" spans="1:31" s="370" customFormat="1" ht="12" customHeight="1">
      <c r="A91" s="367"/>
      <c r="B91" s="368"/>
      <c r="C91" s="366" t="s">
        <v>21</v>
      </c>
      <c r="D91" s="367"/>
      <c r="E91" s="367"/>
      <c r="F91" s="371" t="str">
        <f>F14</f>
        <v>k.ú. Křeč</v>
      </c>
      <c r="G91" s="367"/>
      <c r="H91" s="367"/>
      <c r="I91" s="366" t="s">
        <v>23</v>
      </c>
      <c r="J91" s="372" t="e">
        <f>IF(J14="","",J14)</f>
        <v>#REF!</v>
      </c>
      <c r="K91" s="367"/>
      <c r="L91" s="369"/>
      <c r="N91" s="471"/>
      <c r="S91" s="367"/>
      <c r="T91" s="367"/>
      <c r="U91" s="367"/>
      <c r="V91" s="367"/>
      <c r="W91" s="367"/>
      <c r="X91" s="367"/>
      <c r="Y91" s="367"/>
      <c r="Z91" s="367"/>
      <c r="AA91" s="367"/>
      <c r="AB91" s="367"/>
      <c r="AC91" s="367"/>
      <c r="AD91" s="367"/>
      <c r="AE91" s="367"/>
    </row>
    <row r="92" spans="1:31" s="370" customFormat="1" ht="6.9" customHeight="1">
      <c r="A92" s="367"/>
      <c r="B92" s="368"/>
      <c r="C92" s="367"/>
      <c r="D92" s="367"/>
      <c r="E92" s="367"/>
      <c r="F92" s="367"/>
      <c r="G92" s="367"/>
      <c r="H92" s="367"/>
      <c r="I92" s="367"/>
      <c r="J92" s="367"/>
      <c r="K92" s="367"/>
      <c r="L92" s="369"/>
      <c r="N92" s="471"/>
      <c r="S92" s="367"/>
      <c r="T92" s="367"/>
      <c r="U92" s="367"/>
      <c r="V92" s="367"/>
      <c r="W92" s="367"/>
      <c r="X92" s="367"/>
      <c r="Y92" s="367"/>
      <c r="Z92" s="367"/>
      <c r="AA92" s="367"/>
      <c r="AB92" s="367"/>
      <c r="AC92" s="367"/>
      <c r="AD92" s="367"/>
      <c r="AE92" s="367"/>
    </row>
    <row r="93" spans="1:31" s="370" customFormat="1" ht="15.15" customHeight="1">
      <c r="A93" s="367"/>
      <c r="B93" s="368"/>
      <c r="C93" s="366" t="s">
        <v>24</v>
      </c>
      <c r="D93" s="367"/>
      <c r="E93" s="367"/>
      <c r="F93" s="371" t="str">
        <f>E17</f>
        <v>Obec Křeč</v>
      </c>
      <c r="G93" s="367"/>
      <c r="H93" s="367"/>
      <c r="I93" s="366" t="s">
        <v>29</v>
      </c>
      <c r="J93" s="402" t="str">
        <f>E23</f>
        <v>P-atelier JH s.r.o.</v>
      </c>
      <c r="K93" s="367"/>
      <c r="L93" s="369"/>
      <c r="N93" s="471"/>
      <c r="S93" s="367"/>
      <c r="T93" s="367"/>
      <c r="U93" s="367"/>
      <c r="V93" s="367"/>
      <c r="W93" s="367"/>
      <c r="X93" s="367"/>
      <c r="Y93" s="367"/>
      <c r="Z93" s="367"/>
      <c r="AA93" s="367"/>
      <c r="AB93" s="367"/>
      <c r="AC93" s="367"/>
      <c r="AD93" s="367"/>
      <c r="AE93" s="367"/>
    </row>
    <row r="94" spans="1:31" s="370" customFormat="1" ht="15.15" customHeight="1">
      <c r="A94" s="367"/>
      <c r="B94" s="368"/>
      <c r="C94" s="366" t="s">
        <v>1564</v>
      </c>
      <c r="D94" s="367"/>
      <c r="E94" s="367"/>
      <c r="F94" s="371"/>
      <c r="G94" s="367"/>
      <c r="H94" s="367"/>
      <c r="I94" s="366" t="s">
        <v>34</v>
      </c>
      <c r="J94" s="402">
        <f>E26</f>
        <v>0</v>
      </c>
      <c r="K94" s="367"/>
      <c r="L94" s="369"/>
      <c r="N94" s="471"/>
      <c r="S94" s="367"/>
      <c r="T94" s="367"/>
      <c r="U94" s="367"/>
      <c r="V94" s="367"/>
      <c r="W94" s="367"/>
      <c r="X94" s="367"/>
      <c r="Y94" s="367"/>
      <c r="Z94" s="367"/>
      <c r="AA94" s="367"/>
      <c r="AB94" s="367"/>
      <c r="AC94" s="367"/>
      <c r="AD94" s="367"/>
      <c r="AE94" s="367"/>
    </row>
    <row r="95" spans="1:31" s="370" customFormat="1" ht="10.35" customHeight="1">
      <c r="A95" s="367"/>
      <c r="B95" s="368"/>
      <c r="C95" s="367"/>
      <c r="D95" s="367"/>
      <c r="E95" s="367"/>
      <c r="F95" s="367"/>
      <c r="G95" s="367"/>
      <c r="H95" s="367"/>
      <c r="I95" s="367"/>
      <c r="J95" s="367"/>
      <c r="K95" s="367"/>
      <c r="L95" s="369"/>
      <c r="N95" s="471"/>
      <c r="S95" s="367"/>
      <c r="T95" s="367"/>
      <c r="U95" s="367"/>
      <c r="V95" s="367"/>
      <c r="W95" s="367"/>
      <c r="X95" s="367"/>
      <c r="Y95" s="367"/>
      <c r="Z95" s="367"/>
      <c r="AA95" s="367"/>
      <c r="AB95" s="367"/>
      <c r="AC95" s="367"/>
      <c r="AD95" s="367"/>
      <c r="AE95" s="367"/>
    </row>
    <row r="96" spans="1:31" s="370" customFormat="1" ht="29.25" customHeight="1">
      <c r="A96" s="367"/>
      <c r="B96" s="368"/>
      <c r="C96" s="403" t="s">
        <v>101</v>
      </c>
      <c r="D96" s="384"/>
      <c r="E96" s="384"/>
      <c r="F96" s="384"/>
      <c r="G96" s="384"/>
      <c r="H96" s="384"/>
      <c r="I96" s="384"/>
      <c r="J96" s="404" t="s">
        <v>102</v>
      </c>
      <c r="K96" s="384"/>
      <c r="L96" s="369"/>
      <c r="N96" s="471"/>
      <c r="S96" s="367"/>
      <c r="T96" s="367"/>
      <c r="U96" s="367"/>
      <c r="V96" s="367"/>
      <c r="W96" s="367"/>
      <c r="X96" s="367"/>
      <c r="Y96" s="367"/>
      <c r="Z96" s="367"/>
      <c r="AA96" s="367"/>
      <c r="AB96" s="367"/>
      <c r="AC96" s="367"/>
      <c r="AD96" s="367"/>
      <c r="AE96" s="367"/>
    </row>
    <row r="97" spans="1:31" s="370" customFormat="1" ht="10.35" customHeight="1">
      <c r="A97" s="367"/>
      <c r="B97" s="368"/>
      <c r="C97" s="367"/>
      <c r="D97" s="367"/>
      <c r="E97" s="367"/>
      <c r="F97" s="367"/>
      <c r="G97" s="367"/>
      <c r="H97" s="367"/>
      <c r="I97" s="367"/>
      <c r="J97" s="367"/>
      <c r="K97" s="367"/>
      <c r="L97" s="369"/>
      <c r="N97" s="471"/>
      <c r="S97" s="367"/>
      <c r="T97" s="367"/>
      <c r="U97" s="367"/>
      <c r="V97" s="367"/>
      <c r="W97" s="367"/>
      <c r="X97" s="367"/>
      <c r="Y97" s="367"/>
      <c r="Z97" s="367"/>
      <c r="AA97" s="367"/>
      <c r="AB97" s="367"/>
      <c r="AC97" s="367"/>
      <c r="AD97" s="367"/>
      <c r="AE97" s="367"/>
    </row>
    <row r="98" spans="1:47" s="370" customFormat="1" ht="22.95" customHeight="1">
      <c r="A98" s="367"/>
      <c r="B98" s="368"/>
      <c r="C98" s="405" t="s">
        <v>1571</v>
      </c>
      <c r="D98" s="367"/>
      <c r="E98" s="367"/>
      <c r="F98" s="367"/>
      <c r="G98" s="367"/>
      <c r="H98" s="367"/>
      <c r="I98" s="367"/>
      <c r="J98" s="379">
        <f>J124</f>
        <v>0</v>
      </c>
      <c r="K98" s="367"/>
      <c r="L98" s="369"/>
      <c r="N98" s="471"/>
      <c r="S98" s="367"/>
      <c r="T98" s="367"/>
      <c r="U98" s="367"/>
      <c r="V98" s="367"/>
      <c r="W98" s="367"/>
      <c r="X98" s="367"/>
      <c r="Y98" s="367"/>
      <c r="Z98" s="367"/>
      <c r="AA98" s="367"/>
      <c r="AB98" s="367"/>
      <c r="AC98" s="367"/>
      <c r="AD98" s="367"/>
      <c r="AE98" s="367"/>
      <c r="AU98" s="360" t="s">
        <v>103</v>
      </c>
    </row>
    <row r="99" spans="2:14" s="406" customFormat="1" ht="24.9" customHeight="1">
      <c r="B99" s="407"/>
      <c r="D99" s="408" t="s">
        <v>1572</v>
      </c>
      <c r="E99" s="409"/>
      <c r="F99" s="409"/>
      <c r="G99" s="409"/>
      <c r="H99" s="409"/>
      <c r="I99" s="409"/>
      <c r="J99" s="410">
        <f>J125</f>
        <v>0</v>
      </c>
      <c r="L99" s="407"/>
      <c r="N99" s="473"/>
    </row>
    <row r="100" spans="2:14" s="411" customFormat="1" ht="19.95" customHeight="1">
      <c r="B100" s="412"/>
      <c r="D100" s="413" t="s">
        <v>1573</v>
      </c>
      <c r="E100" s="414"/>
      <c r="F100" s="414"/>
      <c r="G100" s="414"/>
      <c r="H100" s="414"/>
      <c r="I100" s="414"/>
      <c r="J100" s="415">
        <f>J126</f>
        <v>0</v>
      </c>
      <c r="L100" s="412"/>
      <c r="N100" s="474"/>
    </row>
    <row r="101" spans="2:14" s="411" customFormat="1" ht="19.95" customHeight="1">
      <c r="B101" s="412"/>
      <c r="D101" s="413" t="s">
        <v>1574</v>
      </c>
      <c r="E101" s="414"/>
      <c r="F101" s="414"/>
      <c r="G101" s="414"/>
      <c r="H101" s="414"/>
      <c r="I101" s="414"/>
      <c r="J101" s="415">
        <f>J138</f>
        <v>0</v>
      </c>
      <c r="L101" s="412"/>
      <c r="N101" s="474"/>
    </row>
    <row r="102" spans="2:14" s="411" customFormat="1" ht="19.95" customHeight="1">
      <c r="B102" s="412"/>
      <c r="D102" s="413" t="s">
        <v>1575</v>
      </c>
      <c r="E102" s="414"/>
      <c r="F102" s="414"/>
      <c r="G102" s="414"/>
      <c r="H102" s="414"/>
      <c r="I102" s="414"/>
      <c r="J102" s="415">
        <f>J145</f>
        <v>0</v>
      </c>
      <c r="L102" s="412"/>
      <c r="N102" s="474"/>
    </row>
    <row r="103" spans="1:31" s="370" customFormat="1" ht="21.75" customHeight="1">
      <c r="A103" s="367"/>
      <c r="B103" s="368"/>
      <c r="C103" s="367"/>
      <c r="D103" s="367"/>
      <c r="E103" s="367"/>
      <c r="F103" s="367"/>
      <c r="G103" s="367"/>
      <c r="H103" s="367"/>
      <c r="I103" s="367"/>
      <c r="J103" s="367"/>
      <c r="K103" s="367"/>
      <c r="L103" s="369"/>
      <c r="N103" s="471"/>
      <c r="S103" s="367"/>
      <c r="T103" s="367"/>
      <c r="U103" s="367"/>
      <c r="V103" s="367"/>
      <c r="W103" s="367"/>
      <c r="X103" s="367"/>
      <c r="Y103" s="367"/>
      <c r="Z103" s="367"/>
      <c r="AA103" s="367"/>
      <c r="AB103" s="367"/>
      <c r="AC103" s="367"/>
      <c r="AD103" s="367"/>
      <c r="AE103" s="367"/>
    </row>
    <row r="104" spans="1:31" s="370" customFormat="1" ht="6.9" customHeight="1">
      <c r="A104" s="367"/>
      <c r="B104" s="398"/>
      <c r="C104" s="399"/>
      <c r="D104" s="399"/>
      <c r="E104" s="399"/>
      <c r="F104" s="399"/>
      <c r="G104" s="399"/>
      <c r="H104" s="399"/>
      <c r="I104" s="399"/>
      <c r="J104" s="399"/>
      <c r="K104" s="399"/>
      <c r="L104" s="369"/>
      <c r="N104" s="471"/>
      <c r="S104" s="367"/>
      <c r="T104" s="367"/>
      <c r="U104" s="367"/>
      <c r="V104" s="367"/>
      <c r="W104" s="367"/>
      <c r="X104" s="367"/>
      <c r="Y104" s="367"/>
      <c r="Z104" s="367"/>
      <c r="AA104" s="367"/>
      <c r="AB104" s="367"/>
      <c r="AC104" s="367"/>
      <c r="AD104" s="367"/>
      <c r="AE104" s="367"/>
    </row>
    <row r="108" spans="1:31" s="370" customFormat="1" ht="6.9" customHeight="1">
      <c r="A108" s="367"/>
      <c r="B108" s="400"/>
      <c r="C108" s="401"/>
      <c r="D108" s="401"/>
      <c r="E108" s="401"/>
      <c r="F108" s="401"/>
      <c r="G108" s="401"/>
      <c r="H108" s="401"/>
      <c r="I108" s="401"/>
      <c r="J108" s="401"/>
      <c r="K108" s="401"/>
      <c r="L108" s="369"/>
      <c r="N108" s="471"/>
      <c r="S108" s="367"/>
      <c r="T108" s="367"/>
      <c r="U108" s="367"/>
      <c r="V108" s="367"/>
      <c r="W108" s="367"/>
      <c r="X108" s="367"/>
      <c r="Y108" s="367"/>
      <c r="Z108" s="367"/>
      <c r="AA108" s="367"/>
      <c r="AB108" s="367"/>
      <c r="AC108" s="367"/>
      <c r="AD108" s="367"/>
      <c r="AE108" s="367"/>
    </row>
    <row r="109" spans="1:31" s="370" customFormat="1" ht="24.9" customHeight="1">
      <c r="A109" s="367"/>
      <c r="B109" s="368"/>
      <c r="C109" s="364" t="s">
        <v>113</v>
      </c>
      <c r="D109" s="367"/>
      <c r="E109" s="367"/>
      <c r="F109" s="367"/>
      <c r="G109" s="367"/>
      <c r="H109" s="367"/>
      <c r="I109" s="367"/>
      <c r="J109" s="367"/>
      <c r="K109" s="367"/>
      <c r="L109" s="369"/>
      <c r="N109" s="471"/>
      <c r="S109" s="367"/>
      <c r="T109" s="367"/>
      <c r="U109" s="367"/>
      <c r="V109" s="367"/>
      <c r="W109" s="367"/>
      <c r="X109" s="367"/>
      <c r="Y109" s="367"/>
      <c r="Z109" s="367"/>
      <c r="AA109" s="367"/>
      <c r="AB109" s="367"/>
      <c r="AC109" s="367"/>
      <c r="AD109" s="367"/>
      <c r="AE109" s="367"/>
    </row>
    <row r="110" spans="1:31" s="370" customFormat="1" ht="6.9" customHeight="1">
      <c r="A110" s="367"/>
      <c r="B110" s="368"/>
      <c r="C110" s="367"/>
      <c r="D110" s="367"/>
      <c r="E110" s="367"/>
      <c r="F110" s="367"/>
      <c r="G110" s="367"/>
      <c r="H110" s="367"/>
      <c r="I110" s="367"/>
      <c r="J110" s="367"/>
      <c r="K110" s="367"/>
      <c r="L110" s="369"/>
      <c r="N110" s="471"/>
      <c r="S110" s="367"/>
      <c r="T110" s="367"/>
      <c r="U110" s="367"/>
      <c r="V110" s="367"/>
      <c r="W110" s="367"/>
      <c r="X110" s="367"/>
      <c r="Y110" s="367"/>
      <c r="Z110" s="367"/>
      <c r="AA110" s="367"/>
      <c r="AB110" s="367"/>
      <c r="AC110" s="367"/>
      <c r="AD110" s="367"/>
      <c r="AE110" s="367"/>
    </row>
    <row r="111" spans="1:31" s="370" customFormat="1" ht="12" customHeight="1">
      <c r="A111" s="367"/>
      <c r="B111" s="368"/>
      <c r="C111" s="366" t="s">
        <v>16</v>
      </c>
      <c r="D111" s="367"/>
      <c r="E111" s="367"/>
      <c r="F111" s="367"/>
      <c r="G111" s="367"/>
      <c r="H111" s="367"/>
      <c r="I111" s="367"/>
      <c r="J111" s="367"/>
      <c r="K111" s="367"/>
      <c r="L111" s="369"/>
      <c r="N111" s="471"/>
      <c r="S111" s="367"/>
      <c r="T111" s="367"/>
      <c r="U111" s="367"/>
      <c r="V111" s="367"/>
      <c r="W111" s="367"/>
      <c r="X111" s="367"/>
      <c r="Y111" s="367"/>
      <c r="Z111" s="367"/>
      <c r="AA111" s="367"/>
      <c r="AB111" s="367"/>
      <c r="AC111" s="367"/>
      <c r="AD111" s="367"/>
      <c r="AE111" s="367"/>
    </row>
    <row r="112" spans="1:31" s="370" customFormat="1" ht="16.5" customHeight="1">
      <c r="A112" s="367"/>
      <c r="B112" s="368"/>
      <c r="C112" s="367"/>
      <c r="D112" s="367"/>
      <c r="E112" s="531" t="e">
        <f>E7</f>
        <v>#REF!</v>
      </c>
      <c r="F112" s="534"/>
      <c r="G112" s="534"/>
      <c r="H112" s="534"/>
      <c r="I112" s="367"/>
      <c r="J112" s="367"/>
      <c r="K112" s="367"/>
      <c r="L112" s="369"/>
      <c r="N112" s="471"/>
      <c r="S112" s="367"/>
      <c r="T112" s="367"/>
      <c r="U112" s="367"/>
      <c r="V112" s="367"/>
      <c r="W112" s="367"/>
      <c r="X112" s="367"/>
      <c r="Y112" s="367"/>
      <c r="Z112" s="367"/>
      <c r="AA112" s="367"/>
      <c r="AB112" s="367"/>
      <c r="AC112" s="367"/>
      <c r="AD112" s="367"/>
      <c r="AE112" s="367"/>
    </row>
    <row r="113" spans="2:12" ht="12" customHeight="1">
      <c r="B113" s="363"/>
      <c r="C113" s="366" t="s">
        <v>98</v>
      </c>
      <c r="L113" s="363"/>
    </row>
    <row r="114" spans="1:31" s="370" customFormat="1" ht="16.5" customHeight="1">
      <c r="A114" s="367"/>
      <c r="B114" s="368"/>
      <c r="C114" s="367"/>
      <c r="D114" s="367"/>
      <c r="E114" s="531" t="s">
        <v>1561</v>
      </c>
      <c r="F114" s="532"/>
      <c r="G114" s="532"/>
      <c r="H114" s="532"/>
      <c r="I114" s="367"/>
      <c r="J114" s="367"/>
      <c r="K114" s="367"/>
      <c r="L114" s="369"/>
      <c r="N114" s="471"/>
      <c r="S114" s="367"/>
      <c r="T114" s="367"/>
      <c r="U114" s="367"/>
      <c r="V114" s="367"/>
      <c r="W114" s="367"/>
      <c r="X114" s="367"/>
      <c r="Y114" s="367"/>
      <c r="Z114" s="367"/>
      <c r="AA114" s="367"/>
      <c r="AB114" s="367"/>
      <c r="AC114" s="367"/>
      <c r="AD114" s="367"/>
      <c r="AE114" s="367"/>
    </row>
    <row r="115" spans="1:31" s="370" customFormat="1" ht="12" customHeight="1">
      <c r="A115" s="367"/>
      <c r="B115" s="368"/>
      <c r="C115" s="366" t="s">
        <v>1562</v>
      </c>
      <c r="D115" s="367"/>
      <c r="E115" s="367"/>
      <c r="F115" s="367"/>
      <c r="G115" s="367"/>
      <c r="H115" s="367"/>
      <c r="I115" s="367"/>
      <c r="J115" s="367"/>
      <c r="K115" s="367"/>
      <c r="L115" s="369"/>
      <c r="N115" s="471"/>
      <c r="S115" s="367"/>
      <c r="T115" s="367"/>
      <c r="U115" s="367"/>
      <c r="V115" s="367"/>
      <c r="W115" s="367"/>
      <c r="X115" s="367"/>
      <c r="Y115" s="367"/>
      <c r="Z115" s="367"/>
      <c r="AA115" s="367"/>
      <c r="AB115" s="367"/>
      <c r="AC115" s="367"/>
      <c r="AD115" s="367"/>
      <c r="AE115" s="367"/>
    </row>
    <row r="116" spans="1:31" s="370" customFormat="1" ht="30" customHeight="1">
      <c r="A116" s="367"/>
      <c r="B116" s="368"/>
      <c r="C116" s="367"/>
      <c r="D116" s="367"/>
      <c r="E116" s="533" t="str">
        <f>E11</f>
        <v>SO 10 - Společné položky ve výkazu výměr pro objekty SO 02, 04 a 05</v>
      </c>
      <c r="F116" s="532"/>
      <c r="G116" s="532"/>
      <c r="H116" s="532"/>
      <c r="I116" s="367"/>
      <c r="J116" s="367"/>
      <c r="K116" s="367"/>
      <c r="L116" s="369"/>
      <c r="N116" s="471"/>
      <c r="S116" s="367"/>
      <c r="T116" s="367"/>
      <c r="U116" s="367"/>
      <c r="V116" s="367"/>
      <c r="W116" s="367"/>
      <c r="X116" s="367"/>
      <c r="Y116" s="367"/>
      <c r="Z116" s="367"/>
      <c r="AA116" s="367"/>
      <c r="AB116" s="367"/>
      <c r="AC116" s="367"/>
      <c r="AD116" s="367"/>
      <c r="AE116" s="367"/>
    </row>
    <row r="117" spans="1:31" s="370" customFormat="1" ht="6.9" customHeight="1">
      <c r="A117" s="367"/>
      <c r="B117" s="368"/>
      <c r="C117" s="367"/>
      <c r="D117" s="367"/>
      <c r="E117" s="367"/>
      <c r="F117" s="367"/>
      <c r="G117" s="367"/>
      <c r="H117" s="367"/>
      <c r="I117" s="367"/>
      <c r="J117" s="367"/>
      <c r="K117" s="367"/>
      <c r="L117" s="369"/>
      <c r="N117" s="471"/>
      <c r="S117" s="367"/>
      <c r="T117" s="367"/>
      <c r="U117" s="367"/>
      <c r="V117" s="367"/>
      <c r="W117" s="367"/>
      <c r="X117" s="367"/>
      <c r="Y117" s="367"/>
      <c r="Z117" s="367"/>
      <c r="AA117" s="367"/>
      <c r="AB117" s="367"/>
      <c r="AC117" s="367"/>
      <c r="AD117" s="367"/>
      <c r="AE117" s="367"/>
    </row>
    <row r="118" spans="1:31" s="370" customFormat="1" ht="12" customHeight="1">
      <c r="A118" s="367"/>
      <c r="B118" s="368"/>
      <c r="C118" s="366" t="s">
        <v>21</v>
      </c>
      <c r="D118" s="367"/>
      <c r="E118" s="367"/>
      <c r="F118" s="371" t="str">
        <f>F14</f>
        <v>k.ú. Křeč</v>
      </c>
      <c r="G118" s="367"/>
      <c r="H118" s="367"/>
      <c r="I118" s="366" t="s">
        <v>23</v>
      </c>
      <c r="J118" s="372"/>
      <c r="K118" s="367"/>
      <c r="L118" s="369"/>
      <c r="N118" s="471"/>
      <c r="S118" s="367"/>
      <c r="T118" s="367"/>
      <c r="U118" s="367"/>
      <c r="V118" s="367"/>
      <c r="W118" s="367"/>
      <c r="X118" s="367"/>
      <c r="Y118" s="367"/>
      <c r="Z118" s="367"/>
      <c r="AA118" s="367"/>
      <c r="AB118" s="367"/>
      <c r="AC118" s="367"/>
      <c r="AD118" s="367"/>
      <c r="AE118" s="367"/>
    </row>
    <row r="119" spans="1:31" s="370" customFormat="1" ht="6.9" customHeight="1">
      <c r="A119" s="367"/>
      <c r="B119" s="368"/>
      <c r="C119" s="367"/>
      <c r="D119" s="367"/>
      <c r="E119" s="367"/>
      <c r="F119" s="367"/>
      <c r="G119" s="367"/>
      <c r="H119" s="367"/>
      <c r="I119" s="367"/>
      <c r="J119" s="367"/>
      <c r="K119" s="367"/>
      <c r="L119" s="369"/>
      <c r="N119" s="471"/>
      <c r="S119" s="367"/>
      <c r="T119" s="367"/>
      <c r="U119" s="367"/>
      <c r="V119" s="367"/>
      <c r="W119" s="367"/>
      <c r="X119" s="367"/>
      <c r="Y119" s="367"/>
      <c r="Z119" s="367"/>
      <c r="AA119" s="367"/>
      <c r="AB119" s="367"/>
      <c r="AC119" s="367"/>
      <c r="AD119" s="367"/>
      <c r="AE119" s="367"/>
    </row>
    <row r="120" spans="1:31" s="370" customFormat="1" ht="15.15" customHeight="1">
      <c r="A120" s="367"/>
      <c r="B120" s="368"/>
      <c r="C120" s="366" t="s">
        <v>24</v>
      </c>
      <c r="D120" s="367"/>
      <c r="E120" s="367"/>
      <c r="F120" s="371" t="str">
        <f>E17</f>
        <v>Obec Křeč</v>
      </c>
      <c r="G120" s="367"/>
      <c r="H120" s="367"/>
      <c r="I120" s="366" t="s">
        <v>29</v>
      </c>
      <c r="J120" s="402"/>
      <c r="K120" s="367"/>
      <c r="L120" s="369"/>
      <c r="N120" s="471"/>
      <c r="S120" s="367"/>
      <c r="T120" s="367"/>
      <c r="U120" s="367"/>
      <c r="V120" s="367"/>
      <c r="W120" s="367"/>
      <c r="X120" s="367"/>
      <c r="Y120" s="367"/>
      <c r="Z120" s="367"/>
      <c r="AA120" s="367"/>
      <c r="AB120" s="367"/>
      <c r="AC120" s="367"/>
      <c r="AD120" s="367"/>
      <c r="AE120" s="367"/>
    </row>
    <row r="121" spans="1:31" s="370" customFormat="1" ht="15.15" customHeight="1">
      <c r="A121" s="367"/>
      <c r="B121" s="368"/>
      <c r="C121" s="366" t="s">
        <v>1564</v>
      </c>
      <c r="D121" s="367"/>
      <c r="E121" s="367"/>
      <c r="F121" s="371"/>
      <c r="G121" s="367"/>
      <c r="H121" s="367"/>
      <c r="I121" s="366" t="s">
        <v>34</v>
      </c>
      <c r="J121" s="402"/>
      <c r="K121" s="367"/>
      <c r="L121" s="369"/>
      <c r="N121" s="471"/>
      <c r="S121" s="367"/>
      <c r="T121" s="367"/>
      <c r="U121" s="367"/>
      <c r="V121" s="367"/>
      <c r="W121" s="367"/>
      <c r="X121" s="367"/>
      <c r="Y121" s="367"/>
      <c r="Z121" s="367"/>
      <c r="AA121" s="367"/>
      <c r="AB121" s="367"/>
      <c r="AC121" s="367"/>
      <c r="AD121" s="367"/>
      <c r="AE121" s="367"/>
    </row>
    <row r="122" spans="1:31" s="370" customFormat="1" ht="10.35" customHeight="1">
      <c r="A122" s="367"/>
      <c r="B122" s="368"/>
      <c r="C122" s="367"/>
      <c r="D122" s="367"/>
      <c r="E122" s="367"/>
      <c r="F122" s="367"/>
      <c r="G122" s="367"/>
      <c r="H122" s="367"/>
      <c r="I122" s="367"/>
      <c r="J122" s="367"/>
      <c r="K122" s="367"/>
      <c r="L122" s="369"/>
      <c r="N122" s="471"/>
      <c r="S122" s="367"/>
      <c r="T122" s="367"/>
      <c r="U122" s="367"/>
      <c r="V122" s="367"/>
      <c r="W122" s="367"/>
      <c r="X122" s="367"/>
      <c r="Y122" s="367"/>
      <c r="Z122" s="367"/>
      <c r="AA122" s="367"/>
      <c r="AB122" s="367"/>
      <c r="AC122" s="367"/>
      <c r="AD122" s="367"/>
      <c r="AE122" s="367"/>
    </row>
    <row r="123" spans="1:31" s="426" customFormat="1" ht="29.25" customHeight="1">
      <c r="A123" s="416"/>
      <c r="B123" s="417"/>
      <c r="C123" s="418" t="s">
        <v>114</v>
      </c>
      <c r="D123" s="419" t="s">
        <v>56</v>
      </c>
      <c r="E123" s="419" t="s">
        <v>52</v>
      </c>
      <c r="F123" s="419" t="s">
        <v>53</v>
      </c>
      <c r="G123" s="419" t="s">
        <v>115</v>
      </c>
      <c r="H123" s="419" t="s">
        <v>116</v>
      </c>
      <c r="I123" s="419" t="s">
        <v>117</v>
      </c>
      <c r="J123" s="420" t="s">
        <v>102</v>
      </c>
      <c r="K123" s="421" t="s">
        <v>118</v>
      </c>
      <c r="L123" s="422"/>
      <c r="M123" s="423" t="s">
        <v>19</v>
      </c>
      <c r="N123" s="475" t="s">
        <v>41</v>
      </c>
      <c r="O123" s="424" t="s">
        <v>119</v>
      </c>
      <c r="P123" s="424" t="s">
        <v>120</v>
      </c>
      <c r="Q123" s="424" t="s">
        <v>121</v>
      </c>
      <c r="R123" s="424" t="s">
        <v>122</v>
      </c>
      <c r="S123" s="424" t="s">
        <v>123</v>
      </c>
      <c r="T123" s="425" t="s">
        <v>124</v>
      </c>
      <c r="U123" s="416"/>
      <c r="V123" s="416"/>
      <c r="W123" s="416"/>
      <c r="X123" s="416"/>
      <c r="Y123" s="416"/>
      <c r="Z123" s="416"/>
      <c r="AA123" s="416"/>
      <c r="AB123" s="416"/>
      <c r="AC123" s="416"/>
      <c r="AD123" s="416"/>
      <c r="AE123" s="416"/>
    </row>
    <row r="124" spans="1:63" s="370" customFormat="1" ht="22.95" customHeight="1">
      <c r="A124" s="367"/>
      <c r="B124" s="368"/>
      <c r="C124" s="427" t="s">
        <v>125</v>
      </c>
      <c r="D124" s="367"/>
      <c r="E124" s="367"/>
      <c r="F124" s="367"/>
      <c r="G124" s="367"/>
      <c r="H124" s="367"/>
      <c r="I124" s="367"/>
      <c r="J124" s="428">
        <f>BK124</f>
        <v>0</v>
      </c>
      <c r="K124" s="367"/>
      <c r="L124" s="368"/>
      <c r="M124" s="429"/>
      <c r="N124" s="476"/>
      <c r="O124" s="377"/>
      <c r="P124" s="430">
        <f>P125</f>
        <v>0</v>
      </c>
      <c r="Q124" s="377"/>
      <c r="R124" s="430">
        <f>R125</f>
        <v>0</v>
      </c>
      <c r="S124" s="377"/>
      <c r="T124" s="431">
        <f>T125</f>
        <v>0</v>
      </c>
      <c r="U124" s="367"/>
      <c r="V124" s="367"/>
      <c r="W124" s="367"/>
      <c r="X124" s="367"/>
      <c r="Y124" s="367"/>
      <c r="Z124" s="367"/>
      <c r="AA124" s="367"/>
      <c r="AB124" s="367"/>
      <c r="AC124" s="367"/>
      <c r="AD124" s="367"/>
      <c r="AE124" s="367"/>
      <c r="AT124" s="360" t="s">
        <v>70</v>
      </c>
      <c r="AU124" s="360" t="s">
        <v>103</v>
      </c>
      <c r="BK124" s="432">
        <f>BK125</f>
        <v>0</v>
      </c>
    </row>
    <row r="125" spans="2:63" s="433" customFormat="1" ht="25.95" customHeight="1">
      <c r="B125" s="434"/>
      <c r="D125" s="435" t="s">
        <v>70</v>
      </c>
      <c r="E125" s="436" t="s">
        <v>126</v>
      </c>
      <c r="F125" s="436" t="s">
        <v>126</v>
      </c>
      <c r="J125" s="437">
        <f>BK125</f>
        <v>0</v>
      </c>
      <c r="L125" s="434"/>
      <c r="M125" s="438"/>
      <c r="N125" s="470"/>
      <c r="P125" s="439">
        <f>P126+P138+P145</f>
        <v>0</v>
      </c>
      <c r="R125" s="439">
        <f>R126+R138+R145</f>
        <v>0</v>
      </c>
      <c r="T125" s="440">
        <f>T126+T138+T145</f>
        <v>0</v>
      </c>
      <c r="AR125" s="435" t="s">
        <v>79</v>
      </c>
      <c r="AT125" s="441" t="s">
        <v>70</v>
      </c>
      <c r="AU125" s="441" t="s">
        <v>71</v>
      </c>
      <c r="AY125" s="435" t="s">
        <v>128</v>
      </c>
      <c r="BK125" s="442">
        <f>BK126+BK138+BK145</f>
        <v>0</v>
      </c>
    </row>
    <row r="126" spans="2:63" s="433" customFormat="1" ht="22.95" customHeight="1">
      <c r="B126" s="434"/>
      <c r="D126" s="435" t="s">
        <v>70</v>
      </c>
      <c r="E126" s="443" t="s">
        <v>82</v>
      </c>
      <c r="F126" s="443" t="s">
        <v>83</v>
      </c>
      <c r="J126" s="444">
        <f>BK126</f>
        <v>0</v>
      </c>
      <c r="L126" s="434"/>
      <c r="M126" s="438"/>
      <c r="N126" s="470"/>
      <c r="P126" s="439">
        <f>SUM(P127:P137)</f>
        <v>0</v>
      </c>
      <c r="R126" s="439">
        <f>SUM(R127:R137)</f>
        <v>0</v>
      </c>
      <c r="T126" s="440">
        <f>SUM(T127:T137)</f>
        <v>0</v>
      </c>
      <c r="AR126" s="435" t="s">
        <v>79</v>
      </c>
      <c r="AT126" s="441" t="s">
        <v>70</v>
      </c>
      <c r="AU126" s="441" t="s">
        <v>79</v>
      </c>
      <c r="AY126" s="435" t="s">
        <v>128</v>
      </c>
      <c r="BK126" s="442">
        <f>SUM(BK127:BK137)</f>
        <v>0</v>
      </c>
    </row>
    <row r="127" spans="1:65" s="370" customFormat="1" ht="16.5" customHeight="1">
      <c r="A127" s="367"/>
      <c r="B127" s="445"/>
      <c r="C127" s="446" t="s">
        <v>278</v>
      </c>
      <c r="D127" s="446" t="s">
        <v>130</v>
      </c>
      <c r="E127" s="447" t="s">
        <v>1576</v>
      </c>
      <c r="F127" s="448" t="s">
        <v>1577</v>
      </c>
      <c r="G127" s="449" t="s">
        <v>1578</v>
      </c>
      <c r="H127" s="450">
        <v>1</v>
      </c>
      <c r="I127" s="469"/>
      <c r="J127" s="451">
        <f>ROUND(I127*H127,2)</f>
        <v>0</v>
      </c>
      <c r="K127" s="452"/>
      <c r="L127" s="368"/>
      <c r="M127" s="453" t="s">
        <v>19</v>
      </c>
      <c r="N127" s="477" t="s">
        <v>42</v>
      </c>
      <c r="O127" s="454">
        <v>0</v>
      </c>
      <c r="P127" s="454">
        <f>O127*H127</f>
        <v>0</v>
      </c>
      <c r="Q127" s="454">
        <v>0</v>
      </c>
      <c r="R127" s="454">
        <f>Q127*H127</f>
        <v>0</v>
      </c>
      <c r="S127" s="454">
        <v>0</v>
      </c>
      <c r="T127" s="455">
        <f>S127*H127</f>
        <v>0</v>
      </c>
      <c r="U127" s="367"/>
      <c r="V127" s="367"/>
      <c r="W127" s="367"/>
      <c r="X127" s="367"/>
      <c r="Y127" s="367"/>
      <c r="Z127" s="367"/>
      <c r="AA127" s="367"/>
      <c r="AB127" s="367"/>
      <c r="AC127" s="367"/>
      <c r="AD127" s="367"/>
      <c r="AE127" s="367"/>
      <c r="AR127" s="456" t="s">
        <v>134</v>
      </c>
      <c r="AT127" s="456" t="s">
        <v>130</v>
      </c>
      <c r="AU127" s="456" t="s">
        <v>81</v>
      </c>
      <c r="AY127" s="360" t="s">
        <v>128</v>
      </c>
      <c r="BE127" s="457">
        <f>IF(N127="základní",J127,0)</f>
        <v>0</v>
      </c>
      <c r="BF127" s="457">
        <f>IF(N127="snížená",J127,0)</f>
        <v>0</v>
      </c>
      <c r="BG127" s="457">
        <f>IF(N127="zákl. přenesená",J127,0)</f>
        <v>0</v>
      </c>
      <c r="BH127" s="457">
        <f>IF(N127="sníž. přenesená",J127,0)</f>
        <v>0</v>
      </c>
      <c r="BI127" s="457">
        <f>IF(N127="nulová",J127,0)</f>
        <v>0</v>
      </c>
      <c r="BJ127" s="360" t="s">
        <v>79</v>
      </c>
      <c r="BK127" s="457">
        <f>ROUND(I127*H127,2)</f>
        <v>0</v>
      </c>
      <c r="BL127" s="360" t="s">
        <v>134</v>
      </c>
      <c r="BM127" s="456" t="s">
        <v>1579</v>
      </c>
    </row>
    <row r="128" spans="2:51" s="458" customFormat="1" ht="12">
      <c r="B128" s="459"/>
      <c r="D128" s="460" t="s">
        <v>136</v>
      </c>
      <c r="E128" s="461" t="s">
        <v>19</v>
      </c>
      <c r="F128" s="462" t="s">
        <v>79</v>
      </c>
      <c r="H128" s="463">
        <v>1</v>
      </c>
      <c r="L128" s="459"/>
      <c r="M128" s="464"/>
      <c r="N128" s="471"/>
      <c r="T128" s="465"/>
      <c r="AT128" s="461" t="s">
        <v>136</v>
      </c>
      <c r="AU128" s="461" t="s">
        <v>81</v>
      </c>
      <c r="AV128" s="458" t="s">
        <v>81</v>
      </c>
      <c r="AW128" s="458" t="s">
        <v>33</v>
      </c>
      <c r="AX128" s="458" t="s">
        <v>79</v>
      </c>
      <c r="AY128" s="461" t="s">
        <v>128</v>
      </c>
    </row>
    <row r="129" spans="1:65" s="370" customFormat="1" ht="16.5" customHeight="1">
      <c r="A129" s="367"/>
      <c r="B129" s="445"/>
      <c r="C129" s="446" t="s">
        <v>283</v>
      </c>
      <c r="D129" s="446" t="s">
        <v>130</v>
      </c>
      <c r="E129" s="447" t="s">
        <v>1580</v>
      </c>
      <c r="F129" s="448" t="s">
        <v>1581</v>
      </c>
      <c r="G129" s="449" t="s">
        <v>1582</v>
      </c>
      <c r="H129" s="450">
        <v>1</v>
      </c>
      <c r="I129" s="469"/>
      <c r="J129" s="451">
        <f>ROUND(I129*H129,2)</f>
        <v>0</v>
      </c>
      <c r="K129" s="452"/>
      <c r="L129" s="368"/>
      <c r="M129" s="453" t="s">
        <v>19</v>
      </c>
      <c r="N129" s="477" t="s">
        <v>42</v>
      </c>
      <c r="O129" s="454">
        <v>0</v>
      </c>
      <c r="P129" s="454">
        <f>O129*H129</f>
        <v>0</v>
      </c>
      <c r="Q129" s="454">
        <v>0</v>
      </c>
      <c r="R129" s="454">
        <f>Q129*H129</f>
        <v>0</v>
      </c>
      <c r="S129" s="454">
        <v>0</v>
      </c>
      <c r="T129" s="455">
        <f>S129*H129</f>
        <v>0</v>
      </c>
      <c r="U129" s="367"/>
      <c r="V129" s="367"/>
      <c r="W129" s="367"/>
      <c r="X129" s="367"/>
      <c r="Y129" s="367"/>
      <c r="Z129" s="367"/>
      <c r="AA129" s="367"/>
      <c r="AB129" s="367"/>
      <c r="AC129" s="367"/>
      <c r="AD129" s="367"/>
      <c r="AE129" s="367"/>
      <c r="AR129" s="456" t="s">
        <v>134</v>
      </c>
      <c r="AT129" s="456" t="s">
        <v>130</v>
      </c>
      <c r="AU129" s="456" t="s">
        <v>81</v>
      </c>
      <c r="AY129" s="360" t="s">
        <v>128</v>
      </c>
      <c r="BE129" s="457">
        <f>IF(N129="základní",J129,0)</f>
        <v>0</v>
      </c>
      <c r="BF129" s="457">
        <f>IF(N129="snížená",J129,0)</f>
        <v>0</v>
      </c>
      <c r="BG129" s="457">
        <f>IF(N129="zákl. přenesená",J129,0)</f>
        <v>0</v>
      </c>
      <c r="BH129" s="457">
        <f>IF(N129="sníž. přenesená",J129,0)</f>
        <v>0</v>
      </c>
      <c r="BI129" s="457">
        <f>IF(N129="nulová",J129,0)</f>
        <v>0</v>
      </c>
      <c r="BJ129" s="360" t="s">
        <v>79</v>
      </c>
      <c r="BK129" s="457">
        <f>ROUND(I129*H129,2)</f>
        <v>0</v>
      </c>
      <c r="BL129" s="360" t="s">
        <v>134</v>
      </c>
      <c r="BM129" s="456" t="s">
        <v>1583</v>
      </c>
    </row>
    <row r="130" spans="2:51" s="458" customFormat="1" ht="12">
      <c r="B130" s="459"/>
      <c r="D130" s="460" t="s">
        <v>136</v>
      </c>
      <c r="E130" s="461" t="s">
        <v>19</v>
      </c>
      <c r="F130" s="462" t="s">
        <v>79</v>
      </c>
      <c r="H130" s="463">
        <v>1</v>
      </c>
      <c r="L130" s="459"/>
      <c r="M130" s="464"/>
      <c r="N130" s="471"/>
      <c r="T130" s="465"/>
      <c r="AT130" s="461" t="s">
        <v>136</v>
      </c>
      <c r="AU130" s="461" t="s">
        <v>81</v>
      </c>
      <c r="AV130" s="458" t="s">
        <v>81</v>
      </c>
      <c r="AW130" s="458" t="s">
        <v>33</v>
      </c>
      <c r="AX130" s="458" t="s">
        <v>79</v>
      </c>
      <c r="AY130" s="461" t="s">
        <v>128</v>
      </c>
    </row>
    <row r="131" spans="1:65" s="370" customFormat="1" ht="16.5" customHeight="1">
      <c r="A131" s="367"/>
      <c r="B131" s="445"/>
      <c r="C131" s="446" t="s">
        <v>288</v>
      </c>
      <c r="D131" s="446" t="s">
        <v>130</v>
      </c>
      <c r="E131" s="447" t="s">
        <v>1584</v>
      </c>
      <c r="F131" s="448" t="s">
        <v>1585</v>
      </c>
      <c r="G131" s="449" t="s">
        <v>1578</v>
      </c>
      <c r="H131" s="450">
        <v>1</v>
      </c>
      <c r="I131" s="469"/>
      <c r="J131" s="451">
        <f>ROUND(I131*H131,2)</f>
        <v>0</v>
      </c>
      <c r="K131" s="452"/>
      <c r="L131" s="368"/>
      <c r="M131" s="453" t="s">
        <v>19</v>
      </c>
      <c r="N131" s="477" t="s">
        <v>42</v>
      </c>
      <c r="O131" s="454">
        <v>0</v>
      </c>
      <c r="P131" s="454">
        <f>O131*H131</f>
        <v>0</v>
      </c>
      <c r="Q131" s="454">
        <v>0</v>
      </c>
      <c r="R131" s="454">
        <f>Q131*H131</f>
        <v>0</v>
      </c>
      <c r="S131" s="454">
        <v>0</v>
      </c>
      <c r="T131" s="455">
        <f>S131*H131</f>
        <v>0</v>
      </c>
      <c r="U131" s="367"/>
      <c r="V131" s="367"/>
      <c r="W131" s="367"/>
      <c r="X131" s="367"/>
      <c r="Y131" s="367"/>
      <c r="Z131" s="367"/>
      <c r="AA131" s="367"/>
      <c r="AB131" s="367"/>
      <c r="AC131" s="367"/>
      <c r="AD131" s="367"/>
      <c r="AE131" s="367"/>
      <c r="AR131" s="456" t="s">
        <v>134</v>
      </c>
      <c r="AT131" s="456" t="s">
        <v>130</v>
      </c>
      <c r="AU131" s="456" t="s">
        <v>81</v>
      </c>
      <c r="AY131" s="360" t="s">
        <v>128</v>
      </c>
      <c r="BE131" s="457">
        <f>IF(N131="základní",J131,0)</f>
        <v>0</v>
      </c>
      <c r="BF131" s="457">
        <f>IF(N131="snížená",J131,0)</f>
        <v>0</v>
      </c>
      <c r="BG131" s="457">
        <f>IF(N131="zákl. přenesená",J131,0)</f>
        <v>0</v>
      </c>
      <c r="BH131" s="457">
        <f>IF(N131="sníž. přenesená",J131,0)</f>
        <v>0</v>
      </c>
      <c r="BI131" s="457">
        <f>IF(N131="nulová",J131,0)</f>
        <v>0</v>
      </c>
      <c r="BJ131" s="360" t="s">
        <v>79</v>
      </c>
      <c r="BK131" s="457">
        <f>ROUND(I131*H131,2)</f>
        <v>0</v>
      </c>
      <c r="BL131" s="360" t="s">
        <v>134</v>
      </c>
      <c r="BM131" s="456" t="s">
        <v>1586</v>
      </c>
    </row>
    <row r="132" spans="2:51" s="458" customFormat="1" ht="12">
      <c r="B132" s="459"/>
      <c r="D132" s="460" t="s">
        <v>136</v>
      </c>
      <c r="E132" s="461" t="s">
        <v>19</v>
      </c>
      <c r="F132" s="462" t="s">
        <v>79</v>
      </c>
      <c r="H132" s="463">
        <v>1</v>
      </c>
      <c r="L132" s="459"/>
      <c r="M132" s="464"/>
      <c r="N132" s="471"/>
      <c r="T132" s="465"/>
      <c r="AT132" s="461" t="s">
        <v>136</v>
      </c>
      <c r="AU132" s="461" t="s">
        <v>81</v>
      </c>
      <c r="AV132" s="458" t="s">
        <v>81</v>
      </c>
      <c r="AW132" s="458" t="s">
        <v>33</v>
      </c>
      <c r="AX132" s="458" t="s">
        <v>79</v>
      </c>
      <c r="AY132" s="461" t="s">
        <v>128</v>
      </c>
    </row>
    <row r="133" spans="1:65" s="370" customFormat="1" ht="16.5" customHeight="1">
      <c r="A133" s="367"/>
      <c r="B133" s="445"/>
      <c r="C133" s="446" t="s">
        <v>292</v>
      </c>
      <c r="D133" s="446" t="s">
        <v>130</v>
      </c>
      <c r="E133" s="447" t="s">
        <v>1587</v>
      </c>
      <c r="F133" s="448" t="s">
        <v>1588</v>
      </c>
      <c r="G133" s="449" t="s">
        <v>1582</v>
      </c>
      <c r="H133" s="450">
        <v>2</v>
      </c>
      <c r="I133" s="469"/>
      <c r="J133" s="451">
        <f>ROUND(I133*H133,2)</f>
        <v>0</v>
      </c>
      <c r="K133" s="452"/>
      <c r="L133" s="368"/>
      <c r="M133" s="453" t="s">
        <v>19</v>
      </c>
      <c r="N133" s="477" t="s">
        <v>42</v>
      </c>
      <c r="O133" s="454">
        <v>0</v>
      </c>
      <c r="P133" s="454">
        <f>O133*H133</f>
        <v>0</v>
      </c>
      <c r="Q133" s="454">
        <v>0</v>
      </c>
      <c r="R133" s="454">
        <f>Q133*H133</f>
        <v>0</v>
      </c>
      <c r="S133" s="454">
        <v>0</v>
      </c>
      <c r="T133" s="455">
        <f>S133*H133</f>
        <v>0</v>
      </c>
      <c r="U133" s="367"/>
      <c r="V133" s="367"/>
      <c r="W133" s="367"/>
      <c r="X133" s="367"/>
      <c r="Y133" s="367"/>
      <c r="Z133" s="367"/>
      <c r="AA133" s="367"/>
      <c r="AB133" s="367"/>
      <c r="AC133" s="367"/>
      <c r="AD133" s="367"/>
      <c r="AE133" s="367"/>
      <c r="AR133" s="456" t="s">
        <v>134</v>
      </c>
      <c r="AT133" s="456" t="s">
        <v>130</v>
      </c>
      <c r="AU133" s="456" t="s">
        <v>81</v>
      </c>
      <c r="AY133" s="360" t="s">
        <v>128</v>
      </c>
      <c r="BE133" s="457">
        <f>IF(N133="základní",J133,0)</f>
        <v>0</v>
      </c>
      <c r="BF133" s="457">
        <f>IF(N133="snížená",J133,0)</f>
        <v>0</v>
      </c>
      <c r="BG133" s="457">
        <f>IF(N133="zákl. přenesená",J133,0)</f>
        <v>0</v>
      </c>
      <c r="BH133" s="457">
        <f>IF(N133="sníž. přenesená",J133,0)</f>
        <v>0</v>
      </c>
      <c r="BI133" s="457">
        <f>IF(N133="nulová",J133,0)</f>
        <v>0</v>
      </c>
      <c r="BJ133" s="360" t="s">
        <v>79</v>
      </c>
      <c r="BK133" s="457">
        <f>ROUND(I133*H133,2)</f>
        <v>0</v>
      </c>
      <c r="BL133" s="360" t="s">
        <v>134</v>
      </c>
      <c r="BM133" s="456" t="s">
        <v>1589</v>
      </c>
    </row>
    <row r="134" spans="2:51" s="458" customFormat="1" ht="12">
      <c r="B134" s="459"/>
      <c r="D134" s="460" t="s">
        <v>136</v>
      </c>
      <c r="E134" s="461" t="s">
        <v>19</v>
      </c>
      <c r="F134" s="462" t="s">
        <v>81</v>
      </c>
      <c r="H134" s="463">
        <v>2</v>
      </c>
      <c r="L134" s="459"/>
      <c r="M134" s="464"/>
      <c r="N134" s="471"/>
      <c r="T134" s="465"/>
      <c r="AT134" s="461" t="s">
        <v>136</v>
      </c>
      <c r="AU134" s="461" t="s">
        <v>81</v>
      </c>
      <c r="AV134" s="458" t="s">
        <v>81</v>
      </c>
      <c r="AW134" s="458" t="s">
        <v>33</v>
      </c>
      <c r="AX134" s="458" t="s">
        <v>79</v>
      </c>
      <c r="AY134" s="461" t="s">
        <v>128</v>
      </c>
    </row>
    <row r="135" spans="1:65" s="370" customFormat="1" ht="16.5" customHeight="1">
      <c r="A135" s="367"/>
      <c r="B135" s="445"/>
      <c r="C135" s="446" t="s">
        <v>296</v>
      </c>
      <c r="D135" s="446" t="s">
        <v>130</v>
      </c>
      <c r="E135" s="447" t="s">
        <v>1590</v>
      </c>
      <c r="F135" s="448" t="s">
        <v>1591</v>
      </c>
      <c r="G135" s="449" t="s">
        <v>1578</v>
      </c>
      <c r="H135" s="450">
        <v>1</v>
      </c>
      <c r="I135" s="469"/>
      <c r="J135" s="451">
        <f>ROUND(I135*H135,2)</f>
        <v>0</v>
      </c>
      <c r="K135" s="452"/>
      <c r="L135" s="368"/>
      <c r="M135" s="453" t="s">
        <v>19</v>
      </c>
      <c r="N135" s="477" t="s">
        <v>42</v>
      </c>
      <c r="O135" s="454">
        <v>0</v>
      </c>
      <c r="P135" s="454">
        <f>O135*H135</f>
        <v>0</v>
      </c>
      <c r="Q135" s="454">
        <v>0</v>
      </c>
      <c r="R135" s="454">
        <f>Q135*H135</f>
        <v>0</v>
      </c>
      <c r="S135" s="454">
        <v>0</v>
      </c>
      <c r="T135" s="455">
        <f>S135*H135</f>
        <v>0</v>
      </c>
      <c r="U135" s="367"/>
      <c r="V135" s="367"/>
      <c r="W135" s="367"/>
      <c r="X135" s="367"/>
      <c r="Y135" s="367"/>
      <c r="Z135" s="367"/>
      <c r="AA135" s="367"/>
      <c r="AB135" s="367"/>
      <c r="AC135" s="367"/>
      <c r="AD135" s="367"/>
      <c r="AE135" s="367"/>
      <c r="AR135" s="456" t="s">
        <v>134</v>
      </c>
      <c r="AT135" s="456" t="s">
        <v>130</v>
      </c>
      <c r="AU135" s="456" t="s">
        <v>81</v>
      </c>
      <c r="AY135" s="360" t="s">
        <v>128</v>
      </c>
      <c r="BE135" s="457">
        <f>IF(N135="základní",J135,0)</f>
        <v>0</v>
      </c>
      <c r="BF135" s="457">
        <f>IF(N135="snížená",J135,0)</f>
        <v>0</v>
      </c>
      <c r="BG135" s="457">
        <f>IF(N135="zákl. přenesená",J135,0)</f>
        <v>0</v>
      </c>
      <c r="BH135" s="457">
        <f>IF(N135="sníž. přenesená",J135,0)</f>
        <v>0</v>
      </c>
      <c r="BI135" s="457">
        <f>IF(N135="nulová",J135,0)</f>
        <v>0</v>
      </c>
      <c r="BJ135" s="360" t="s">
        <v>79</v>
      </c>
      <c r="BK135" s="457">
        <f>ROUND(I135*H135,2)</f>
        <v>0</v>
      </c>
      <c r="BL135" s="360" t="s">
        <v>134</v>
      </c>
      <c r="BM135" s="456" t="s">
        <v>1592</v>
      </c>
    </row>
    <row r="136" spans="2:51" s="458" customFormat="1" ht="12">
      <c r="B136" s="459"/>
      <c r="D136" s="460" t="s">
        <v>136</v>
      </c>
      <c r="E136" s="461" t="s">
        <v>19</v>
      </c>
      <c r="F136" s="462" t="s">
        <v>79</v>
      </c>
      <c r="H136" s="463">
        <v>1</v>
      </c>
      <c r="L136" s="459"/>
      <c r="M136" s="464"/>
      <c r="N136" s="471"/>
      <c r="T136" s="465"/>
      <c r="AT136" s="461" t="s">
        <v>136</v>
      </c>
      <c r="AU136" s="461" t="s">
        <v>81</v>
      </c>
      <c r="AV136" s="458" t="s">
        <v>81</v>
      </c>
      <c r="AW136" s="458" t="s">
        <v>33</v>
      </c>
      <c r="AX136" s="458" t="s">
        <v>79</v>
      </c>
      <c r="AY136" s="461" t="s">
        <v>128</v>
      </c>
    </row>
    <row r="137" spans="1:65" s="370" customFormat="1" ht="33" customHeight="1">
      <c r="A137" s="367"/>
      <c r="B137" s="445"/>
      <c r="C137" s="446" t="s">
        <v>300</v>
      </c>
      <c r="D137" s="446" t="s">
        <v>130</v>
      </c>
      <c r="E137" s="447" t="s">
        <v>1593</v>
      </c>
      <c r="F137" s="448" t="s">
        <v>1594</v>
      </c>
      <c r="G137" s="449" t="s">
        <v>1578</v>
      </c>
      <c r="H137" s="450">
        <v>0</v>
      </c>
      <c r="I137" s="469"/>
      <c r="J137" s="451">
        <f>ROUND(I137*H137,2)</f>
        <v>0</v>
      </c>
      <c r="K137" s="452"/>
      <c r="L137" s="368"/>
      <c r="M137" s="453" t="s">
        <v>19</v>
      </c>
      <c r="N137" s="477" t="s">
        <v>42</v>
      </c>
      <c r="O137" s="454">
        <v>0</v>
      </c>
      <c r="P137" s="454">
        <f>O137*H137</f>
        <v>0</v>
      </c>
      <c r="Q137" s="454">
        <v>0</v>
      </c>
      <c r="R137" s="454">
        <f>Q137*H137</f>
        <v>0</v>
      </c>
      <c r="S137" s="454">
        <v>0</v>
      </c>
      <c r="T137" s="455">
        <f>S137*H137</f>
        <v>0</v>
      </c>
      <c r="U137" s="367"/>
      <c r="V137" s="367"/>
      <c r="W137" s="367"/>
      <c r="X137" s="367"/>
      <c r="Y137" s="367"/>
      <c r="Z137" s="367"/>
      <c r="AA137" s="367"/>
      <c r="AB137" s="367"/>
      <c r="AC137" s="367"/>
      <c r="AD137" s="367"/>
      <c r="AE137" s="367"/>
      <c r="AR137" s="456" t="s">
        <v>134</v>
      </c>
      <c r="AT137" s="456" t="s">
        <v>130</v>
      </c>
      <c r="AU137" s="456" t="s">
        <v>81</v>
      </c>
      <c r="AY137" s="360" t="s">
        <v>128</v>
      </c>
      <c r="BE137" s="457">
        <f>IF(N137="základní",J137,0)</f>
        <v>0</v>
      </c>
      <c r="BF137" s="457">
        <f>IF(N137="snížená",J137,0)</f>
        <v>0</v>
      </c>
      <c r="BG137" s="457">
        <f>IF(N137="zákl. přenesená",J137,0)</f>
        <v>0</v>
      </c>
      <c r="BH137" s="457">
        <f>IF(N137="sníž. přenesená",J137,0)</f>
        <v>0</v>
      </c>
      <c r="BI137" s="457">
        <f>IF(N137="nulová",J137,0)</f>
        <v>0</v>
      </c>
      <c r="BJ137" s="360" t="s">
        <v>79</v>
      </c>
      <c r="BK137" s="457">
        <f>ROUND(I137*H137,2)</f>
        <v>0</v>
      </c>
      <c r="BL137" s="360" t="s">
        <v>134</v>
      </c>
      <c r="BM137" s="456" t="s">
        <v>1595</v>
      </c>
    </row>
    <row r="138" spans="2:63" s="433" customFormat="1" ht="22.95" customHeight="1">
      <c r="B138" s="434"/>
      <c r="D138" s="435" t="s">
        <v>70</v>
      </c>
      <c r="E138" s="443" t="s">
        <v>88</v>
      </c>
      <c r="F138" s="443" t="s">
        <v>89</v>
      </c>
      <c r="J138" s="444">
        <f>BK138</f>
        <v>0</v>
      </c>
      <c r="L138" s="434"/>
      <c r="M138" s="438"/>
      <c r="N138" s="470"/>
      <c r="P138" s="439">
        <f>SUM(P139:P144)</f>
        <v>0</v>
      </c>
      <c r="R138" s="439">
        <f>SUM(R139:R144)</f>
        <v>0</v>
      </c>
      <c r="T138" s="440">
        <f>SUM(T139:T144)</f>
        <v>0</v>
      </c>
      <c r="AR138" s="435" t="s">
        <v>79</v>
      </c>
      <c r="AT138" s="441" t="s">
        <v>70</v>
      </c>
      <c r="AU138" s="441" t="s">
        <v>79</v>
      </c>
      <c r="AY138" s="435" t="s">
        <v>128</v>
      </c>
      <c r="BK138" s="442">
        <f>SUM(BK139:BK144)</f>
        <v>0</v>
      </c>
    </row>
    <row r="139" spans="1:65" s="370" customFormat="1" ht="16.5" customHeight="1">
      <c r="A139" s="367"/>
      <c r="B139" s="445"/>
      <c r="C139" s="446" t="s">
        <v>79</v>
      </c>
      <c r="D139" s="446" t="s">
        <v>130</v>
      </c>
      <c r="E139" s="447" t="s">
        <v>1596</v>
      </c>
      <c r="F139" s="448" t="s">
        <v>1597</v>
      </c>
      <c r="G139" s="449" t="s">
        <v>202</v>
      </c>
      <c r="H139" s="450">
        <v>250</v>
      </c>
      <c r="I139" s="469"/>
      <c r="J139" s="451">
        <f aca="true" t="shared" si="0" ref="J139:J144">ROUND(I139*H139,2)</f>
        <v>0</v>
      </c>
      <c r="K139" s="452"/>
      <c r="L139" s="368"/>
      <c r="M139" s="453" t="s">
        <v>19</v>
      </c>
      <c r="N139" s="477" t="s">
        <v>42</v>
      </c>
      <c r="O139" s="454">
        <v>0</v>
      </c>
      <c r="P139" s="454">
        <f aca="true" t="shared" si="1" ref="P139:P144">O139*H139</f>
        <v>0</v>
      </c>
      <c r="Q139" s="454">
        <v>0</v>
      </c>
      <c r="R139" s="454">
        <f aca="true" t="shared" si="2" ref="R139:R144">Q139*H139</f>
        <v>0</v>
      </c>
      <c r="S139" s="454">
        <v>0</v>
      </c>
      <c r="T139" s="455">
        <f aca="true" t="shared" si="3" ref="T139:T144">S139*H139</f>
        <v>0</v>
      </c>
      <c r="U139" s="367"/>
      <c r="V139" s="367"/>
      <c r="W139" s="367"/>
      <c r="X139" s="367"/>
      <c r="Y139" s="367"/>
      <c r="Z139" s="367"/>
      <c r="AA139" s="367"/>
      <c r="AB139" s="367"/>
      <c r="AC139" s="367"/>
      <c r="AD139" s="367"/>
      <c r="AE139" s="367"/>
      <c r="AR139" s="456" t="s">
        <v>134</v>
      </c>
      <c r="AT139" s="456" t="s">
        <v>130</v>
      </c>
      <c r="AU139" s="456" t="s">
        <v>81</v>
      </c>
      <c r="AY139" s="360" t="s">
        <v>128</v>
      </c>
      <c r="BE139" s="457">
        <f aca="true" t="shared" si="4" ref="BE139:BE144">IF(N139="základní",J139,0)</f>
        <v>0</v>
      </c>
      <c r="BF139" s="457">
        <f aca="true" t="shared" si="5" ref="BF139:BF144">IF(N139="snížená",J139,0)</f>
        <v>0</v>
      </c>
      <c r="BG139" s="457">
        <f aca="true" t="shared" si="6" ref="BG139:BG144">IF(N139="zákl. přenesená",J139,0)</f>
        <v>0</v>
      </c>
      <c r="BH139" s="457">
        <f aca="true" t="shared" si="7" ref="BH139:BH144">IF(N139="sníž. přenesená",J139,0)</f>
        <v>0</v>
      </c>
      <c r="BI139" s="457">
        <f aca="true" t="shared" si="8" ref="BI139:BI144">IF(N139="nulová",J139,0)</f>
        <v>0</v>
      </c>
      <c r="BJ139" s="360" t="s">
        <v>79</v>
      </c>
      <c r="BK139" s="457">
        <f aca="true" t="shared" si="9" ref="BK139:BK144">ROUND(I139*H139,2)</f>
        <v>0</v>
      </c>
      <c r="BL139" s="360" t="s">
        <v>134</v>
      </c>
      <c r="BM139" s="456" t="s">
        <v>1598</v>
      </c>
    </row>
    <row r="140" spans="1:65" s="370" customFormat="1" ht="21.75" customHeight="1">
      <c r="A140" s="367"/>
      <c r="B140" s="445"/>
      <c r="C140" s="446" t="s">
        <v>81</v>
      </c>
      <c r="D140" s="446" t="s">
        <v>130</v>
      </c>
      <c r="E140" s="447" t="s">
        <v>1599</v>
      </c>
      <c r="F140" s="448" t="s">
        <v>1600</v>
      </c>
      <c r="G140" s="449" t="s">
        <v>646</v>
      </c>
      <c r="H140" s="450">
        <v>14</v>
      </c>
      <c r="I140" s="469"/>
      <c r="J140" s="451">
        <f t="shared" si="0"/>
        <v>0</v>
      </c>
      <c r="K140" s="452"/>
      <c r="L140" s="368"/>
      <c r="M140" s="453" t="s">
        <v>19</v>
      </c>
      <c r="N140" s="477" t="s">
        <v>42</v>
      </c>
      <c r="O140" s="454">
        <v>0</v>
      </c>
      <c r="P140" s="454">
        <f t="shared" si="1"/>
        <v>0</v>
      </c>
      <c r="Q140" s="454">
        <v>0</v>
      </c>
      <c r="R140" s="454">
        <f t="shared" si="2"/>
        <v>0</v>
      </c>
      <c r="S140" s="454">
        <v>0</v>
      </c>
      <c r="T140" s="455">
        <f t="shared" si="3"/>
        <v>0</v>
      </c>
      <c r="U140" s="367"/>
      <c r="V140" s="367"/>
      <c r="W140" s="367"/>
      <c r="X140" s="367"/>
      <c r="Y140" s="367"/>
      <c r="Z140" s="367"/>
      <c r="AA140" s="367"/>
      <c r="AB140" s="367"/>
      <c r="AC140" s="367"/>
      <c r="AD140" s="367"/>
      <c r="AE140" s="367"/>
      <c r="AR140" s="456" t="s">
        <v>134</v>
      </c>
      <c r="AT140" s="456" t="s">
        <v>130</v>
      </c>
      <c r="AU140" s="456" t="s">
        <v>81</v>
      </c>
      <c r="AY140" s="360" t="s">
        <v>128</v>
      </c>
      <c r="BE140" s="457">
        <f t="shared" si="4"/>
        <v>0</v>
      </c>
      <c r="BF140" s="457">
        <f t="shared" si="5"/>
        <v>0</v>
      </c>
      <c r="BG140" s="457">
        <f t="shared" si="6"/>
        <v>0</v>
      </c>
      <c r="BH140" s="457">
        <f t="shared" si="7"/>
        <v>0</v>
      </c>
      <c r="BI140" s="457">
        <f t="shared" si="8"/>
        <v>0</v>
      </c>
      <c r="BJ140" s="360" t="s">
        <v>79</v>
      </c>
      <c r="BK140" s="457">
        <f t="shared" si="9"/>
        <v>0</v>
      </c>
      <c r="BL140" s="360" t="s">
        <v>134</v>
      </c>
      <c r="BM140" s="456" t="s">
        <v>1601</v>
      </c>
    </row>
    <row r="141" spans="1:65" s="370" customFormat="1" ht="16.5" customHeight="1">
      <c r="A141" s="367"/>
      <c r="B141" s="445"/>
      <c r="C141" s="446" t="s">
        <v>141</v>
      </c>
      <c r="D141" s="446" t="s">
        <v>130</v>
      </c>
      <c r="E141" s="447" t="s">
        <v>1602</v>
      </c>
      <c r="F141" s="448" t="s">
        <v>1603</v>
      </c>
      <c r="G141" s="449" t="s">
        <v>202</v>
      </c>
      <c r="H141" s="450">
        <v>235</v>
      </c>
      <c r="I141" s="469"/>
      <c r="J141" s="451">
        <f t="shared" si="0"/>
        <v>0</v>
      </c>
      <c r="K141" s="452"/>
      <c r="L141" s="368"/>
      <c r="M141" s="453" t="s">
        <v>19</v>
      </c>
      <c r="N141" s="477" t="s">
        <v>42</v>
      </c>
      <c r="O141" s="454">
        <v>0</v>
      </c>
      <c r="P141" s="454">
        <f t="shared" si="1"/>
        <v>0</v>
      </c>
      <c r="Q141" s="454">
        <v>0</v>
      </c>
      <c r="R141" s="454">
        <f t="shared" si="2"/>
        <v>0</v>
      </c>
      <c r="S141" s="454">
        <v>0</v>
      </c>
      <c r="T141" s="455">
        <f t="shared" si="3"/>
        <v>0</v>
      </c>
      <c r="U141" s="367"/>
      <c r="V141" s="367"/>
      <c r="W141" s="367"/>
      <c r="X141" s="367"/>
      <c r="Y141" s="367"/>
      <c r="Z141" s="367"/>
      <c r="AA141" s="367"/>
      <c r="AB141" s="367"/>
      <c r="AC141" s="367"/>
      <c r="AD141" s="367"/>
      <c r="AE141" s="367"/>
      <c r="AR141" s="456" t="s">
        <v>134</v>
      </c>
      <c r="AT141" s="456" t="s">
        <v>130</v>
      </c>
      <c r="AU141" s="456" t="s">
        <v>81</v>
      </c>
      <c r="AY141" s="360" t="s">
        <v>128</v>
      </c>
      <c r="BE141" s="457">
        <f t="shared" si="4"/>
        <v>0</v>
      </c>
      <c r="BF141" s="457">
        <f t="shared" si="5"/>
        <v>0</v>
      </c>
      <c r="BG141" s="457">
        <f t="shared" si="6"/>
        <v>0</v>
      </c>
      <c r="BH141" s="457">
        <f t="shared" si="7"/>
        <v>0</v>
      </c>
      <c r="BI141" s="457">
        <f t="shared" si="8"/>
        <v>0</v>
      </c>
      <c r="BJ141" s="360" t="s">
        <v>79</v>
      </c>
      <c r="BK141" s="457">
        <f t="shared" si="9"/>
        <v>0</v>
      </c>
      <c r="BL141" s="360" t="s">
        <v>134</v>
      </c>
      <c r="BM141" s="456" t="s">
        <v>1604</v>
      </c>
    </row>
    <row r="142" spans="1:65" s="370" customFormat="1" ht="16.5" customHeight="1">
      <c r="A142" s="367"/>
      <c r="B142" s="445"/>
      <c r="C142" s="446" t="s">
        <v>134</v>
      </c>
      <c r="D142" s="446" t="s">
        <v>130</v>
      </c>
      <c r="E142" s="447" t="s">
        <v>1605</v>
      </c>
      <c r="F142" s="448" t="s">
        <v>1606</v>
      </c>
      <c r="G142" s="449" t="s">
        <v>202</v>
      </c>
      <c r="H142" s="450">
        <v>235</v>
      </c>
      <c r="I142" s="469"/>
      <c r="J142" s="451">
        <f t="shared" si="0"/>
        <v>0</v>
      </c>
      <c r="K142" s="452"/>
      <c r="L142" s="368"/>
      <c r="M142" s="453" t="s">
        <v>19</v>
      </c>
      <c r="N142" s="477" t="s">
        <v>42</v>
      </c>
      <c r="O142" s="454">
        <v>0</v>
      </c>
      <c r="P142" s="454">
        <f t="shared" si="1"/>
        <v>0</v>
      </c>
      <c r="Q142" s="454">
        <v>0</v>
      </c>
      <c r="R142" s="454">
        <f t="shared" si="2"/>
        <v>0</v>
      </c>
      <c r="S142" s="454">
        <v>0</v>
      </c>
      <c r="T142" s="455">
        <f t="shared" si="3"/>
        <v>0</v>
      </c>
      <c r="U142" s="367"/>
      <c r="V142" s="367"/>
      <c r="W142" s="367"/>
      <c r="X142" s="367"/>
      <c r="Y142" s="367"/>
      <c r="Z142" s="367"/>
      <c r="AA142" s="367"/>
      <c r="AB142" s="367"/>
      <c r="AC142" s="367"/>
      <c r="AD142" s="367"/>
      <c r="AE142" s="367"/>
      <c r="AR142" s="456" t="s">
        <v>134</v>
      </c>
      <c r="AT142" s="456" t="s">
        <v>130</v>
      </c>
      <c r="AU142" s="456" t="s">
        <v>81</v>
      </c>
      <c r="AY142" s="360" t="s">
        <v>128</v>
      </c>
      <c r="BE142" s="457">
        <f t="shared" si="4"/>
        <v>0</v>
      </c>
      <c r="BF142" s="457">
        <f t="shared" si="5"/>
        <v>0</v>
      </c>
      <c r="BG142" s="457">
        <f t="shared" si="6"/>
        <v>0</v>
      </c>
      <c r="BH142" s="457">
        <f t="shared" si="7"/>
        <v>0</v>
      </c>
      <c r="BI142" s="457">
        <f t="shared" si="8"/>
        <v>0</v>
      </c>
      <c r="BJ142" s="360" t="s">
        <v>79</v>
      </c>
      <c r="BK142" s="457">
        <f t="shared" si="9"/>
        <v>0</v>
      </c>
      <c r="BL142" s="360" t="s">
        <v>134</v>
      </c>
      <c r="BM142" s="456" t="s">
        <v>1607</v>
      </c>
    </row>
    <row r="143" spans="1:65" s="370" customFormat="1" ht="21.75" customHeight="1">
      <c r="A143" s="367"/>
      <c r="B143" s="445"/>
      <c r="C143" s="446" t="s">
        <v>156</v>
      </c>
      <c r="D143" s="446" t="s">
        <v>130</v>
      </c>
      <c r="E143" s="447" t="s">
        <v>1608</v>
      </c>
      <c r="F143" s="448" t="s">
        <v>1609</v>
      </c>
      <c r="G143" s="449" t="s">
        <v>286</v>
      </c>
      <c r="H143" s="450">
        <v>1</v>
      </c>
      <c r="I143" s="469"/>
      <c r="J143" s="451">
        <f t="shared" si="0"/>
        <v>0</v>
      </c>
      <c r="K143" s="452"/>
      <c r="L143" s="368"/>
      <c r="M143" s="453" t="s">
        <v>19</v>
      </c>
      <c r="N143" s="477" t="s">
        <v>42</v>
      </c>
      <c r="O143" s="454">
        <v>0</v>
      </c>
      <c r="P143" s="454">
        <f t="shared" si="1"/>
        <v>0</v>
      </c>
      <c r="Q143" s="454">
        <v>0</v>
      </c>
      <c r="R143" s="454">
        <f t="shared" si="2"/>
        <v>0</v>
      </c>
      <c r="S143" s="454">
        <v>0</v>
      </c>
      <c r="T143" s="455">
        <f t="shared" si="3"/>
        <v>0</v>
      </c>
      <c r="U143" s="367"/>
      <c r="V143" s="367"/>
      <c r="W143" s="367"/>
      <c r="X143" s="367"/>
      <c r="Y143" s="367"/>
      <c r="Z143" s="367"/>
      <c r="AA143" s="367"/>
      <c r="AB143" s="367"/>
      <c r="AC143" s="367"/>
      <c r="AD143" s="367"/>
      <c r="AE143" s="367"/>
      <c r="AR143" s="456" t="s">
        <v>134</v>
      </c>
      <c r="AT143" s="456" t="s">
        <v>130</v>
      </c>
      <c r="AU143" s="456" t="s">
        <v>81</v>
      </c>
      <c r="AY143" s="360" t="s">
        <v>128</v>
      </c>
      <c r="BE143" s="457">
        <f t="shared" si="4"/>
        <v>0</v>
      </c>
      <c r="BF143" s="457">
        <f t="shared" si="5"/>
        <v>0</v>
      </c>
      <c r="BG143" s="457">
        <f t="shared" si="6"/>
        <v>0</v>
      </c>
      <c r="BH143" s="457">
        <f t="shared" si="7"/>
        <v>0</v>
      </c>
      <c r="BI143" s="457">
        <f t="shared" si="8"/>
        <v>0</v>
      </c>
      <c r="BJ143" s="360" t="s">
        <v>79</v>
      </c>
      <c r="BK143" s="457">
        <f t="shared" si="9"/>
        <v>0</v>
      </c>
      <c r="BL143" s="360" t="s">
        <v>134</v>
      </c>
      <c r="BM143" s="456" t="s">
        <v>1610</v>
      </c>
    </row>
    <row r="144" spans="1:65" s="370" customFormat="1" ht="16.5" customHeight="1">
      <c r="A144" s="367"/>
      <c r="B144" s="445"/>
      <c r="C144" s="446" t="s">
        <v>161</v>
      </c>
      <c r="D144" s="446" t="s">
        <v>130</v>
      </c>
      <c r="E144" s="447" t="s">
        <v>1611</v>
      </c>
      <c r="F144" s="448" t="s">
        <v>1612</v>
      </c>
      <c r="G144" s="449" t="s">
        <v>286</v>
      </c>
      <c r="H144" s="450">
        <v>13</v>
      </c>
      <c r="I144" s="469"/>
      <c r="J144" s="451">
        <f t="shared" si="0"/>
        <v>0</v>
      </c>
      <c r="K144" s="452"/>
      <c r="L144" s="368"/>
      <c r="M144" s="453" t="s">
        <v>19</v>
      </c>
      <c r="N144" s="477" t="s">
        <v>42</v>
      </c>
      <c r="O144" s="454">
        <v>0</v>
      </c>
      <c r="P144" s="454">
        <f t="shared" si="1"/>
        <v>0</v>
      </c>
      <c r="Q144" s="454">
        <v>0</v>
      </c>
      <c r="R144" s="454">
        <f t="shared" si="2"/>
        <v>0</v>
      </c>
      <c r="S144" s="454">
        <v>0</v>
      </c>
      <c r="T144" s="455">
        <f t="shared" si="3"/>
        <v>0</v>
      </c>
      <c r="U144" s="367"/>
      <c r="V144" s="367"/>
      <c r="W144" s="367"/>
      <c r="X144" s="367"/>
      <c r="Y144" s="367"/>
      <c r="Z144" s="367"/>
      <c r="AA144" s="367"/>
      <c r="AB144" s="367"/>
      <c r="AC144" s="367"/>
      <c r="AD144" s="367"/>
      <c r="AE144" s="367"/>
      <c r="AR144" s="456" t="s">
        <v>134</v>
      </c>
      <c r="AT144" s="456" t="s">
        <v>130</v>
      </c>
      <c r="AU144" s="456" t="s">
        <v>81</v>
      </c>
      <c r="AY144" s="360" t="s">
        <v>128</v>
      </c>
      <c r="BE144" s="457">
        <f t="shared" si="4"/>
        <v>0</v>
      </c>
      <c r="BF144" s="457">
        <f t="shared" si="5"/>
        <v>0</v>
      </c>
      <c r="BG144" s="457">
        <f t="shared" si="6"/>
        <v>0</v>
      </c>
      <c r="BH144" s="457">
        <f t="shared" si="7"/>
        <v>0</v>
      </c>
      <c r="BI144" s="457">
        <f t="shared" si="8"/>
        <v>0</v>
      </c>
      <c r="BJ144" s="360" t="s">
        <v>79</v>
      </c>
      <c r="BK144" s="457">
        <f t="shared" si="9"/>
        <v>0</v>
      </c>
      <c r="BL144" s="360" t="s">
        <v>134</v>
      </c>
      <c r="BM144" s="456" t="s">
        <v>1613</v>
      </c>
    </row>
    <row r="145" spans="2:63" s="433" customFormat="1" ht="22.95" customHeight="1">
      <c r="B145" s="434"/>
      <c r="D145" s="435" t="s">
        <v>70</v>
      </c>
      <c r="E145" s="443" t="s">
        <v>91</v>
      </c>
      <c r="F145" s="443" t="s">
        <v>1614</v>
      </c>
      <c r="J145" s="444">
        <f>BK145</f>
        <v>0</v>
      </c>
      <c r="L145" s="434"/>
      <c r="M145" s="438"/>
      <c r="N145" s="470"/>
      <c r="P145" s="439">
        <f>SUM(P146:P169)</f>
        <v>0</v>
      </c>
      <c r="R145" s="439">
        <f>SUM(R146:R169)</f>
        <v>0</v>
      </c>
      <c r="T145" s="440">
        <f>SUM(T146:T169)</f>
        <v>0</v>
      </c>
      <c r="AR145" s="435" t="s">
        <v>79</v>
      </c>
      <c r="AT145" s="441" t="s">
        <v>70</v>
      </c>
      <c r="AU145" s="441" t="s">
        <v>79</v>
      </c>
      <c r="AY145" s="435" t="s">
        <v>128</v>
      </c>
      <c r="BK145" s="442">
        <f>SUM(BK146:BK169)</f>
        <v>0</v>
      </c>
    </row>
    <row r="146" spans="1:65" s="370" customFormat="1" ht="16.5" customHeight="1">
      <c r="A146" s="367"/>
      <c r="B146" s="445"/>
      <c r="C146" s="446" t="s">
        <v>166</v>
      </c>
      <c r="D146" s="446" t="s">
        <v>130</v>
      </c>
      <c r="E146" s="447" t="s">
        <v>1615</v>
      </c>
      <c r="F146" s="448" t="s">
        <v>1616</v>
      </c>
      <c r="G146" s="449" t="s">
        <v>1617</v>
      </c>
      <c r="H146" s="450">
        <v>1</v>
      </c>
      <c r="I146" s="469"/>
      <c r="J146" s="451">
        <f aca="true" t="shared" si="10" ref="J146:J167">ROUND(I146*H146,2)</f>
        <v>0</v>
      </c>
      <c r="K146" s="452"/>
      <c r="L146" s="368"/>
      <c r="M146" s="453" t="s">
        <v>19</v>
      </c>
      <c r="N146" s="477" t="s">
        <v>42</v>
      </c>
      <c r="O146" s="454">
        <v>0</v>
      </c>
      <c r="P146" s="454">
        <f aca="true" t="shared" si="11" ref="P146:P167">O146*H146</f>
        <v>0</v>
      </c>
      <c r="Q146" s="454">
        <v>0</v>
      </c>
      <c r="R146" s="454">
        <f aca="true" t="shared" si="12" ref="R146:R167">Q146*H146</f>
        <v>0</v>
      </c>
      <c r="S146" s="454">
        <v>0</v>
      </c>
      <c r="T146" s="455">
        <f aca="true" t="shared" si="13" ref="T146:T167">S146*H146</f>
        <v>0</v>
      </c>
      <c r="U146" s="367"/>
      <c r="V146" s="367"/>
      <c r="W146" s="367"/>
      <c r="X146" s="367"/>
      <c r="Y146" s="367"/>
      <c r="Z146" s="367"/>
      <c r="AA146" s="367"/>
      <c r="AB146" s="367"/>
      <c r="AC146" s="367"/>
      <c r="AD146" s="367"/>
      <c r="AE146" s="367"/>
      <c r="AR146" s="456" t="s">
        <v>134</v>
      </c>
      <c r="AT146" s="456" t="s">
        <v>130</v>
      </c>
      <c r="AU146" s="456" t="s">
        <v>81</v>
      </c>
      <c r="AY146" s="360" t="s">
        <v>128</v>
      </c>
      <c r="BE146" s="457">
        <f aca="true" t="shared" si="14" ref="BE146:BE167">IF(N146="základní",J146,0)</f>
        <v>0</v>
      </c>
      <c r="BF146" s="457">
        <f aca="true" t="shared" si="15" ref="BF146:BF167">IF(N146="snížená",J146,0)</f>
        <v>0</v>
      </c>
      <c r="BG146" s="457">
        <f aca="true" t="shared" si="16" ref="BG146:BG167">IF(N146="zákl. přenesená",J146,0)</f>
        <v>0</v>
      </c>
      <c r="BH146" s="457">
        <f aca="true" t="shared" si="17" ref="BH146:BH167">IF(N146="sníž. přenesená",J146,0)</f>
        <v>0</v>
      </c>
      <c r="BI146" s="457">
        <f aca="true" t="shared" si="18" ref="BI146:BI167">IF(N146="nulová",J146,0)</f>
        <v>0</v>
      </c>
      <c r="BJ146" s="360" t="s">
        <v>79</v>
      </c>
      <c r="BK146" s="457">
        <f aca="true" t="shared" si="19" ref="BK146:BK167">ROUND(I146*H146,2)</f>
        <v>0</v>
      </c>
      <c r="BL146" s="360" t="s">
        <v>134</v>
      </c>
      <c r="BM146" s="456" t="s">
        <v>1618</v>
      </c>
    </row>
    <row r="147" spans="1:65" s="370" customFormat="1" ht="21.75" customHeight="1">
      <c r="A147" s="367"/>
      <c r="B147" s="445"/>
      <c r="C147" s="446" t="s">
        <v>170</v>
      </c>
      <c r="D147" s="446" t="s">
        <v>130</v>
      </c>
      <c r="E147" s="447" t="s">
        <v>1619</v>
      </c>
      <c r="F147" s="448" t="s">
        <v>1620</v>
      </c>
      <c r="G147" s="449" t="s">
        <v>1617</v>
      </c>
      <c r="H147" s="450">
        <v>1</v>
      </c>
      <c r="I147" s="469"/>
      <c r="J147" s="451">
        <f t="shared" si="10"/>
        <v>0</v>
      </c>
      <c r="K147" s="452"/>
      <c r="L147" s="368"/>
      <c r="M147" s="453" t="s">
        <v>19</v>
      </c>
      <c r="N147" s="477" t="s">
        <v>42</v>
      </c>
      <c r="O147" s="454">
        <v>0</v>
      </c>
      <c r="P147" s="454">
        <f t="shared" si="11"/>
        <v>0</v>
      </c>
      <c r="Q147" s="454">
        <v>0</v>
      </c>
      <c r="R147" s="454">
        <f t="shared" si="12"/>
        <v>0</v>
      </c>
      <c r="S147" s="454">
        <v>0</v>
      </c>
      <c r="T147" s="455">
        <f t="shared" si="13"/>
        <v>0</v>
      </c>
      <c r="U147" s="367"/>
      <c r="V147" s="367"/>
      <c r="W147" s="367"/>
      <c r="X147" s="367"/>
      <c r="Y147" s="367"/>
      <c r="Z147" s="367"/>
      <c r="AA147" s="367"/>
      <c r="AB147" s="367"/>
      <c r="AC147" s="367"/>
      <c r="AD147" s="367"/>
      <c r="AE147" s="367"/>
      <c r="AR147" s="456" t="s">
        <v>134</v>
      </c>
      <c r="AT147" s="456" t="s">
        <v>130</v>
      </c>
      <c r="AU147" s="456" t="s">
        <v>81</v>
      </c>
      <c r="AY147" s="360" t="s">
        <v>128</v>
      </c>
      <c r="BE147" s="457">
        <f t="shared" si="14"/>
        <v>0</v>
      </c>
      <c r="BF147" s="457">
        <f t="shared" si="15"/>
        <v>0</v>
      </c>
      <c r="BG147" s="457">
        <f t="shared" si="16"/>
        <v>0</v>
      </c>
      <c r="BH147" s="457">
        <f t="shared" si="17"/>
        <v>0</v>
      </c>
      <c r="BI147" s="457">
        <f t="shared" si="18"/>
        <v>0</v>
      </c>
      <c r="BJ147" s="360" t="s">
        <v>79</v>
      </c>
      <c r="BK147" s="457">
        <f t="shared" si="19"/>
        <v>0</v>
      </c>
      <c r="BL147" s="360" t="s">
        <v>134</v>
      </c>
      <c r="BM147" s="456" t="s">
        <v>1621</v>
      </c>
    </row>
    <row r="148" spans="1:65" s="370" customFormat="1" ht="16.5" customHeight="1">
      <c r="A148" s="367"/>
      <c r="B148" s="445"/>
      <c r="C148" s="446" t="s">
        <v>175</v>
      </c>
      <c r="D148" s="446" t="s">
        <v>130</v>
      </c>
      <c r="E148" s="447" t="s">
        <v>1622</v>
      </c>
      <c r="F148" s="448" t="s">
        <v>1623</v>
      </c>
      <c r="G148" s="449" t="s">
        <v>202</v>
      </c>
      <c r="H148" s="450">
        <v>230</v>
      </c>
      <c r="I148" s="469"/>
      <c r="J148" s="451">
        <f t="shared" si="10"/>
        <v>0</v>
      </c>
      <c r="K148" s="452"/>
      <c r="L148" s="368"/>
      <c r="M148" s="453" t="s">
        <v>19</v>
      </c>
      <c r="N148" s="477" t="s">
        <v>42</v>
      </c>
      <c r="O148" s="454">
        <v>0</v>
      </c>
      <c r="P148" s="454">
        <f t="shared" si="11"/>
        <v>0</v>
      </c>
      <c r="Q148" s="454">
        <v>0</v>
      </c>
      <c r="R148" s="454">
        <f t="shared" si="12"/>
        <v>0</v>
      </c>
      <c r="S148" s="454">
        <v>0</v>
      </c>
      <c r="T148" s="455">
        <f t="shared" si="13"/>
        <v>0</v>
      </c>
      <c r="U148" s="367"/>
      <c r="V148" s="367"/>
      <c r="W148" s="367"/>
      <c r="X148" s="367"/>
      <c r="Y148" s="367"/>
      <c r="Z148" s="367"/>
      <c r="AA148" s="367"/>
      <c r="AB148" s="367"/>
      <c r="AC148" s="367"/>
      <c r="AD148" s="367"/>
      <c r="AE148" s="367"/>
      <c r="AR148" s="456" t="s">
        <v>134</v>
      </c>
      <c r="AT148" s="456" t="s">
        <v>130</v>
      </c>
      <c r="AU148" s="456" t="s">
        <v>81</v>
      </c>
      <c r="AY148" s="360" t="s">
        <v>128</v>
      </c>
      <c r="BE148" s="457">
        <f t="shared" si="14"/>
        <v>0</v>
      </c>
      <c r="BF148" s="457">
        <f t="shared" si="15"/>
        <v>0</v>
      </c>
      <c r="BG148" s="457">
        <f t="shared" si="16"/>
        <v>0</v>
      </c>
      <c r="BH148" s="457">
        <f t="shared" si="17"/>
        <v>0</v>
      </c>
      <c r="BI148" s="457">
        <f t="shared" si="18"/>
        <v>0</v>
      </c>
      <c r="BJ148" s="360" t="s">
        <v>79</v>
      </c>
      <c r="BK148" s="457">
        <f t="shared" si="19"/>
        <v>0</v>
      </c>
      <c r="BL148" s="360" t="s">
        <v>134</v>
      </c>
      <c r="BM148" s="456" t="s">
        <v>1624</v>
      </c>
    </row>
    <row r="149" spans="1:65" s="370" customFormat="1" ht="33" customHeight="1">
      <c r="A149" s="367"/>
      <c r="B149" s="445"/>
      <c r="C149" s="446" t="s">
        <v>179</v>
      </c>
      <c r="D149" s="446" t="s">
        <v>130</v>
      </c>
      <c r="E149" s="447" t="s">
        <v>1625</v>
      </c>
      <c r="F149" s="448" t="s">
        <v>1626</v>
      </c>
      <c r="G149" s="449" t="s">
        <v>1582</v>
      </c>
      <c r="H149" s="450">
        <v>7</v>
      </c>
      <c r="I149" s="469"/>
      <c r="J149" s="451">
        <f t="shared" si="10"/>
        <v>0</v>
      </c>
      <c r="K149" s="452"/>
      <c r="L149" s="368"/>
      <c r="M149" s="453" t="s">
        <v>19</v>
      </c>
      <c r="N149" s="477" t="s">
        <v>42</v>
      </c>
      <c r="O149" s="454">
        <v>0</v>
      </c>
      <c r="P149" s="454">
        <f t="shared" si="11"/>
        <v>0</v>
      </c>
      <c r="Q149" s="454">
        <v>0</v>
      </c>
      <c r="R149" s="454">
        <f t="shared" si="12"/>
        <v>0</v>
      </c>
      <c r="S149" s="454">
        <v>0</v>
      </c>
      <c r="T149" s="455">
        <f t="shared" si="13"/>
        <v>0</v>
      </c>
      <c r="U149" s="367"/>
      <c r="V149" s="367"/>
      <c r="W149" s="367"/>
      <c r="X149" s="367"/>
      <c r="Y149" s="367"/>
      <c r="Z149" s="367"/>
      <c r="AA149" s="367"/>
      <c r="AB149" s="367"/>
      <c r="AC149" s="367"/>
      <c r="AD149" s="367"/>
      <c r="AE149" s="367"/>
      <c r="AR149" s="456" t="s">
        <v>134</v>
      </c>
      <c r="AT149" s="456" t="s">
        <v>130</v>
      </c>
      <c r="AU149" s="456" t="s">
        <v>81</v>
      </c>
      <c r="AY149" s="360" t="s">
        <v>128</v>
      </c>
      <c r="BE149" s="457">
        <f t="shared" si="14"/>
        <v>0</v>
      </c>
      <c r="BF149" s="457">
        <f t="shared" si="15"/>
        <v>0</v>
      </c>
      <c r="BG149" s="457">
        <f t="shared" si="16"/>
        <v>0</v>
      </c>
      <c r="BH149" s="457">
        <f t="shared" si="17"/>
        <v>0</v>
      </c>
      <c r="BI149" s="457">
        <f t="shared" si="18"/>
        <v>0</v>
      </c>
      <c r="BJ149" s="360" t="s">
        <v>79</v>
      </c>
      <c r="BK149" s="457">
        <f t="shared" si="19"/>
        <v>0</v>
      </c>
      <c r="BL149" s="360" t="s">
        <v>134</v>
      </c>
      <c r="BM149" s="456" t="s">
        <v>1627</v>
      </c>
    </row>
    <row r="150" spans="1:65" s="370" customFormat="1" ht="16.5" customHeight="1">
      <c r="A150" s="367"/>
      <c r="B150" s="445"/>
      <c r="C150" s="446" t="s">
        <v>181</v>
      </c>
      <c r="D150" s="446" t="s">
        <v>130</v>
      </c>
      <c r="E150" s="447" t="s">
        <v>1628</v>
      </c>
      <c r="F150" s="448" t="s">
        <v>1629</v>
      </c>
      <c r="G150" s="449" t="s">
        <v>1582</v>
      </c>
      <c r="H150" s="450">
        <v>7</v>
      </c>
      <c r="I150" s="469"/>
      <c r="J150" s="451">
        <f t="shared" si="10"/>
        <v>0</v>
      </c>
      <c r="K150" s="452"/>
      <c r="L150" s="368"/>
      <c r="M150" s="453" t="s">
        <v>19</v>
      </c>
      <c r="N150" s="477" t="s">
        <v>42</v>
      </c>
      <c r="O150" s="454">
        <v>0</v>
      </c>
      <c r="P150" s="454">
        <f t="shared" si="11"/>
        <v>0</v>
      </c>
      <c r="Q150" s="454">
        <v>0</v>
      </c>
      <c r="R150" s="454">
        <f t="shared" si="12"/>
        <v>0</v>
      </c>
      <c r="S150" s="454">
        <v>0</v>
      </c>
      <c r="T150" s="455">
        <f t="shared" si="13"/>
        <v>0</v>
      </c>
      <c r="U150" s="367"/>
      <c r="V150" s="367"/>
      <c r="W150" s="367"/>
      <c r="X150" s="367"/>
      <c r="Y150" s="367"/>
      <c r="Z150" s="367"/>
      <c r="AA150" s="367"/>
      <c r="AB150" s="367"/>
      <c r="AC150" s="367"/>
      <c r="AD150" s="367"/>
      <c r="AE150" s="367"/>
      <c r="AR150" s="456" t="s">
        <v>134</v>
      </c>
      <c r="AT150" s="456" t="s">
        <v>130</v>
      </c>
      <c r="AU150" s="456" t="s">
        <v>81</v>
      </c>
      <c r="AY150" s="360" t="s">
        <v>128</v>
      </c>
      <c r="BE150" s="457">
        <f t="shared" si="14"/>
        <v>0</v>
      </c>
      <c r="BF150" s="457">
        <f t="shared" si="15"/>
        <v>0</v>
      </c>
      <c r="BG150" s="457">
        <f t="shared" si="16"/>
        <v>0</v>
      </c>
      <c r="BH150" s="457">
        <f t="shared" si="17"/>
        <v>0</v>
      </c>
      <c r="BI150" s="457">
        <f t="shared" si="18"/>
        <v>0</v>
      </c>
      <c r="BJ150" s="360" t="s">
        <v>79</v>
      </c>
      <c r="BK150" s="457">
        <f t="shared" si="19"/>
        <v>0</v>
      </c>
      <c r="BL150" s="360" t="s">
        <v>134</v>
      </c>
      <c r="BM150" s="456" t="s">
        <v>1630</v>
      </c>
    </row>
    <row r="151" spans="1:65" s="370" customFormat="1" ht="21.75" customHeight="1">
      <c r="A151" s="367"/>
      <c r="B151" s="445"/>
      <c r="C151" s="446" t="s">
        <v>187</v>
      </c>
      <c r="D151" s="446" t="s">
        <v>130</v>
      </c>
      <c r="E151" s="447" t="s">
        <v>1631</v>
      </c>
      <c r="F151" s="448" t="s">
        <v>1632</v>
      </c>
      <c r="G151" s="449" t="s">
        <v>1582</v>
      </c>
      <c r="H151" s="450">
        <v>7</v>
      </c>
      <c r="I151" s="469"/>
      <c r="J151" s="451">
        <f t="shared" si="10"/>
        <v>0</v>
      </c>
      <c r="K151" s="452"/>
      <c r="L151" s="368"/>
      <c r="M151" s="453" t="s">
        <v>19</v>
      </c>
      <c r="N151" s="477" t="s">
        <v>42</v>
      </c>
      <c r="O151" s="454">
        <v>0</v>
      </c>
      <c r="P151" s="454">
        <f t="shared" si="11"/>
        <v>0</v>
      </c>
      <c r="Q151" s="454">
        <v>0</v>
      </c>
      <c r="R151" s="454">
        <f t="shared" si="12"/>
        <v>0</v>
      </c>
      <c r="S151" s="454">
        <v>0</v>
      </c>
      <c r="T151" s="455">
        <f t="shared" si="13"/>
        <v>0</v>
      </c>
      <c r="U151" s="367"/>
      <c r="V151" s="367"/>
      <c r="W151" s="367"/>
      <c r="X151" s="367"/>
      <c r="Y151" s="367"/>
      <c r="Z151" s="367"/>
      <c r="AA151" s="367"/>
      <c r="AB151" s="367"/>
      <c r="AC151" s="367"/>
      <c r="AD151" s="367"/>
      <c r="AE151" s="367"/>
      <c r="AR151" s="456" t="s">
        <v>134</v>
      </c>
      <c r="AT151" s="456" t="s">
        <v>130</v>
      </c>
      <c r="AU151" s="456" t="s">
        <v>81</v>
      </c>
      <c r="AY151" s="360" t="s">
        <v>128</v>
      </c>
      <c r="BE151" s="457">
        <f t="shared" si="14"/>
        <v>0</v>
      </c>
      <c r="BF151" s="457">
        <f t="shared" si="15"/>
        <v>0</v>
      </c>
      <c r="BG151" s="457">
        <f t="shared" si="16"/>
        <v>0</v>
      </c>
      <c r="BH151" s="457">
        <f t="shared" si="17"/>
        <v>0</v>
      </c>
      <c r="BI151" s="457">
        <f t="shared" si="18"/>
        <v>0</v>
      </c>
      <c r="BJ151" s="360" t="s">
        <v>79</v>
      </c>
      <c r="BK151" s="457">
        <f t="shared" si="19"/>
        <v>0</v>
      </c>
      <c r="BL151" s="360" t="s">
        <v>134</v>
      </c>
      <c r="BM151" s="456" t="s">
        <v>1633</v>
      </c>
    </row>
    <row r="152" spans="1:65" s="370" customFormat="1" ht="21.75" customHeight="1">
      <c r="A152" s="367"/>
      <c r="B152" s="445"/>
      <c r="C152" s="446" t="s">
        <v>191</v>
      </c>
      <c r="D152" s="446" t="s">
        <v>130</v>
      </c>
      <c r="E152" s="447" t="s">
        <v>1634</v>
      </c>
      <c r="F152" s="448" t="s">
        <v>1635</v>
      </c>
      <c r="G152" s="449" t="s">
        <v>1582</v>
      </c>
      <c r="H152" s="450">
        <v>7</v>
      </c>
      <c r="I152" s="469"/>
      <c r="J152" s="451">
        <f t="shared" si="10"/>
        <v>0</v>
      </c>
      <c r="K152" s="452"/>
      <c r="L152" s="368"/>
      <c r="M152" s="453" t="s">
        <v>19</v>
      </c>
      <c r="N152" s="477" t="s">
        <v>42</v>
      </c>
      <c r="O152" s="454">
        <v>0</v>
      </c>
      <c r="P152" s="454">
        <f t="shared" si="11"/>
        <v>0</v>
      </c>
      <c r="Q152" s="454">
        <v>0</v>
      </c>
      <c r="R152" s="454">
        <f t="shared" si="12"/>
        <v>0</v>
      </c>
      <c r="S152" s="454">
        <v>0</v>
      </c>
      <c r="T152" s="455">
        <f t="shared" si="13"/>
        <v>0</v>
      </c>
      <c r="U152" s="367"/>
      <c r="V152" s="367"/>
      <c r="W152" s="367"/>
      <c r="X152" s="367"/>
      <c r="Y152" s="367"/>
      <c r="Z152" s="367"/>
      <c r="AA152" s="367"/>
      <c r="AB152" s="367"/>
      <c r="AC152" s="367"/>
      <c r="AD152" s="367"/>
      <c r="AE152" s="367"/>
      <c r="AR152" s="456" t="s">
        <v>134</v>
      </c>
      <c r="AT152" s="456" t="s">
        <v>130</v>
      </c>
      <c r="AU152" s="456" t="s">
        <v>81</v>
      </c>
      <c r="AY152" s="360" t="s">
        <v>128</v>
      </c>
      <c r="BE152" s="457">
        <f t="shared" si="14"/>
        <v>0</v>
      </c>
      <c r="BF152" s="457">
        <f t="shared" si="15"/>
        <v>0</v>
      </c>
      <c r="BG152" s="457">
        <f t="shared" si="16"/>
        <v>0</v>
      </c>
      <c r="BH152" s="457">
        <f t="shared" si="17"/>
        <v>0</v>
      </c>
      <c r="BI152" s="457">
        <f t="shared" si="18"/>
        <v>0</v>
      </c>
      <c r="BJ152" s="360" t="s">
        <v>79</v>
      </c>
      <c r="BK152" s="457">
        <f t="shared" si="19"/>
        <v>0</v>
      </c>
      <c r="BL152" s="360" t="s">
        <v>134</v>
      </c>
      <c r="BM152" s="456" t="s">
        <v>1636</v>
      </c>
    </row>
    <row r="153" spans="1:65" s="370" customFormat="1" ht="33" customHeight="1">
      <c r="A153" s="367"/>
      <c r="B153" s="445"/>
      <c r="C153" s="446" t="s">
        <v>199</v>
      </c>
      <c r="D153" s="446" t="s">
        <v>130</v>
      </c>
      <c r="E153" s="447" t="s">
        <v>1637</v>
      </c>
      <c r="F153" s="448" t="s">
        <v>1638</v>
      </c>
      <c r="G153" s="449" t="s">
        <v>202</v>
      </c>
      <c r="H153" s="450">
        <v>260</v>
      </c>
      <c r="I153" s="469"/>
      <c r="J153" s="451">
        <f t="shared" si="10"/>
        <v>0</v>
      </c>
      <c r="K153" s="452"/>
      <c r="L153" s="368"/>
      <c r="M153" s="453" t="s">
        <v>19</v>
      </c>
      <c r="N153" s="477" t="s">
        <v>42</v>
      </c>
      <c r="O153" s="454">
        <v>0</v>
      </c>
      <c r="P153" s="454">
        <f t="shared" si="11"/>
        <v>0</v>
      </c>
      <c r="Q153" s="454">
        <v>0</v>
      </c>
      <c r="R153" s="454">
        <f t="shared" si="12"/>
        <v>0</v>
      </c>
      <c r="S153" s="454">
        <v>0</v>
      </c>
      <c r="T153" s="455">
        <f t="shared" si="13"/>
        <v>0</v>
      </c>
      <c r="U153" s="367"/>
      <c r="V153" s="367"/>
      <c r="W153" s="367"/>
      <c r="X153" s="367"/>
      <c r="Y153" s="367"/>
      <c r="Z153" s="367"/>
      <c r="AA153" s="367"/>
      <c r="AB153" s="367"/>
      <c r="AC153" s="367"/>
      <c r="AD153" s="367"/>
      <c r="AE153" s="367"/>
      <c r="AR153" s="456" t="s">
        <v>134</v>
      </c>
      <c r="AT153" s="456" t="s">
        <v>130</v>
      </c>
      <c r="AU153" s="456" t="s">
        <v>81</v>
      </c>
      <c r="AY153" s="360" t="s">
        <v>128</v>
      </c>
      <c r="BE153" s="457">
        <f t="shared" si="14"/>
        <v>0</v>
      </c>
      <c r="BF153" s="457">
        <f t="shared" si="15"/>
        <v>0</v>
      </c>
      <c r="BG153" s="457">
        <f t="shared" si="16"/>
        <v>0</v>
      </c>
      <c r="BH153" s="457">
        <f t="shared" si="17"/>
        <v>0</v>
      </c>
      <c r="BI153" s="457">
        <f t="shared" si="18"/>
        <v>0</v>
      </c>
      <c r="BJ153" s="360" t="s">
        <v>79</v>
      </c>
      <c r="BK153" s="457">
        <f t="shared" si="19"/>
        <v>0</v>
      </c>
      <c r="BL153" s="360" t="s">
        <v>134</v>
      </c>
      <c r="BM153" s="456" t="s">
        <v>1639</v>
      </c>
    </row>
    <row r="154" spans="1:65" s="370" customFormat="1" ht="21.75" customHeight="1">
      <c r="A154" s="367"/>
      <c r="B154" s="445"/>
      <c r="C154" s="446" t="s">
        <v>8</v>
      </c>
      <c r="D154" s="446" t="s">
        <v>130</v>
      </c>
      <c r="E154" s="447" t="s">
        <v>1640</v>
      </c>
      <c r="F154" s="448" t="s">
        <v>1641</v>
      </c>
      <c r="G154" s="449" t="s">
        <v>202</v>
      </c>
      <c r="H154" s="450">
        <v>25</v>
      </c>
      <c r="I154" s="469"/>
      <c r="J154" s="451">
        <f t="shared" si="10"/>
        <v>0</v>
      </c>
      <c r="K154" s="452"/>
      <c r="L154" s="368"/>
      <c r="M154" s="453" t="s">
        <v>19</v>
      </c>
      <c r="N154" s="477" t="s">
        <v>42</v>
      </c>
      <c r="O154" s="454">
        <v>0</v>
      </c>
      <c r="P154" s="454">
        <f t="shared" si="11"/>
        <v>0</v>
      </c>
      <c r="Q154" s="454">
        <v>0</v>
      </c>
      <c r="R154" s="454">
        <f t="shared" si="12"/>
        <v>0</v>
      </c>
      <c r="S154" s="454">
        <v>0</v>
      </c>
      <c r="T154" s="455">
        <f t="shared" si="13"/>
        <v>0</v>
      </c>
      <c r="U154" s="367"/>
      <c r="V154" s="367"/>
      <c r="W154" s="367"/>
      <c r="X154" s="367"/>
      <c r="Y154" s="367"/>
      <c r="Z154" s="367"/>
      <c r="AA154" s="367"/>
      <c r="AB154" s="367"/>
      <c r="AC154" s="367"/>
      <c r="AD154" s="367"/>
      <c r="AE154" s="367"/>
      <c r="AR154" s="456" t="s">
        <v>134</v>
      </c>
      <c r="AT154" s="456" t="s">
        <v>130</v>
      </c>
      <c r="AU154" s="456" t="s">
        <v>81</v>
      </c>
      <c r="AY154" s="360" t="s">
        <v>128</v>
      </c>
      <c r="BE154" s="457">
        <f t="shared" si="14"/>
        <v>0</v>
      </c>
      <c r="BF154" s="457">
        <f t="shared" si="15"/>
        <v>0</v>
      </c>
      <c r="BG154" s="457">
        <f t="shared" si="16"/>
        <v>0</v>
      </c>
      <c r="BH154" s="457">
        <f t="shared" si="17"/>
        <v>0</v>
      </c>
      <c r="BI154" s="457">
        <f t="shared" si="18"/>
        <v>0</v>
      </c>
      <c r="BJ154" s="360" t="s">
        <v>79</v>
      </c>
      <c r="BK154" s="457">
        <f t="shared" si="19"/>
        <v>0</v>
      </c>
      <c r="BL154" s="360" t="s">
        <v>134</v>
      </c>
      <c r="BM154" s="456" t="s">
        <v>1642</v>
      </c>
    </row>
    <row r="155" spans="1:65" s="370" customFormat="1" ht="21.75" customHeight="1">
      <c r="A155" s="367"/>
      <c r="B155" s="445"/>
      <c r="C155" s="446" t="s">
        <v>210</v>
      </c>
      <c r="D155" s="446" t="s">
        <v>130</v>
      </c>
      <c r="E155" s="447" t="s">
        <v>1643</v>
      </c>
      <c r="F155" s="448" t="s">
        <v>1644</v>
      </c>
      <c r="G155" s="449" t="s">
        <v>202</v>
      </c>
      <c r="H155" s="450">
        <v>40</v>
      </c>
      <c r="I155" s="469"/>
      <c r="J155" s="451">
        <f t="shared" si="10"/>
        <v>0</v>
      </c>
      <c r="K155" s="452"/>
      <c r="L155" s="368"/>
      <c r="M155" s="453" t="s">
        <v>19</v>
      </c>
      <c r="N155" s="477" t="s">
        <v>42</v>
      </c>
      <c r="O155" s="454">
        <v>0</v>
      </c>
      <c r="P155" s="454">
        <f t="shared" si="11"/>
        <v>0</v>
      </c>
      <c r="Q155" s="454">
        <v>0</v>
      </c>
      <c r="R155" s="454">
        <f t="shared" si="12"/>
        <v>0</v>
      </c>
      <c r="S155" s="454">
        <v>0</v>
      </c>
      <c r="T155" s="455">
        <f t="shared" si="13"/>
        <v>0</v>
      </c>
      <c r="U155" s="367"/>
      <c r="V155" s="367"/>
      <c r="W155" s="367"/>
      <c r="X155" s="367"/>
      <c r="Y155" s="367"/>
      <c r="Z155" s="367"/>
      <c r="AA155" s="367"/>
      <c r="AB155" s="367"/>
      <c r="AC155" s="367"/>
      <c r="AD155" s="367"/>
      <c r="AE155" s="367"/>
      <c r="AR155" s="456" t="s">
        <v>134</v>
      </c>
      <c r="AT155" s="456" t="s">
        <v>130</v>
      </c>
      <c r="AU155" s="456" t="s">
        <v>81</v>
      </c>
      <c r="AY155" s="360" t="s">
        <v>128</v>
      </c>
      <c r="BE155" s="457">
        <f t="shared" si="14"/>
        <v>0</v>
      </c>
      <c r="BF155" s="457">
        <f t="shared" si="15"/>
        <v>0</v>
      </c>
      <c r="BG155" s="457">
        <f t="shared" si="16"/>
        <v>0</v>
      </c>
      <c r="BH155" s="457">
        <f t="shared" si="17"/>
        <v>0</v>
      </c>
      <c r="BI155" s="457">
        <f t="shared" si="18"/>
        <v>0</v>
      </c>
      <c r="BJ155" s="360" t="s">
        <v>79</v>
      </c>
      <c r="BK155" s="457">
        <f t="shared" si="19"/>
        <v>0</v>
      </c>
      <c r="BL155" s="360" t="s">
        <v>134</v>
      </c>
      <c r="BM155" s="456" t="s">
        <v>1645</v>
      </c>
    </row>
    <row r="156" spans="1:65" s="370" customFormat="1" ht="21.75" customHeight="1">
      <c r="A156" s="367"/>
      <c r="B156" s="445"/>
      <c r="C156" s="446" t="s">
        <v>217</v>
      </c>
      <c r="D156" s="446" t="s">
        <v>130</v>
      </c>
      <c r="E156" s="447" t="s">
        <v>1646</v>
      </c>
      <c r="F156" s="448" t="s">
        <v>1647</v>
      </c>
      <c r="G156" s="449" t="s">
        <v>202</v>
      </c>
      <c r="H156" s="450">
        <v>50</v>
      </c>
      <c r="I156" s="469"/>
      <c r="J156" s="451">
        <f t="shared" si="10"/>
        <v>0</v>
      </c>
      <c r="K156" s="452"/>
      <c r="L156" s="368"/>
      <c r="M156" s="453" t="s">
        <v>19</v>
      </c>
      <c r="N156" s="477" t="s">
        <v>42</v>
      </c>
      <c r="O156" s="454">
        <v>0</v>
      </c>
      <c r="P156" s="454">
        <f t="shared" si="11"/>
        <v>0</v>
      </c>
      <c r="Q156" s="454">
        <v>0</v>
      </c>
      <c r="R156" s="454">
        <f t="shared" si="12"/>
        <v>0</v>
      </c>
      <c r="S156" s="454">
        <v>0</v>
      </c>
      <c r="T156" s="455">
        <f t="shared" si="13"/>
        <v>0</v>
      </c>
      <c r="U156" s="367"/>
      <c r="V156" s="367"/>
      <c r="W156" s="367"/>
      <c r="X156" s="367"/>
      <c r="Y156" s="367"/>
      <c r="Z156" s="367"/>
      <c r="AA156" s="367"/>
      <c r="AB156" s="367"/>
      <c r="AC156" s="367"/>
      <c r="AD156" s="367"/>
      <c r="AE156" s="367"/>
      <c r="AR156" s="456" t="s">
        <v>134</v>
      </c>
      <c r="AT156" s="456" t="s">
        <v>130</v>
      </c>
      <c r="AU156" s="456" t="s">
        <v>81</v>
      </c>
      <c r="AY156" s="360" t="s">
        <v>128</v>
      </c>
      <c r="BE156" s="457">
        <f t="shared" si="14"/>
        <v>0</v>
      </c>
      <c r="BF156" s="457">
        <f t="shared" si="15"/>
        <v>0</v>
      </c>
      <c r="BG156" s="457">
        <f t="shared" si="16"/>
        <v>0</v>
      </c>
      <c r="BH156" s="457">
        <f t="shared" si="17"/>
        <v>0</v>
      </c>
      <c r="BI156" s="457">
        <f t="shared" si="18"/>
        <v>0</v>
      </c>
      <c r="BJ156" s="360" t="s">
        <v>79</v>
      </c>
      <c r="BK156" s="457">
        <f t="shared" si="19"/>
        <v>0</v>
      </c>
      <c r="BL156" s="360" t="s">
        <v>134</v>
      </c>
      <c r="BM156" s="456" t="s">
        <v>1648</v>
      </c>
    </row>
    <row r="157" spans="1:65" s="370" customFormat="1" ht="16.5" customHeight="1">
      <c r="A157" s="367"/>
      <c r="B157" s="445"/>
      <c r="C157" s="446" t="s">
        <v>223</v>
      </c>
      <c r="D157" s="446" t="s">
        <v>130</v>
      </c>
      <c r="E157" s="447" t="s">
        <v>1649</v>
      </c>
      <c r="F157" s="448" t="s">
        <v>1650</v>
      </c>
      <c r="G157" s="449" t="s">
        <v>646</v>
      </c>
      <c r="H157" s="450">
        <v>1</v>
      </c>
      <c r="I157" s="469"/>
      <c r="J157" s="451">
        <f t="shared" si="10"/>
        <v>0</v>
      </c>
      <c r="K157" s="452"/>
      <c r="L157" s="368"/>
      <c r="M157" s="453" t="s">
        <v>19</v>
      </c>
      <c r="N157" s="477" t="s">
        <v>42</v>
      </c>
      <c r="O157" s="454">
        <v>0</v>
      </c>
      <c r="P157" s="454">
        <f t="shared" si="11"/>
        <v>0</v>
      </c>
      <c r="Q157" s="454">
        <v>0</v>
      </c>
      <c r="R157" s="454">
        <f t="shared" si="12"/>
        <v>0</v>
      </c>
      <c r="S157" s="454">
        <v>0</v>
      </c>
      <c r="T157" s="455">
        <f t="shared" si="13"/>
        <v>0</v>
      </c>
      <c r="U157" s="367"/>
      <c r="V157" s="367"/>
      <c r="W157" s="367"/>
      <c r="X157" s="367"/>
      <c r="Y157" s="367"/>
      <c r="Z157" s="367"/>
      <c r="AA157" s="367"/>
      <c r="AB157" s="367"/>
      <c r="AC157" s="367"/>
      <c r="AD157" s="367"/>
      <c r="AE157" s="367"/>
      <c r="AR157" s="456" t="s">
        <v>134</v>
      </c>
      <c r="AT157" s="456" t="s">
        <v>130</v>
      </c>
      <c r="AU157" s="456" t="s">
        <v>81</v>
      </c>
      <c r="AY157" s="360" t="s">
        <v>128</v>
      </c>
      <c r="BE157" s="457">
        <f t="shared" si="14"/>
        <v>0</v>
      </c>
      <c r="BF157" s="457">
        <f t="shared" si="15"/>
        <v>0</v>
      </c>
      <c r="BG157" s="457">
        <f t="shared" si="16"/>
        <v>0</v>
      </c>
      <c r="BH157" s="457">
        <f t="shared" si="17"/>
        <v>0</v>
      </c>
      <c r="BI157" s="457">
        <f t="shared" si="18"/>
        <v>0</v>
      </c>
      <c r="BJ157" s="360" t="s">
        <v>79</v>
      </c>
      <c r="BK157" s="457">
        <f t="shared" si="19"/>
        <v>0</v>
      </c>
      <c r="BL157" s="360" t="s">
        <v>134</v>
      </c>
      <c r="BM157" s="456" t="s">
        <v>1651</v>
      </c>
    </row>
    <row r="158" spans="1:65" s="370" customFormat="1" ht="16.5" customHeight="1">
      <c r="A158" s="367"/>
      <c r="B158" s="445"/>
      <c r="C158" s="446" t="s">
        <v>228</v>
      </c>
      <c r="D158" s="446" t="s">
        <v>130</v>
      </c>
      <c r="E158" s="447" t="s">
        <v>1652</v>
      </c>
      <c r="F158" s="448" t="s">
        <v>1653</v>
      </c>
      <c r="G158" s="449" t="s">
        <v>646</v>
      </c>
      <c r="H158" s="450">
        <v>2</v>
      </c>
      <c r="I158" s="469"/>
      <c r="J158" s="451">
        <f t="shared" si="10"/>
        <v>0</v>
      </c>
      <c r="K158" s="452"/>
      <c r="L158" s="368"/>
      <c r="M158" s="453" t="s">
        <v>19</v>
      </c>
      <c r="N158" s="477" t="s">
        <v>42</v>
      </c>
      <c r="O158" s="454">
        <v>0</v>
      </c>
      <c r="P158" s="454">
        <f t="shared" si="11"/>
        <v>0</v>
      </c>
      <c r="Q158" s="454">
        <v>0</v>
      </c>
      <c r="R158" s="454">
        <f t="shared" si="12"/>
        <v>0</v>
      </c>
      <c r="S158" s="454">
        <v>0</v>
      </c>
      <c r="T158" s="455">
        <f t="shared" si="13"/>
        <v>0</v>
      </c>
      <c r="U158" s="367"/>
      <c r="V158" s="367"/>
      <c r="W158" s="367"/>
      <c r="X158" s="367"/>
      <c r="Y158" s="367"/>
      <c r="Z158" s="367"/>
      <c r="AA158" s="367"/>
      <c r="AB158" s="367"/>
      <c r="AC158" s="367"/>
      <c r="AD158" s="367"/>
      <c r="AE158" s="367"/>
      <c r="AR158" s="456" t="s">
        <v>134</v>
      </c>
      <c r="AT158" s="456" t="s">
        <v>130</v>
      </c>
      <c r="AU158" s="456" t="s">
        <v>81</v>
      </c>
      <c r="AY158" s="360" t="s">
        <v>128</v>
      </c>
      <c r="BE158" s="457">
        <f t="shared" si="14"/>
        <v>0</v>
      </c>
      <c r="BF158" s="457">
        <f t="shared" si="15"/>
        <v>0</v>
      </c>
      <c r="BG158" s="457">
        <f t="shared" si="16"/>
        <v>0</v>
      </c>
      <c r="BH158" s="457">
        <f t="shared" si="17"/>
        <v>0</v>
      </c>
      <c r="BI158" s="457">
        <f t="shared" si="18"/>
        <v>0</v>
      </c>
      <c r="BJ158" s="360" t="s">
        <v>79</v>
      </c>
      <c r="BK158" s="457">
        <f t="shared" si="19"/>
        <v>0</v>
      </c>
      <c r="BL158" s="360" t="s">
        <v>134</v>
      </c>
      <c r="BM158" s="456" t="s">
        <v>1654</v>
      </c>
    </row>
    <row r="159" spans="1:65" s="370" customFormat="1" ht="16.5" customHeight="1">
      <c r="A159" s="367"/>
      <c r="B159" s="445"/>
      <c r="C159" s="446" t="s">
        <v>233</v>
      </c>
      <c r="D159" s="446" t="s">
        <v>130</v>
      </c>
      <c r="E159" s="447" t="s">
        <v>1655</v>
      </c>
      <c r="F159" s="448" t="s">
        <v>1656</v>
      </c>
      <c r="G159" s="449" t="s">
        <v>646</v>
      </c>
      <c r="H159" s="450">
        <v>5</v>
      </c>
      <c r="I159" s="469"/>
      <c r="J159" s="451">
        <f t="shared" si="10"/>
        <v>0</v>
      </c>
      <c r="K159" s="452"/>
      <c r="L159" s="368"/>
      <c r="M159" s="453" t="s">
        <v>19</v>
      </c>
      <c r="N159" s="477" t="s">
        <v>42</v>
      </c>
      <c r="O159" s="454">
        <v>0</v>
      </c>
      <c r="P159" s="454">
        <f t="shared" si="11"/>
        <v>0</v>
      </c>
      <c r="Q159" s="454">
        <v>0</v>
      </c>
      <c r="R159" s="454">
        <f t="shared" si="12"/>
        <v>0</v>
      </c>
      <c r="S159" s="454">
        <v>0</v>
      </c>
      <c r="T159" s="455">
        <f t="shared" si="13"/>
        <v>0</v>
      </c>
      <c r="U159" s="367"/>
      <c r="V159" s="367"/>
      <c r="W159" s="367"/>
      <c r="X159" s="367"/>
      <c r="Y159" s="367"/>
      <c r="Z159" s="367"/>
      <c r="AA159" s="367"/>
      <c r="AB159" s="367"/>
      <c r="AC159" s="367"/>
      <c r="AD159" s="367"/>
      <c r="AE159" s="367"/>
      <c r="AR159" s="456" t="s">
        <v>134</v>
      </c>
      <c r="AT159" s="456" t="s">
        <v>130</v>
      </c>
      <c r="AU159" s="456" t="s">
        <v>81</v>
      </c>
      <c r="AY159" s="360" t="s">
        <v>128</v>
      </c>
      <c r="BE159" s="457">
        <f t="shared" si="14"/>
        <v>0</v>
      </c>
      <c r="BF159" s="457">
        <f t="shared" si="15"/>
        <v>0</v>
      </c>
      <c r="BG159" s="457">
        <f t="shared" si="16"/>
        <v>0</v>
      </c>
      <c r="BH159" s="457">
        <f t="shared" si="17"/>
        <v>0</v>
      </c>
      <c r="BI159" s="457">
        <f t="shared" si="18"/>
        <v>0</v>
      </c>
      <c r="BJ159" s="360" t="s">
        <v>79</v>
      </c>
      <c r="BK159" s="457">
        <f t="shared" si="19"/>
        <v>0</v>
      </c>
      <c r="BL159" s="360" t="s">
        <v>134</v>
      </c>
      <c r="BM159" s="456" t="s">
        <v>1657</v>
      </c>
    </row>
    <row r="160" spans="1:65" s="370" customFormat="1" ht="16.5" customHeight="1">
      <c r="A160" s="367"/>
      <c r="B160" s="445"/>
      <c r="C160" s="446" t="s">
        <v>7</v>
      </c>
      <c r="D160" s="446" t="s">
        <v>130</v>
      </c>
      <c r="E160" s="447" t="s">
        <v>1658</v>
      </c>
      <c r="F160" s="448" t="s">
        <v>1659</v>
      </c>
      <c r="G160" s="449" t="s">
        <v>646</v>
      </c>
      <c r="H160" s="450">
        <v>2</v>
      </c>
      <c r="I160" s="469"/>
      <c r="J160" s="451">
        <f t="shared" si="10"/>
        <v>0</v>
      </c>
      <c r="K160" s="452"/>
      <c r="L160" s="368"/>
      <c r="M160" s="453" t="s">
        <v>19</v>
      </c>
      <c r="N160" s="477" t="s">
        <v>42</v>
      </c>
      <c r="O160" s="454">
        <v>0</v>
      </c>
      <c r="P160" s="454">
        <f t="shared" si="11"/>
        <v>0</v>
      </c>
      <c r="Q160" s="454">
        <v>0</v>
      </c>
      <c r="R160" s="454">
        <f t="shared" si="12"/>
        <v>0</v>
      </c>
      <c r="S160" s="454">
        <v>0</v>
      </c>
      <c r="T160" s="455">
        <f t="shared" si="13"/>
        <v>0</v>
      </c>
      <c r="U160" s="367"/>
      <c r="V160" s="367"/>
      <c r="W160" s="367"/>
      <c r="X160" s="367"/>
      <c r="Y160" s="367"/>
      <c r="Z160" s="367"/>
      <c r="AA160" s="367"/>
      <c r="AB160" s="367"/>
      <c r="AC160" s="367"/>
      <c r="AD160" s="367"/>
      <c r="AE160" s="367"/>
      <c r="AR160" s="456" t="s">
        <v>134</v>
      </c>
      <c r="AT160" s="456" t="s">
        <v>130</v>
      </c>
      <c r="AU160" s="456" t="s">
        <v>81</v>
      </c>
      <c r="AY160" s="360" t="s">
        <v>128</v>
      </c>
      <c r="BE160" s="457">
        <f t="shared" si="14"/>
        <v>0</v>
      </c>
      <c r="BF160" s="457">
        <f t="shared" si="15"/>
        <v>0</v>
      </c>
      <c r="BG160" s="457">
        <f t="shared" si="16"/>
        <v>0</v>
      </c>
      <c r="BH160" s="457">
        <f t="shared" si="17"/>
        <v>0</v>
      </c>
      <c r="BI160" s="457">
        <f t="shared" si="18"/>
        <v>0</v>
      </c>
      <c r="BJ160" s="360" t="s">
        <v>79</v>
      </c>
      <c r="BK160" s="457">
        <f t="shared" si="19"/>
        <v>0</v>
      </c>
      <c r="BL160" s="360" t="s">
        <v>134</v>
      </c>
      <c r="BM160" s="456" t="s">
        <v>1660</v>
      </c>
    </row>
    <row r="161" spans="1:65" s="370" customFormat="1" ht="16.5" customHeight="1">
      <c r="A161" s="367"/>
      <c r="B161" s="445"/>
      <c r="C161" s="446" t="s">
        <v>243</v>
      </c>
      <c r="D161" s="446" t="s">
        <v>130</v>
      </c>
      <c r="E161" s="447" t="s">
        <v>1661</v>
      </c>
      <c r="F161" s="448" t="s">
        <v>1662</v>
      </c>
      <c r="G161" s="449" t="s">
        <v>1582</v>
      </c>
      <c r="H161" s="450">
        <v>7</v>
      </c>
      <c r="I161" s="469"/>
      <c r="J161" s="451">
        <f t="shared" si="10"/>
        <v>0</v>
      </c>
      <c r="K161" s="452"/>
      <c r="L161" s="368"/>
      <c r="M161" s="453" t="s">
        <v>19</v>
      </c>
      <c r="N161" s="477" t="s">
        <v>42</v>
      </c>
      <c r="O161" s="454">
        <v>0</v>
      </c>
      <c r="P161" s="454">
        <f t="shared" si="11"/>
        <v>0</v>
      </c>
      <c r="Q161" s="454">
        <v>0</v>
      </c>
      <c r="R161" s="454">
        <f t="shared" si="12"/>
        <v>0</v>
      </c>
      <c r="S161" s="454">
        <v>0</v>
      </c>
      <c r="T161" s="455">
        <f t="shared" si="13"/>
        <v>0</v>
      </c>
      <c r="U161" s="367"/>
      <c r="V161" s="367"/>
      <c r="W161" s="367"/>
      <c r="X161" s="367"/>
      <c r="Y161" s="367"/>
      <c r="Z161" s="367"/>
      <c r="AA161" s="367"/>
      <c r="AB161" s="367"/>
      <c r="AC161" s="367"/>
      <c r="AD161" s="367"/>
      <c r="AE161" s="367"/>
      <c r="AR161" s="456" t="s">
        <v>134</v>
      </c>
      <c r="AT161" s="456" t="s">
        <v>130</v>
      </c>
      <c r="AU161" s="456" t="s">
        <v>81</v>
      </c>
      <c r="AY161" s="360" t="s">
        <v>128</v>
      </c>
      <c r="BE161" s="457">
        <f t="shared" si="14"/>
        <v>0</v>
      </c>
      <c r="BF161" s="457">
        <f t="shared" si="15"/>
        <v>0</v>
      </c>
      <c r="BG161" s="457">
        <f t="shared" si="16"/>
        <v>0</v>
      </c>
      <c r="BH161" s="457">
        <f t="shared" si="17"/>
        <v>0</v>
      </c>
      <c r="BI161" s="457">
        <f t="shared" si="18"/>
        <v>0</v>
      </c>
      <c r="BJ161" s="360" t="s">
        <v>79</v>
      </c>
      <c r="BK161" s="457">
        <f t="shared" si="19"/>
        <v>0</v>
      </c>
      <c r="BL161" s="360" t="s">
        <v>134</v>
      </c>
      <c r="BM161" s="456" t="s">
        <v>1663</v>
      </c>
    </row>
    <row r="162" spans="1:65" s="370" customFormat="1" ht="16.5" customHeight="1">
      <c r="A162" s="367"/>
      <c r="B162" s="445"/>
      <c r="C162" s="446" t="s">
        <v>247</v>
      </c>
      <c r="D162" s="446" t="s">
        <v>130</v>
      </c>
      <c r="E162" s="447" t="s">
        <v>1664</v>
      </c>
      <c r="F162" s="448" t="s">
        <v>1665</v>
      </c>
      <c r="G162" s="449" t="s">
        <v>1582</v>
      </c>
      <c r="H162" s="450">
        <v>4</v>
      </c>
      <c r="I162" s="469"/>
      <c r="J162" s="451">
        <f t="shared" si="10"/>
        <v>0</v>
      </c>
      <c r="K162" s="452"/>
      <c r="L162" s="368"/>
      <c r="M162" s="453" t="s">
        <v>19</v>
      </c>
      <c r="N162" s="477" t="s">
        <v>42</v>
      </c>
      <c r="O162" s="454">
        <v>0</v>
      </c>
      <c r="P162" s="454">
        <f t="shared" si="11"/>
        <v>0</v>
      </c>
      <c r="Q162" s="454">
        <v>0</v>
      </c>
      <c r="R162" s="454">
        <f t="shared" si="12"/>
        <v>0</v>
      </c>
      <c r="S162" s="454">
        <v>0</v>
      </c>
      <c r="T162" s="455">
        <f t="shared" si="13"/>
        <v>0</v>
      </c>
      <c r="U162" s="367"/>
      <c r="V162" s="367"/>
      <c r="W162" s="367"/>
      <c r="X162" s="367"/>
      <c r="Y162" s="367"/>
      <c r="Z162" s="367"/>
      <c r="AA162" s="367"/>
      <c r="AB162" s="367"/>
      <c r="AC162" s="367"/>
      <c r="AD162" s="367"/>
      <c r="AE162" s="367"/>
      <c r="AR162" s="456" t="s">
        <v>134</v>
      </c>
      <c r="AT162" s="456" t="s">
        <v>130</v>
      </c>
      <c r="AU162" s="456" t="s">
        <v>81</v>
      </c>
      <c r="AY162" s="360" t="s">
        <v>128</v>
      </c>
      <c r="BE162" s="457">
        <f t="shared" si="14"/>
        <v>0</v>
      </c>
      <c r="BF162" s="457">
        <f t="shared" si="15"/>
        <v>0</v>
      </c>
      <c r="BG162" s="457">
        <f t="shared" si="16"/>
        <v>0</v>
      </c>
      <c r="BH162" s="457">
        <f t="shared" si="17"/>
        <v>0</v>
      </c>
      <c r="BI162" s="457">
        <f t="shared" si="18"/>
        <v>0</v>
      </c>
      <c r="BJ162" s="360" t="s">
        <v>79</v>
      </c>
      <c r="BK162" s="457">
        <f t="shared" si="19"/>
        <v>0</v>
      </c>
      <c r="BL162" s="360" t="s">
        <v>134</v>
      </c>
      <c r="BM162" s="456" t="s">
        <v>1666</v>
      </c>
    </row>
    <row r="163" spans="1:65" s="370" customFormat="1" ht="16.5" customHeight="1">
      <c r="A163" s="367"/>
      <c r="B163" s="445"/>
      <c r="C163" s="446" t="s">
        <v>251</v>
      </c>
      <c r="D163" s="446" t="s">
        <v>130</v>
      </c>
      <c r="E163" s="447" t="s">
        <v>1667</v>
      </c>
      <c r="F163" s="448" t="s">
        <v>1668</v>
      </c>
      <c r="G163" s="449" t="s">
        <v>1582</v>
      </c>
      <c r="H163" s="450">
        <v>5</v>
      </c>
      <c r="I163" s="469"/>
      <c r="J163" s="451">
        <f t="shared" si="10"/>
        <v>0</v>
      </c>
      <c r="K163" s="452"/>
      <c r="L163" s="368"/>
      <c r="M163" s="453" t="s">
        <v>19</v>
      </c>
      <c r="N163" s="477" t="s">
        <v>42</v>
      </c>
      <c r="O163" s="454">
        <v>0</v>
      </c>
      <c r="P163" s="454">
        <f t="shared" si="11"/>
        <v>0</v>
      </c>
      <c r="Q163" s="454">
        <v>0</v>
      </c>
      <c r="R163" s="454">
        <f t="shared" si="12"/>
        <v>0</v>
      </c>
      <c r="S163" s="454">
        <v>0</v>
      </c>
      <c r="T163" s="455">
        <f t="shared" si="13"/>
        <v>0</v>
      </c>
      <c r="U163" s="367"/>
      <c r="V163" s="367"/>
      <c r="W163" s="367"/>
      <c r="X163" s="367"/>
      <c r="Y163" s="367"/>
      <c r="Z163" s="367"/>
      <c r="AA163" s="367"/>
      <c r="AB163" s="367"/>
      <c r="AC163" s="367"/>
      <c r="AD163" s="367"/>
      <c r="AE163" s="367"/>
      <c r="AR163" s="456" t="s">
        <v>134</v>
      </c>
      <c r="AT163" s="456" t="s">
        <v>130</v>
      </c>
      <c r="AU163" s="456" t="s">
        <v>81</v>
      </c>
      <c r="AY163" s="360" t="s">
        <v>128</v>
      </c>
      <c r="BE163" s="457">
        <f t="shared" si="14"/>
        <v>0</v>
      </c>
      <c r="BF163" s="457">
        <f t="shared" si="15"/>
        <v>0</v>
      </c>
      <c r="BG163" s="457">
        <f t="shared" si="16"/>
        <v>0</v>
      </c>
      <c r="BH163" s="457">
        <f t="shared" si="17"/>
        <v>0</v>
      </c>
      <c r="BI163" s="457">
        <f t="shared" si="18"/>
        <v>0</v>
      </c>
      <c r="BJ163" s="360" t="s">
        <v>79</v>
      </c>
      <c r="BK163" s="457">
        <f t="shared" si="19"/>
        <v>0</v>
      </c>
      <c r="BL163" s="360" t="s">
        <v>134</v>
      </c>
      <c r="BM163" s="456" t="s">
        <v>1669</v>
      </c>
    </row>
    <row r="164" spans="1:65" s="370" customFormat="1" ht="25.8" customHeight="1">
      <c r="A164" s="367"/>
      <c r="B164" s="445"/>
      <c r="C164" s="446" t="s">
        <v>255</v>
      </c>
      <c r="D164" s="446" t="s">
        <v>130</v>
      </c>
      <c r="E164" s="447" t="s">
        <v>1670</v>
      </c>
      <c r="F164" s="448" t="s">
        <v>1671</v>
      </c>
      <c r="G164" s="449" t="s">
        <v>646</v>
      </c>
      <c r="H164" s="450">
        <v>1</v>
      </c>
      <c r="I164" s="469"/>
      <c r="J164" s="451">
        <f t="shared" si="10"/>
        <v>0</v>
      </c>
      <c r="K164" s="452"/>
      <c r="L164" s="368"/>
      <c r="M164" s="453" t="s">
        <v>19</v>
      </c>
      <c r="N164" s="477" t="s">
        <v>42</v>
      </c>
      <c r="O164" s="454">
        <v>0</v>
      </c>
      <c r="P164" s="454">
        <f t="shared" si="11"/>
        <v>0</v>
      </c>
      <c r="Q164" s="454">
        <v>0</v>
      </c>
      <c r="R164" s="454">
        <f t="shared" si="12"/>
        <v>0</v>
      </c>
      <c r="S164" s="454">
        <v>0</v>
      </c>
      <c r="T164" s="455">
        <f t="shared" si="13"/>
        <v>0</v>
      </c>
      <c r="U164" s="367"/>
      <c r="V164" s="367"/>
      <c r="W164" s="367"/>
      <c r="X164" s="367"/>
      <c r="Y164" s="367"/>
      <c r="Z164" s="367"/>
      <c r="AA164" s="367"/>
      <c r="AB164" s="367"/>
      <c r="AC164" s="367"/>
      <c r="AD164" s="367"/>
      <c r="AE164" s="367"/>
      <c r="AR164" s="456" t="s">
        <v>134</v>
      </c>
      <c r="AT164" s="456" t="s">
        <v>130</v>
      </c>
      <c r="AU164" s="456" t="s">
        <v>81</v>
      </c>
      <c r="AY164" s="360" t="s">
        <v>128</v>
      </c>
      <c r="BE164" s="457">
        <f t="shared" si="14"/>
        <v>0</v>
      </c>
      <c r="BF164" s="457">
        <f t="shared" si="15"/>
        <v>0</v>
      </c>
      <c r="BG164" s="457">
        <f t="shared" si="16"/>
        <v>0</v>
      </c>
      <c r="BH164" s="457">
        <f t="shared" si="17"/>
        <v>0</v>
      </c>
      <c r="BI164" s="457">
        <f t="shared" si="18"/>
        <v>0</v>
      </c>
      <c r="BJ164" s="360" t="s">
        <v>79</v>
      </c>
      <c r="BK164" s="457">
        <f t="shared" si="19"/>
        <v>0</v>
      </c>
      <c r="BL164" s="360" t="s">
        <v>134</v>
      </c>
      <c r="BM164" s="456" t="s">
        <v>1672</v>
      </c>
    </row>
    <row r="165" spans="1:65" s="370" customFormat="1" ht="16.5" customHeight="1">
      <c r="A165" s="367"/>
      <c r="B165" s="445"/>
      <c r="C165" s="446" t="s">
        <v>259</v>
      </c>
      <c r="D165" s="446" t="s">
        <v>130</v>
      </c>
      <c r="E165" s="447" t="s">
        <v>1673</v>
      </c>
      <c r="F165" s="448" t="s">
        <v>1674</v>
      </c>
      <c r="G165" s="449" t="s">
        <v>646</v>
      </c>
      <c r="H165" s="450">
        <v>1</v>
      </c>
      <c r="I165" s="469"/>
      <c r="J165" s="451">
        <f t="shared" si="10"/>
        <v>0</v>
      </c>
      <c r="K165" s="452"/>
      <c r="L165" s="368"/>
      <c r="M165" s="453" t="s">
        <v>19</v>
      </c>
      <c r="N165" s="477" t="s">
        <v>42</v>
      </c>
      <c r="O165" s="454">
        <v>0</v>
      </c>
      <c r="P165" s="454">
        <f t="shared" si="11"/>
        <v>0</v>
      </c>
      <c r="Q165" s="454">
        <v>0</v>
      </c>
      <c r="R165" s="454">
        <f t="shared" si="12"/>
        <v>0</v>
      </c>
      <c r="S165" s="454">
        <v>0</v>
      </c>
      <c r="T165" s="455">
        <f t="shared" si="13"/>
        <v>0</v>
      </c>
      <c r="U165" s="367"/>
      <c r="V165" s="367"/>
      <c r="W165" s="367"/>
      <c r="X165" s="367"/>
      <c r="Y165" s="367"/>
      <c r="Z165" s="367"/>
      <c r="AA165" s="367"/>
      <c r="AB165" s="367"/>
      <c r="AC165" s="367"/>
      <c r="AD165" s="367"/>
      <c r="AE165" s="367"/>
      <c r="AR165" s="456" t="s">
        <v>134</v>
      </c>
      <c r="AT165" s="456" t="s">
        <v>130</v>
      </c>
      <c r="AU165" s="456" t="s">
        <v>81</v>
      </c>
      <c r="AY165" s="360" t="s">
        <v>128</v>
      </c>
      <c r="BE165" s="457">
        <f t="shared" si="14"/>
        <v>0</v>
      </c>
      <c r="BF165" s="457">
        <f t="shared" si="15"/>
        <v>0</v>
      </c>
      <c r="BG165" s="457">
        <f t="shared" si="16"/>
        <v>0</v>
      </c>
      <c r="BH165" s="457">
        <f t="shared" si="17"/>
        <v>0</v>
      </c>
      <c r="BI165" s="457">
        <f t="shared" si="18"/>
        <v>0</v>
      </c>
      <c r="BJ165" s="360" t="s">
        <v>79</v>
      </c>
      <c r="BK165" s="457">
        <f t="shared" si="19"/>
        <v>0</v>
      </c>
      <c r="BL165" s="360" t="s">
        <v>134</v>
      </c>
      <c r="BM165" s="456" t="s">
        <v>1675</v>
      </c>
    </row>
    <row r="166" spans="1:65" s="370" customFormat="1" ht="16.5" customHeight="1">
      <c r="A166" s="367"/>
      <c r="B166" s="445"/>
      <c r="C166" s="446" t="s">
        <v>264</v>
      </c>
      <c r="D166" s="446" t="s">
        <v>130</v>
      </c>
      <c r="E166" s="447" t="s">
        <v>1676</v>
      </c>
      <c r="F166" s="448" t="s">
        <v>1677</v>
      </c>
      <c r="G166" s="449" t="s">
        <v>646</v>
      </c>
      <c r="H166" s="450">
        <v>1</v>
      </c>
      <c r="I166" s="469"/>
      <c r="J166" s="451">
        <f t="shared" si="10"/>
        <v>0</v>
      </c>
      <c r="K166" s="452"/>
      <c r="L166" s="368"/>
      <c r="M166" s="453" t="s">
        <v>19</v>
      </c>
      <c r="N166" s="477" t="s">
        <v>42</v>
      </c>
      <c r="O166" s="454">
        <v>0</v>
      </c>
      <c r="P166" s="454">
        <f t="shared" si="11"/>
        <v>0</v>
      </c>
      <c r="Q166" s="454">
        <v>0</v>
      </c>
      <c r="R166" s="454">
        <f t="shared" si="12"/>
        <v>0</v>
      </c>
      <c r="S166" s="454">
        <v>0</v>
      </c>
      <c r="T166" s="455">
        <f t="shared" si="13"/>
        <v>0</v>
      </c>
      <c r="U166" s="367"/>
      <c r="V166" s="367"/>
      <c r="W166" s="367"/>
      <c r="X166" s="367"/>
      <c r="Y166" s="367"/>
      <c r="Z166" s="367"/>
      <c r="AA166" s="367"/>
      <c r="AB166" s="367"/>
      <c r="AC166" s="367"/>
      <c r="AD166" s="367"/>
      <c r="AE166" s="367"/>
      <c r="AR166" s="456" t="s">
        <v>134</v>
      </c>
      <c r="AT166" s="456" t="s">
        <v>130</v>
      </c>
      <c r="AU166" s="456" t="s">
        <v>81</v>
      </c>
      <c r="AY166" s="360" t="s">
        <v>128</v>
      </c>
      <c r="BE166" s="457">
        <f t="shared" si="14"/>
        <v>0</v>
      </c>
      <c r="BF166" s="457">
        <f t="shared" si="15"/>
        <v>0</v>
      </c>
      <c r="BG166" s="457">
        <f t="shared" si="16"/>
        <v>0</v>
      </c>
      <c r="BH166" s="457">
        <f t="shared" si="17"/>
        <v>0</v>
      </c>
      <c r="BI166" s="457">
        <f t="shared" si="18"/>
        <v>0</v>
      </c>
      <c r="BJ166" s="360" t="s">
        <v>79</v>
      </c>
      <c r="BK166" s="457">
        <f t="shared" si="19"/>
        <v>0</v>
      </c>
      <c r="BL166" s="360" t="s">
        <v>134</v>
      </c>
      <c r="BM166" s="456" t="s">
        <v>1678</v>
      </c>
    </row>
    <row r="167" spans="1:65" s="370" customFormat="1" ht="16.5" customHeight="1">
      <c r="A167" s="367"/>
      <c r="B167" s="445"/>
      <c r="C167" s="446" t="s">
        <v>270</v>
      </c>
      <c r="D167" s="446" t="s">
        <v>130</v>
      </c>
      <c r="E167" s="447" t="s">
        <v>1679</v>
      </c>
      <c r="F167" s="448" t="s">
        <v>1680</v>
      </c>
      <c r="G167" s="449" t="s">
        <v>1582</v>
      </c>
      <c r="H167" s="450">
        <v>7</v>
      </c>
      <c r="I167" s="469"/>
      <c r="J167" s="451">
        <f t="shared" si="10"/>
        <v>0</v>
      </c>
      <c r="K167" s="452"/>
      <c r="L167" s="368"/>
      <c r="M167" s="453" t="s">
        <v>19</v>
      </c>
      <c r="N167" s="477" t="s">
        <v>42</v>
      </c>
      <c r="O167" s="454">
        <v>0</v>
      </c>
      <c r="P167" s="454">
        <f t="shared" si="11"/>
        <v>0</v>
      </c>
      <c r="Q167" s="454">
        <v>0</v>
      </c>
      <c r="R167" s="454">
        <f t="shared" si="12"/>
        <v>0</v>
      </c>
      <c r="S167" s="454">
        <v>0</v>
      </c>
      <c r="T167" s="455">
        <f t="shared" si="13"/>
        <v>0</v>
      </c>
      <c r="U167" s="367"/>
      <c r="V167" s="367"/>
      <c r="W167" s="367"/>
      <c r="X167" s="367"/>
      <c r="Y167" s="367"/>
      <c r="Z167" s="367"/>
      <c r="AA167" s="367"/>
      <c r="AB167" s="367"/>
      <c r="AC167" s="367"/>
      <c r="AD167" s="367"/>
      <c r="AE167" s="367"/>
      <c r="AR167" s="456" t="s">
        <v>134</v>
      </c>
      <c r="AT167" s="456" t="s">
        <v>130</v>
      </c>
      <c r="AU167" s="456" t="s">
        <v>81</v>
      </c>
      <c r="AY167" s="360" t="s">
        <v>128</v>
      </c>
      <c r="BE167" s="457">
        <f t="shared" si="14"/>
        <v>0</v>
      </c>
      <c r="BF167" s="457">
        <f t="shared" si="15"/>
        <v>0</v>
      </c>
      <c r="BG167" s="457">
        <f t="shared" si="16"/>
        <v>0</v>
      </c>
      <c r="BH167" s="457">
        <f t="shared" si="17"/>
        <v>0</v>
      </c>
      <c r="BI167" s="457">
        <f t="shared" si="18"/>
        <v>0</v>
      </c>
      <c r="BJ167" s="360" t="s">
        <v>79</v>
      </c>
      <c r="BK167" s="457">
        <f t="shared" si="19"/>
        <v>0</v>
      </c>
      <c r="BL167" s="360" t="s">
        <v>134</v>
      </c>
      <c r="BM167" s="456" t="s">
        <v>1681</v>
      </c>
    </row>
    <row r="168" spans="2:51" s="458" customFormat="1" ht="12">
      <c r="B168" s="459"/>
      <c r="D168" s="460" t="s">
        <v>136</v>
      </c>
      <c r="E168" s="461" t="s">
        <v>19</v>
      </c>
      <c r="F168" s="462" t="s">
        <v>166</v>
      </c>
      <c r="H168" s="463">
        <v>7</v>
      </c>
      <c r="L168" s="459"/>
      <c r="M168" s="464"/>
      <c r="N168" s="471"/>
      <c r="T168" s="465"/>
      <c r="AT168" s="461" t="s">
        <v>136</v>
      </c>
      <c r="AU168" s="461" t="s">
        <v>81</v>
      </c>
      <c r="AV168" s="458" t="s">
        <v>81</v>
      </c>
      <c r="AW168" s="458" t="s">
        <v>33</v>
      </c>
      <c r="AX168" s="458" t="s">
        <v>79</v>
      </c>
      <c r="AY168" s="461" t="s">
        <v>128</v>
      </c>
    </row>
    <row r="169" spans="1:65" s="370" customFormat="1" ht="33" customHeight="1">
      <c r="A169" s="367"/>
      <c r="B169" s="445"/>
      <c r="C169" s="446" t="s">
        <v>274</v>
      </c>
      <c r="D169" s="446" t="s">
        <v>130</v>
      </c>
      <c r="E169" s="447" t="s">
        <v>1682</v>
      </c>
      <c r="F169" s="448" t="s">
        <v>1683</v>
      </c>
      <c r="G169" s="449" t="s">
        <v>646</v>
      </c>
      <c r="H169" s="450">
        <v>0</v>
      </c>
      <c r="I169" s="469"/>
      <c r="J169" s="451">
        <f>ROUND(I169*H169,2)</f>
        <v>0</v>
      </c>
      <c r="K169" s="452"/>
      <c r="L169" s="368"/>
      <c r="M169" s="466" t="s">
        <v>19</v>
      </c>
      <c r="N169" s="478" t="s">
        <v>42</v>
      </c>
      <c r="O169" s="467">
        <v>0</v>
      </c>
      <c r="P169" s="467">
        <f>O169*H169</f>
        <v>0</v>
      </c>
      <c r="Q169" s="467">
        <v>0</v>
      </c>
      <c r="R169" s="467">
        <f>Q169*H169</f>
        <v>0</v>
      </c>
      <c r="S169" s="467">
        <v>0</v>
      </c>
      <c r="T169" s="468">
        <f>S169*H169</f>
        <v>0</v>
      </c>
      <c r="U169" s="367"/>
      <c r="V169" s="367"/>
      <c r="W169" s="367"/>
      <c r="X169" s="367"/>
      <c r="Y169" s="367"/>
      <c r="Z169" s="367"/>
      <c r="AA169" s="367"/>
      <c r="AB169" s="367"/>
      <c r="AC169" s="367"/>
      <c r="AD169" s="367"/>
      <c r="AE169" s="367"/>
      <c r="AR169" s="456" t="s">
        <v>134</v>
      </c>
      <c r="AT169" s="456" t="s">
        <v>130</v>
      </c>
      <c r="AU169" s="456" t="s">
        <v>81</v>
      </c>
      <c r="AY169" s="360" t="s">
        <v>128</v>
      </c>
      <c r="BE169" s="457">
        <f>IF(N169="základní",J169,0)</f>
        <v>0</v>
      </c>
      <c r="BF169" s="457">
        <f>IF(N169="snížená",J169,0)</f>
        <v>0</v>
      </c>
      <c r="BG169" s="457">
        <f>IF(N169="zákl. přenesená",J169,0)</f>
        <v>0</v>
      </c>
      <c r="BH169" s="457">
        <f>IF(N169="sníž. přenesená",J169,0)</f>
        <v>0</v>
      </c>
      <c r="BI169" s="457">
        <f>IF(N169="nulová",J169,0)</f>
        <v>0</v>
      </c>
      <c r="BJ169" s="360" t="s">
        <v>79</v>
      </c>
      <c r="BK169" s="457">
        <f>ROUND(I169*H169,2)</f>
        <v>0</v>
      </c>
      <c r="BL169" s="360" t="s">
        <v>134</v>
      </c>
      <c r="BM169" s="456" t="s">
        <v>1684</v>
      </c>
    </row>
    <row r="170" spans="1:31" s="370" customFormat="1" ht="6.9" customHeight="1">
      <c r="A170" s="367"/>
      <c r="B170" s="398"/>
      <c r="C170" s="399"/>
      <c r="D170" s="399"/>
      <c r="E170" s="399"/>
      <c r="F170" s="399"/>
      <c r="G170" s="399"/>
      <c r="H170" s="399"/>
      <c r="I170" s="399"/>
      <c r="J170" s="399"/>
      <c r="K170" s="399"/>
      <c r="L170" s="368"/>
      <c r="M170" s="367"/>
      <c r="N170" s="471"/>
      <c r="O170" s="367"/>
      <c r="P170" s="367"/>
      <c r="Q170" s="367"/>
      <c r="R170" s="367"/>
      <c r="S170" s="367"/>
      <c r="T170" s="367"/>
      <c r="U170" s="367"/>
      <c r="V170" s="367"/>
      <c r="W170" s="367"/>
      <c r="X170" s="367"/>
      <c r="Y170" s="367"/>
      <c r="Z170" s="367"/>
      <c r="AA170" s="367"/>
      <c r="AB170" s="367"/>
      <c r="AC170" s="367"/>
      <c r="AD170" s="367"/>
      <c r="AE170" s="367"/>
    </row>
  </sheetData>
  <mergeCells count="11">
    <mergeCell ref="E85:H85"/>
    <mergeCell ref="L2:V2"/>
    <mergeCell ref="E7:H7"/>
    <mergeCell ref="E9:H9"/>
    <mergeCell ref="E11:H11"/>
    <mergeCell ref="E29:H29"/>
    <mergeCell ref="E87:H87"/>
    <mergeCell ref="E89:H89"/>
    <mergeCell ref="E112:H112"/>
    <mergeCell ref="E114:H114"/>
    <mergeCell ref="E116:H116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ignoredErrors>
    <ignoredError sqref="J127:J169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2" customWidth="1"/>
    <col min="2" max="2" width="1.7109375" style="202" customWidth="1"/>
    <col min="3" max="4" width="5.00390625" style="202" customWidth="1"/>
    <col min="5" max="5" width="11.7109375" style="202" customWidth="1"/>
    <col min="6" max="6" width="9.140625" style="202" customWidth="1"/>
    <col min="7" max="7" width="5.00390625" style="202" customWidth="1"/>
    <col min="8" max="8" width="77.8515625" style="202" customWidth="1"/>
    <col min="9" max="10" width="20.00390625" style="202" customWidth="1"/>
    <col min="11" max="11" width="1.7109375" style="202" customWidth="1"/>
  </cols>
  <sheetData>
    <row r="1" s="1" customFormat="1" ht="37.5" customHeight="1"/>
    <row r="2" spans="2:11" s="1" customFormat="1" ht="7.5" customHeight="1">
      <c r="B2" s="203"/>
      <c r="C2" s="204"/>
      <c r="D2" s="204"/>
      <c r="E2" s="204"/>
      <c r="F2" s="204"/>
      <c r="G2" s="204"/>
      <c r="H2" s="204"/>
      <c r="I2" s="204"/>
      <c r="J2" s="204"/>
      <c r="K2" s="205"/>
    </row>
    <row r="3" spans="2:11" s="12" customFormat="1" ht="45" customHeight="1">
      <c r="B3" s="206"/>
      <c r="C3" s="539" t="s">
        <v>1373</v>
      </c>
      <c r="D3" s="539"/>
      <c r="E3" s="539"/>
      <c r="F3" s="539"/>
      <c r="G3" s="539"/>
      <c r="H3" s="539"/>
      <c r="I3" s="539"/>
      <c r="J3" s="539"/>
      <c r="K3" s="207"/>
    </row>
    <row r="4" spans="2:11" s="1" customFormat="1" ht="25.5" customHeight="1">
      <c r="B4" s="208"/>
      <c r="C4" s="540" t="s">
        <v>1374</v>
      </c>
      <c r="D4" s="540"/>
      <c r="E4" s="540"/>
      <c r="F4" s="540"/>
      <c r="G4" s="540"/>
      <c r="H4" s="540"/>
      <c r="I4" s="540"/>
      <c r="J4" s="540"/>
      <c r="K4" s="209"/>
    </row>
    <row r="5" spans="2:11" s="1" customFormat="1" ht="5.25" customHeight="1">
      <c r="B5" s="208"/>
      <c r="C5" s="210"/>
      <c r="D5" s="210"/>
      <c r="E5" s="210"/>
      <c r="F5" s="210"/>
      <c r="G5" s="210"/>
      <c r="H5" s="210"/>
      <c r="I5" s="210"/>
      <c r="J5" s="210"/>
      <c r="K5" s="209"/>
    </row>
    <row r="6" spans="2:11" s="1" customFormat="1" ht="15" customHeight="1">
      <c r="B6" s="208"/>
      <c r="C6" s="538" t="s">
        <v>1375</v>
      </c>
      <c r="D6" s="538"/>
      <c r="E6" s="538"/>
      <c r="F6" s="538"/>
      <c r="G6" s="538"/>
      <c r="H6" s="538"/>
      <c r="I6" s="538"/>
      <c r="J6" s="538"/>
      <c r="K6" s="209"/>
    </row>
    <row r="7" spans="2:11" s="1" customFormat="1" ht="15" customHeight="1">
      <c r="B7" s="212"/>
      <c r="C7" s="538" t="s">
        <v>1376</v>
      </c>
      <c r="D7" s="538"/>
      <c r="E7" s="538"/>
      <c r="F7" s="538"/>
      <c r="G7" s="538"/>
      <c r="H7" s="538"/>
      <c r="I7" s="538"/>
      <c r="J7" s="538"/>
      <c r="K7" s="209"/>
    </row>
    <row r="8" spans="2:11" s="1" customFormat="1" ht="12.75" customHeight="1">
      <c r="B8" s="212"/>
      <c r="C8" s="211"/>
      <c r="D8" s="211"/>
      <c r="E8" s="211"/>
      <c r="F8" s="211"/>
      <c r="G8" s="211"/>
      <c r="H8" s="211"/>
      <c r="I8" s="211"/>
      <c r="J8" s="211"/>
      <c r="K8" s="209"/>
    </row>
    <row r="9" spans="2:11" s="1" customFormat="1" ht="15" customHeight="1">
      <c r="B9" s="212"/>
      <c r="C9" s="538" t="s">
        <v>1377</v>
      </c>
      <c r="D9" s="538"/>
      <c r="E9" s="538"/>
      <c r="F9" s="538"/>
      <c r="G9" s="538"/>
      <c r="H9" s="538"/>
      <c r="I9" s="538"/>
      <c r="J9" s="538"/>
      <c r="K9" s="209"/>
    </row>
    <row r="10" spans="2:11" s="1" customFormat="1" ht="15" customHeight="1">
      <c r="B10" s="212"/>
      <c r="C10" s="211"/>
      <c r="D10" s="538" t="s">
        <v>1378</v>
      </c>
      <c r="E10" s="538"/>
      <c r="F10" s="538"/>
      <c r="G10" s="538"/>
      <c r="H10" s="538"/>
      <c r="I10" s="538"/>
      <c r="J10" s="538"/>
      <c r="K10" s="209"/>
    </row>
    <row r="11" spans="2:11" s="1" customFormat="1" ht="15" customHeight="1">
      <c r="B11" s="212"/>
      <c r="C11" s="213"/>
      <c r="D11" s="538" t="s">
        <v>1379</v>
      </c>
      <c r="E11" s="538"/>
      <c r="F11" s="538"/>
      <c r="G11" s="538"/>
      <c r="H11" s="538"/>
      <c r="I11" s="538"/>
      <c r="J11" s="538"/>
      <c r="K11" s="209"/>
    </row>
    <row r="12" spans="2:11" s="1" customFormat="1" ht="15" customHeight="1">
      <c r="B12" s="212"/>
      <c r="C12" s="213"/>
      <c r="D12" s="211"/>
      <c r="E12" s="211"/>
      <c r="F12" s="211"/>
      <c r="G12" s="211"/>
      <c r="H12" s="211"/>
      <c r="I12" s="211"/>
      <c r="J12" s="211"/>
      <c r="K12" s="209"/>
    </row>
    <row r="13" spans="2:11" s="1" customFormat="1" ht="15" customHeight="1">
      <c r="B13" s="212"/>
      <c r="C13" s="213"/>
      <c r="D13" s="214" t="s">
        <v>1380</v>
      </c>
      <c r="E13" s="211"/>
      <c r="F13" s="211"/>
      <c r="G13" s="211"/>
      <c r="H13" s="211"/>
      <c r="I13" s="211"/>
      <c r="J13" s="211"/>
      <c r="K13" s="209"/>
    </row>
    <row r="14" spans="2:11" s="1" customFormat="1" ht="12.75" customHeight="1">
      <c r="B14" s="212"/>
      <c r="C14" s="213"/>
      <c r="D14" s="213"/>
      <c r="E14" s="213"/>
      <c r="F14" s="213"/>
      <c r="G14" s="213"/>
      <c r="H14" s="213"/>
      <c r="I14" s="213"/>
      <c r="J14" s="213"/>
      <c r="K14" s="209"/>
    </row>
    <row r="15" spans="2:11" s="1" customFormat="1" ht="15" customHeight="1">
      <c r="B15" s="212"/>
      <c r="C15" s="213"/>
      <c r="D15" s="538" t="s">
        <v>1381</v>
      </c>
      <c r="E15" s="538"/>
      <c r="F15" s="538"/>
      <c r="G15" s="538"/>
      <c r="H15" s="538"/>
      <c r="I15" s="538"/>
      <c r="J15" s="538"/>
      <c r="K15" s="209"/>
    </row>
    <row r="16" spans="2:11" s="1" customFormat="1" ht="15" customHeight="1">
      <c r="B16" s="212"/>
      <c r="C16" s="213"/>
      <c r="D16" s="538" t="s">
        <v>1382</v>
      </c>
      <c r="E16" s="538"/>
      <c r="F16" s="538"/>
      <c r="G16" s="538"/>
      <c r="H16" s="538"/>
      <c r="I16" s="538"/>
      <c r="J16" s="538"/>
      <c r="K16" s="209"/>
    </row>
    <row r="17" spans="2:11" s="1" customFormat="1" ht="15" customHeight="1">
      <c r="B17" s="212"/>
      <c r="C17" s="213"/>
      <c r="D17" s="538" t="s">
        <v>1383</v>
      </c>
      <c r="E17" s="538"/>
      <c r="F17" s="538"/>
      <c r="G17" s="538"/>
      <c r="H17" s="538"/>
      <c r="I17" s="538"/>
      <c r="J17" s="538"/>
      <c r="K17" s="209"/>
    </row>
    <row r="18" spans="2:11" s="1" customFormat="1" ht="15" customHeight="1">
      <c r="B18" s="212"/>
      <c r="C18" s="213"/>
      <c r="D18" s="213"/>
      <c r="E18" s="215" t="s">
        <v>78</v>
      </c>
      <c r="F18" s="538" t="s">
        <v>1384</v>
      </c>
      <c r="G18" s="538"/>
      <c r="H18" s="538"/>
      <c r="I18" s="538"/>
      <c r="J18" s="538"/>
      <c r="K18" s="209"/>
    </row>
    <row r="19" spans="2:11" s="1" customFormat="1" ht="15" customHeight="1">
      <c r="B19" s="212"/>
      <c r="C19" s="213"/>
      <c r="D19" s="213"/>
      <c r="E19" s="215" t="s">
        <v>1385</v>
      </c>
      <c r="F19" s="538" t="s">
        <v>1386</v>
      </c>
      <c r="G19" s="538"/>
      <c r="H19" s="538"/>
      <c r="I19" s="538"/>
      <c r="J19" s="538"/>
      <c r="K19" s="209"/>
    </row>
    <row r="20" spans="2:11" s="1" customFormat="1" ht="15" customHeight="1">
      <c r="B20" s="212"/>
      <c r="C20" s="213"/>
      <c r="D20" s="213"/>
      <c r="E20" s="215" t="s">
        <v>1387</v>
      </c>
      <c r="F20" s="538" t="s">
        <v>1388</v>
      </c>
      <c r="G20" s="538"/>
      <c r="H20" s="538"/>
      <c r="I20" s="538"/>
      <c r="J20" s="538"/>
      <c r="K20" s="209"/>
    </row>
    <row r="21" spans="2:11" s="1" customFormat="1" ht="15" customHeight="1">
      <c r="B21" s="212"/>
      <c r="C21" s="213"/>
      <c r="D21" s="213"/>
      <c r="E21" s="215" t="s">
        <v>1389</v>
      </c>
      <c r="F21" s="538" t="s">
        <v>1390</v>
      </c>
      <c r="G21" s="538"/>
      <c r="H21" s="538"/>
      <c r="I21" s="538"/>
      <c r="J21" s="538"/>
      <c r="K21" s="209"/>
    </row>
    <row r="22" spans="2:11" s="1" customFormat="1" ht="15" customHeight="1">
      <c r="B22" s="212"/>
      <c r="C22" s="213"/>
      <c r="D22" s="213"/>
      <c r="E22" s="215" t="s">
        <v>1391</v>
      </c>
      <c r="F22" s="538" t="s">
        <v>1392</v>
      </c>
      <c r="G22" s="538"/>
      <c r="H22" s="538"/>
      <c r="I22" s="538"/>
      <c r="J22" s="538"/>
      <c r="K22" s="209"/>
    </row>
    <row r="23" spans="2:11" s="1" customFormat="1" ht="15" customHeight="1">
      <c r="B23" s="212"/>
      <c r="C23" s="213"/>
      <c r="D23" s="213"/>
      <c r="E23" s="215" t="s">
        <v>1393</v>
      </c>
      <c r="F23" s="538" t="s">
        <v>1394</v>
      </c>
      <c r="G23" s="538"/>
      <c r="H23" s="538"/>
      <c r="I23" s="538"/>
      <c r="J23" s="538"/>
      <c r="K23" s="209"/>
    </row>
    <row r="24" spans="2:11" s="1" customFormat="1" ht="12.75" customHeight="1">
      <c r="B24" s="212"/>
      <c r="C24" s="213"/>
      <c r="D24" s="213"/>
      <c r="E24" s="213"/>
      <c r="F24" s="213"/>
      <c r="G24" s="213"/>
      <c r="H24" s="213"/>
      <c r="I24" s="213"/>
      <c r="J24" s="213"/>
      <c r="K24" s="209"/>
    </row>
    <row r="25" spans="2:11" s="1" customFormat="1" ht="15" customHeight="1">
      <c r="B25" s="212"/>
      <c r="C25" s="538" t="s">
        <v>1395</v>
      </c>
      <c r="D25" s="538"/>
      <c r="E25" s="538"/>
      <c r="F25" s="538"/>
      <c r="G25" s="538"/>
      <c r="H25" s="538"/>
      <c r="I25" s="538"/>
      <c r="J25" s="538"/>
      <c r="K25" s="209"/>
    </row>
    <row r="26" spans="2:11" s="1" customFormat="1" ht="15" customHeight="1">
      <c r="B26" s="212"/>
      <c r="C26" s="538" t="s">
        <v>1396</v>
      </c>
      <c r="D26" s="538"/>
      <c r="E26" s="538"/>
      <c r="F26" s="538"/>
      <c r="G26" s="538"/>
      <c r="H26" s="538"/>
      <c r="I26" s="538"/>
      <c r="J26" s="538"/>
      <c r="K26" s="209"/>
    </row>
    <row r="27" spans="2:11" s="1" customFormat="1" ht="15" customHeight="1">
      <c r="B27" s="212"/>
      <c r="C27" s="211"/>
      <c r="D27" s="538" t="s">
        <v>1397</v>
      </c>
      <c r="E27" s="538"/>
      <c r="F27" s="538"/>
      <c r="G27" s="538"/>
      <c r="H27" s="538"/>
      <c r="I27" s="538"/>
      <c r="J27" s="538"/>
      <c r="K27" s="209"/>
    </row>
    <row r="28" spans="2:11" s="1" customFormat="1" ht="15" customHeight="1">
      <c r="B28" s="212"/>
      <c r="C28" s="213"/>
      <c r="D28" s="538" t="s">
        <v>1398</v>
      </c>
      <c r="E28" s="538"/>
      <c r="F28" s="538"/>
      <c r="G28" s="538"/>
      <c r="H28" s="538"/>
      <c r="I28" s="538"/>
      <c r="J28" s="538"/>
      <c r="K28" s="209"/>
    </row>
    <row r="29" spans="2:11" s="1" customFormat="1" ht="12.75" customHeight="1">
      <c r="B29" s="212"/>
      <c r="C29" s="213"/>
      <c r="D29" s="213"/>
      <c r="E29" s="213"/>
      <c r="F29" s="213"/>
      <c r="G29" s="213"/>
      <c r="H29" s="213"/>
      <c r="I29" s="213"/>
      <c r="J29" s="213"/>
      <c r="K29" s="209"/>
    </row>
    <row r="30" spans="2:11" s="1" customFormat="1" ht="15" customHeight="1">
      <c r="B30" s="212"/>
      <c r="C30" s="213"/>
      <c r="D30" s="538" t="s">
        <v>1399</v>
      </c>
      <c r="E30" s="538"/>
      <c r="F30" s="538"/>
      <c r="G30" s="538"/>
      <c r="H30" s="538"/>
      <c r="I30" s="538"/>
      <c r="J30" s="538"/>
      <c r="K30" s="209"/>
    </row>
    <row r="31" spans="2:11" s="1" customFormat="1" ht="15" customHeight="1">
      <c r="B31" s="212"/>
      <c r="C31" s="213"/>
      <c r="D31" s="538" t="s">
        <v>1400</v>
      </c>
      <c r="E31" s="538"/>
      <c r="F31" s="538"/>
      <c r="G31" s="538"/>
      <c r="H31" s="538"/>
      <c r="I31" s="538"/>
      <c r="J31" s="538"/>
      <c r="K31" s="209"/>
    </row>
    <row r="32" spans="2:11" s="1" customFormat="1" ht="12.75" customHeight="1">
      <c r="B32" s="212"/>
      <c r="C32" s="213"/>
      <c r="D32" s="213"/>
      <c r="E32" s="213"/>
      <c r="F32" s="213"/>
      <c r="G32" s="213"/>
      <c r="H32" s="213"/>
      <c r="I32" s="213"/>
      <c r="J32" s="213"/>
      <c r="K32" s="209"/>
    </row>
    <row r="33" spans="2:11" s="1" customFormat="1" ht="15" customHeight="1">
      <c r="B33" s="212"/>
      <c r="C33" s="213"/>
      <c r="D33" s="538" t="s">
        <v>1401</v>
      </c>
      <c r="E33" s="538"/>
      <c r="F33" s="538"/>
      <c r="G33" s="538"/>
      <c r="H33" s="538"/>
      <c r="I33" s="538"/>
      <c r="J33" s="538"/>
      <c r="K33" s="209"/>
    </row>
    <row r="34" spans="2:11" s="1" customFormat="1" ht="15" customHeight="1">
      <c r="B34" s="212"/>
      <c r="C34" s="213"/>
      <c r="D34" s="538" t="s">
        <v>1402</v>
      </c>
      <c r="E34" s="538"/>
      <c r="F34" s="538"/>
      <c r="G34" s="538"/>
      <c r="H34" s="538"/>
      <c r="I34" s="538"/>
      <c r="J34" s="538"/>
      <c r="K34" s="209"/>
    </row>
    <row r="35" spans="2:11" s="1" customFormat="1" ht="15" customHeight="1">
      <c r="B35" s="212"/>
      <c r="C35" s="213"/>
      <c r="D35" s="538" t="s">
        <v>1403</v>
      </c>
      <c r="E35" s="538"/>
      <c r="F35" s="538"/>
      <c r="G35" s="538"/>
      <c r="H35" s="538"/>
      <c r="I35" s="538"/>
      <c r="J35" s="538"/>
      <c r="K35" s="209"/>
    </row>
    <row r="36" spans="2:11" s="1" customFormat="1" ht="15" customHeight="1">
      <c r="B36" s="212"/>
      <c r="C36" s="213"/>
      <c r="D36" s="211"/>
      <c r="E36" s="214" t="s">
        <v>114</v>
      </c>
      <c r="F36" s="211"/>
      <c r="G36" s="538" t="s">
        <v>1404</v>
      </c>
      <c r="H36" s="538"/>
      <c r="I36" s="538"/>
      <c r="J36" s="538"/>
      <c r="K36" s="209"/>
    </row>
    <row r="37" spans="2:11" s="1" customFormat="1" ht="30.75" customHeight="1">
      <c r="B37" s="212"/>
      <c r="C37" s="213"/>
      <c r="D37" s="211"/>
      <c r="E37" s="214" t="s">
        <v>1405</v>
      </c>
      <c r="F37" s="211"/>
      <c r="G37" s="538" t="s">
        <v>1406</v>
      </c>
      <c r="H37" s="538"/>
      <c r="I37" s="538"/>
      <c r="J37" s="538"/>
      <c r="K37" s="209"/>
    </row>
    <row r="38" spans="2:11" s="1" customFormat="1" ht="15" customHeight="1">
      <c r="B38" s="212"/>
      <c r="C38" s="213"/>
      <c r="D38" s="211"/>
      <c r="E38" s="214" t="s">
        <v>52</v>
      </c>
      <c r="F38" s="211"/>
      <c r="G38" s="538" t="s">
        <v>1407</v>
      </c>
      <c r="H38" s="538"/>
      <c r="I38" s="538"/>
      <c r="J38" s="538"/>
      <c r="K38" s="209"/>
    </row>
    <row r="39" spans="2:11" s="1" customFormat="1" ht="15" customHeight="1">
      <c r="B39" s="212"/>
      <c r="C39" s="213"/>
      <c r="D39" s="211"/>
      <c r="E39" s="214" t="s">
        <v>53</v>
      </c>
      <c r="F39" s="211"/>
      <c r="G39" s="538" t="s">
        <v>1408</v>
      </c>
      <c r="H39" s="538"/>
      <c r="I39" s="538"/>
      <c r="J39" s="538"/>
      <c r="K39" s="209"/>
    </row>
    <row r="40" spans="2:11" s="1" customFormat="1" ht="15" customHeight="1">
      <c r="B40" s="212"/>
      <c r="C40" s="213"/>
      <c r="D40" s="211"/>
      <c r="E40" s="214" t="s">
        <v>115</v>
      </c>
      <c r="F40" s="211"/>
      <c r="G40" s="538" t="s">
        <v>1409</v>
      </c>
      <c r="H40" s="538"/>
      <c r="I40" s="538"/>
      <c r="J40" s="538"/>
      <c r="K40" s="209"/>
    </row>
    <row r="41" spans="2:11" s="1" customFormat="1" ht="15" customHeight="1">
      <c r="B41" s="212"/>
      <c r="C41" s="213"/>
      <c r="D41" s="211"/>
      <c r="E41" s="214" t="s">
        <v>116</v>
      </c>
      <c r="F41" s="211"/>
      <c r="G41" s="538" t="s">
        <v>1410</v>
      </c>
      <c r="H41" s="538"/>
      <c r="I41" s="538"/>
      <c r="J41" s="538"/>
      <c r="K41" s="209"/>
    </row>
    <row r="42" spans="2:11" s="1" customFormat="1" ht="15" customHeight="1">
      <c r="B42" s="212"/>
      <c r="C42" s="213"/>
      <c r="D42" s="211"/>
      <c r="E42" s="214" t="s">
        <v>1411</v>
      </c>
      <c r="F42" s="211"/>
      <c r="G42" s="538" t="s">
        <v>1412</v>
      </c>
      <c r="H42" s="538"/>
      <c r="I42" s="538"/>
      <c r="J42" s="538"/>
      <c r="K42" s="209"/>
    </row>
    <row r="43" spans="2:11" s="1" customFormat="1" ht="15" customHeight="1">
      <c r="B43" s="212"/>
      <c r="C43" s="213"/>
      <c r="D43" s="211"/>
      <c r="E43" s="214"/>
      <c r="F43" s="211"/>
      <c r="G43" s="538" t="s">
        <v>1413</v>
      </c>
      <c r="H43" s="538"/>
      <c r="I43" s="538"/>
      <c r="J43" s="538"/>
      <c r="K43" s="209"/>
    </row>
    <row r="44" spans="2:11" s="1" customFormat="1" ht="15" customHeight="1">
      <c r="B44" s="212"/>
      <c r="C44" s="213"/>
      <c r="D44" s="211"/>
      <c r="E44" s="214" t="s">
        <v>1414</v>
      </c>
      <c r="F44" s="211"/>
      <c r="G44" s="538" t="s">
        <v>1415</v>
      </c>
      <c r="H44" s="538"/>
      <c r="I44" s="538"/>
      <c r="J44" s="538"/>
      <c r="K44" s="209"/>
    </row>
    <row r="45" spans="2:11" s="1" customFormat="1" ht="15" customHeight="1">
      <c r="B45" s="212"/>
      <c r="C45" s="213"/>
      <c r="D45" s="211"/>
      <c r="E45" s="214" t="s">
        <v>118</v>
      </c>
      <c r="F45" s="211"/>
      <c r="G45" s="538" t="s">
        <v>1416</v>
      </c>
      <c r="H45" s="538"/>
      <c r="I45" s="538"/>
      <c r="J45" s="538"/>
      <c r="K45" s="209"/>
    </row>
    <row r="46" spans="2:11" s="1" customFormat="1" ht="12.75" customHeight="1">
      <c r="B46" s="212"/>
      <c r="C46" s="213"/>
      <c r="D46" s="211"/>
      <c r="E46" s="211"/>
      <c r="F46" s="211"/>
      <c r="G46" s="211"/>
      <c r="H46" s="211"/>
      <c r="I46" s="211"/>
      <c r="J46" s="211"/>
      <c r="K46" s="209"/>
    </row>
    <row r="47" spans="2:11" s="1" customFormat="1" ht="15" customHeight="1">
      <c r="B47" s="212"/>
      <c r="C47" s="213"/>
      <c r="D47" s="538" t="s">
        <v>1417</v>
      </c>
      <c r="E47" s="538"/>
      <c r="F47" s="538"/>
      <c r="G47" s="538"/>
      <c r="H47" s="538"/>
      <c r="I47" s="538"/>
      <c r="J47" s="538"/>
      <c r="K47" s="209"/>
    </row>
    <row r="48" spans="2:11" s="1" customFormat="1" ht="15" customHeight="1">
      <c r="B48" s="212"/>
      <c r="C48" s="213"/>
      <c r="D48" s="213"/>
      <c r="E48" s="538" t="s">
        <v>1418</v>
      </c>
      <c r="F48" s="538"/>
      <c r="G48" s="538"/>
      <c r="H48" s="538"/>
      <c r="I48" s="538"/>
      <c r="J48" s="538"/>
      <c r="K48" s="209"/>
    </row>
    <row r="49" spans="2:11" s="1" customFormat="1" ht="15" customHeight="1">
      <c r="B49" s="212"/>
      <c r="C49" s="213"/>
      <c r="D49" s="213"/>
      <c r="E49" s="538" t="s">
        <v>1419</v>
      </c>
      <c r="F49" s="538"/>
      <c r="G49" s="538"/>
      <c r="H49" s="538"/>
      <c r="I49" s="538"/>
      <c r="J49" s="538"/>
      <c r="K49" s="209"/>
    </row>
    <row r="50" spans="2:11" s="1" customFormat="1" ht="15" customHeight="1">
      <c r="B50" s="212"/>
      <c r="C50" s="213"/>
      <c r="D50" s="213"/>
      <c r="E50" s="538" t="s">
        <v>1420</v>
      </c>
      <c r="F50" s="538"/>
      <c r="G50" s="538"/>
      <c r="H50" s="538"/>
      <c r="I50" s="538"/>
      <c r="J50" s="538"/>
      <c r="K50" s="209"/>
    </row>
    <row r="51" spans="2:11" s="1" customFormat="1" ht="15" customHeight="1">
      <c r="B51" s="212"/>
      <c r="C51" s="213"/>
      <c r="D51" s="538" t="s">
        <v>1421</v>
      </c>
      <c r="E51" s="538"/>
      <c r="F51" s="538"/>
      <c r="G51" s="538"/>
      <c r="H51" s="538"/>
      <c r="I51" s="538"/>
      <c r="J51" s="538"/>
      <c r="K51" s="209"/>
    </row>
    <row r="52" spans="2:11" s="1" customFormat="1" ht="25.5" customHeight="1">
      <c r="B52" s="208"/>
      <c r="C52" s="540" t="s">
        <v>1422</v>
      </c>
      <c r="D52" s="540"/>
      <c r="E52" s="540"/>
      <c r="F52" s="540"/>
      <c r="G52" s="540"/>
      <c r="H52" s="540"/>
      <c r="I52" s="540"/>
      <c r="J52" s="540"/>
      <c r="K52" s="209"/>
    </row>
    <row r="53" spans="2:11" s="1" customFormat="1" ht="5.25" customHeight="1">
      <c r="B53" s="208"/>
      <c r="C53" s="210"/>
      <c r="D53" s="210"/>
      <c r="E53" s="210"/>
      <c r="F53" s="210"/>
      <c r="G53" s="210"/>
      <c r="H53" s="210"/>
      <c r="I53" s="210"/>
      <c r="J53" s="210"/>
      <c r="K53" s="209"/>
    </row>
    <row r="54" spans="2:11" s="1" customFormat="1" ht="15" customHeight="1">
      <c r="B54" s="208"/>
      <c r="C54" s="538" t="s">
        <v>1423</v>
      </c>
      <c r="D54" s="538"/>
      <c r="E54" s="538"/>
      <c r="F54" s="538"/>
      <c r="G54" s="538"/>
      <c r="H54" s="538"/>
      <c r="I54" s="538"/>
      <c r="J54" s="538"/>
      <c r="K54" s="209"/>
    </row>
    <row r="55" spans="2:11" s="1" customFormat="1" ht="15" customHeight="1">
      <c r="B55" s="208"/>
      <c r="C55" s="538" t="s">
        <v>1424</v>
      </c>
      <c r="D55" s="538"/>
      <c r="E55" s="538"/>
      <c r="F55" s="538"/>
      <c r="G55" s="538"/>
      <c r="H55" s="538"/>
      <c r="I55" s="538"/>
      <c r="J55" s="538"/>
      <c r="K55" s="209"/>
    </row>
    <row r="56" spans="2:11" s="1" customFormat="1" ht="12.75" customHeight="1">
      <c r="B56" s="208"/>
      <c r="C56" s="211"/>
      <c r="D56" s="211"/>
      <c r="E56" s="211"/>
      <c r="F56" s="211"/>
      <c r="G56" s="211"/>
      <c r="H56" s="211"/>
      <c r="I56" s="211"/>
      <c r="J56" s="211"/>
      <c r="K56" s="209"/>
    </row>
    <row r="57" spans="2:11" s="1" customFormat="1" ht="15" customHeight="1">
      <c r="B57" s="208"/>
      <c r="C57" s="538" t="s">
        <v>1425</v>
      </c>
      <c r="D57" s="538"/>
      <c r="E57" s="538"/>
      <c r="F57" s="538"/>
      <c r="G57" s="538"/>
      <c r="H57" s="538"/>
      <c r="I57" s="538"/>
      <c r="J57" s="538"/>
      <c r="K57" s="209"/>
    </row>
    <row r="58" spans="2:11" s="1" customFormat="1" ht="15" customHeight="1">
      <c r="B58" s="208"/>
      <c r="C58" s="213"/>
      <c r="D58" s="538" t="s">
        <v>1426</v>
      </c>
      <c r="E58" s="538"/>
      <c r="F58" s="538"/>
      <c r="G58" s="538"/>
      <c r="H58" s="538"/>
      <c r="I58" s="538"/>
      <c r="J58" s="538"/>
      <c r="K58" s="209"/>
    </row>
    <row r="59" spans="2:11" s="1" customFormat="1" ht="15" customHeight="1">
      <c r="B59" s="208"/>
      <c r="C59" s="213"/>
      <c r="D59" s="538" t="s">
        <v>1427</v>
      </c>
      <c r="E59" s="538"/>
      <c r="F59" s="538"/>
      <c r="G59" s="538"/>
      <c r="H59" s="538"/>
      <c r="I59" s="538"/>
      <c r="J59" s="538"/>
      <c r="K59" s="209"/>
    </row>
    <row r="60" spans="2:11" s="1" customFormat="1" ht="15" customHeight="1">
      <c r="B60" s="208"/>
      <c r="C60" s="213"/>
      <c r="D60" s="538" t="s">
        <v>1428</v>
      </c>
      <c r="E60" s="538"/>
      <c r="F60" s="538"/>
      <c r="G60" s="538"/>
      <c r="H60" s="538"/>
      <c r="I60" s="538"/>
      <c r="J60" s="538"/>
      <c r="K60" s="209"/>
    </row>
    <row r="61" spans="2:11" s="1" customFormat="1" ht="15" customHeight="1">
      <c r="B61" s="208"/>
      <c r="C61" s="213"/>
      <c r="D61" s="538" t="s">
        <v>1429</v>
      </c>
      <c r="E61" s="538"/>
      <c r="F61" s="538"/>
      <c r="G61" s="538"/>
      <c r="H61" s="538"/>
      <c r="I61" s="538"/>
      <c r="J61" s="538"/>
      <c r="K61" s="209"/>
    </row>
    <row r="62" spans="2:11" s="1" customFormat="1" ht="15" customHeight="1">
      <c r="B62" s="208"/>
      <c r="C62" s="213"/>
      <c r="D62" s="542" t="s">
        <v>1430</v>
      </c>
      <c r="E62" s="542"/>
      <c r="F62" s="542"/>
      <c r="G62" s="542"/>
      <c r="H62" s="542"/>
      <c r="I62" s="542"/>
      <c r="J62" s="542"/>
      <c r="K62" s="209"/>
    </row>
    <row r="63" spans="2:11" s="1" customFormat="1" ht="15" customHeight="1">
      <c r="B63" s="208"/>
      <c r="C63" s="213"/>
      <c r="D63" s="538" t="s">
        <v>1431</v>
      </c>
      <c r="E63" s="538"/>
      <c r="F63" s="538"/>
      <c r="G63" s="538"/>
      <c r="H63" s="538"/>
      <c r="I63" s="538"/>
      <c r="J63" s="538"/>
      <c r="K63" s="209"/>
    </row>
    <row r="64" spans="2:11" s="1" customFormat="1" ht="12.75" customHeight="1">
      <c r="B64" s="208"/>
      <c r="C64" s="213"/>
      <c r="D64" s="213"/>
      <c r="E64" s="216"/>
      <c r="F64" s="213"/>
      <c r="G64" s="213"/>
      <c r="H64" s="213"/>
      <c r="I64" s="213"/>
      <c r="J64" s="213"/>
      <c r="K64" s="209"/>
    </row>
    <row r="65" spans="2:11" s="1" customFormat="1" ht="15" customHeight="1">
      <c r="B65" s="208"/>
      <c r="C65" s="213"/>
      <c r="D65" s="538" t="s">
        <v>1432</v>
      </c>
      <c r="E65" s="538"/>
      <c r="F65" s="538"/>
      <c r="G65" s="538"/>
      <c r="H65" s="538"/>
      <c r="I65" s="538"/>
      <c r="J65" s="538"/>
      <c r="K65" s="209"/>
    </row>
    <row r="66" spans="2:11" s="1" customFormat="1" ht="15" customHeight="1">
      <c r="B66" s="208"/>
      <c r="C66" s="213"/>
      <c r="D66" s="542" t="s">
        <v>1433</v>
      </c>
      <c r="E66" s="542"/>
      <c r="F66" s="542"/>
      <c r="G66" s="542"/>
      <c r="H66" s="542"/>
      <c r="I66" s="542"/>
      <c r="J66" s="542"/>
      <c r="K66" s="209"/>
    </row>
    <row r="67" spans="2:11" s="1" customFormat="1" ht="15" customHeight="1">
      <c r="B67" s="208"/>
      <c r="C67" s="213"/>
      <c r="D67" s="538" t="s">
        <v>1434</v>
      </c>
      <c r="E67" s="538"/>
      <c r="F67" s="538"/>
      <c r="G67" s="538"/>
      <c r="H67" s="538"/>
      <c r="I67" s="538"/>
      <c r="J67" s="538"/>
      <c r="K67" s="209"/>
    </row>
    <row r="68" spans="2:11" s="1" customFormat="1" ht="15" customHeight="1">
      <c r="B68" s="208"/>
      <c r="C68" s="213"/>
      <c r="D68" s="538" t="s">
        <v>1435</v>
      </c>
      <c r="E68" s="538"/>
      <c r="F68" s="538"/>
      <c r="G68" s="538"/>
      <c r="H68" s="538"/>
      <c r="I68" s="538"/>
      <c r="J68" s="538"/>
      <c r="K68" s="209"/>
    </row>
    <row r="69" spans="2:11" s="1" customFormat="1" ht="15" customHeight="1">
      <c r="B69" s="208"/>
      <c r="C69" s="213"/>
      <c r="D69" s="538" t="s">
        <v>1436</v>
      </c>
      <c r="E69" s="538"/>
      <c r="F69" s="538"/>
      <c r="G69" s="538"/>
      <c r="H69" s="538"/>
      <c r="I69" s="538"/>
      <c r="J69" s="538"/>
      <c r="K69" s="209"/>
    </row>
    <row r="70" spans="2:11" s="1" customFormat="1" ht="15" customHeight="1">
      <c r="B70" s="208"/>
      <c r="C70" s="213"/>
      <c r="D70" s="538" t="s">
        <v>1437</v>
      </c>
      <c r="E70" s="538"/>
      <c r="F70" s="538"/>
      <c r="G70" s="538"/>
      <c r="H70" s="538"/>
      <c r="I70" s="538"/>
      <c r="J70" s="538"/>
      <c r="K70" s="209"/>
    </row>
    <row r="71" spans="2:11" s="1" customFormat="1" ht="12.75" customHeight="1">
      <c r="B71" s="217"/>
      <c r="C71" s="218"/>
      <c r="D71" s="218"/>
      <c r="E71" s="218"/>
      <c r="F71" s="218"/>
      <c r="G71" s="218"/>
      <c r="H71" s="218"/>
      <c r="I71" s="218"/>
      <c r="J71" s="218"/>
      <c r="K71" s="219"/>
    </row>
    <row r="72" spans="2:11" s="1" customFormat="1" ht="18.75" customHeight="1">
      <c r="B72" s="220"/>
      <c r="C72" s="220"/>
      <c r="D72" s="220"/>
      <c r="E72" s="220"/>
      <c r="F72" s="220"/>
      <c r="G72" s="220"/>
      <c r="H72" s="220"/>
      <c r="I72" s="220"/>
      <c r="J72" s="220"/>
      <c r="K72" s="221"/>
    </row>
    <row r="73" spans="2:11" s="1" customFormat="1" ht="18.75" customHeight="1">
      <c r="B73" s="221"/>
      <c r="C73" s="221"/>
      <c r="D73" s="221"/>
      <c r="E73" s="221"/>
      <c r="F73" s="221"/>
      <c r="G73" s="221"/>
      <c r="H73" s="221"/>
      <c r="I73" s="221"/>
      <c r="J73" s="221"/>
      <c r="K73" s="221"/>
    </row>
    <row r="74" spans="2:11" s="1" customFormat="1" ht="7.5" customHeight="1">
      <c r="B74" s="222"/>
      <c r="C74" s="223"/>
      <c r="D74" s="223"/>
      <c r="E74" s="223"/>
      <c r="F74" s="223"/>
      <c r="G74" s="223"/>
      <c r="H74" s="223"/>
      <c r="I74" s="223"/>
      <c r="J74" s="223"/>
      <c r="K74" s="224"/>
    </row>
    <row r="75" spans="2:11" s="1" customFormat="1" ht="45" customHeight="1">
      <c r="B75" s="225"/>
      <c r="C75" s="541" t="s">
        <v>1438</v>
      </c>
      <c r="D75" s="541"/>
      <c r="E75" s="541"/>
      <c r="F75" s="541"/>
      <c r="G75" s="541"/>
      <c r="H75" s="541"/>
      <c r="I75" s="541"/>
      <c r="J75" s="541"/>
      <c r="K75" s="226"/>
    </row>
    <row r="76" spans="2:11" s="1" customFormat="1" ht="17.25" customHeight="1">
      <c r="B76" s="225"/>
      <c r="C76" s="227" t="s">
        <v>1439</v>
      </c>
      <c r="D76" s="227"/>
      <c r="E76" s="227"/>
      <c r="F76" s="227" t="s">
        <v>1440</v>
      </c>
      <c r="G76" s="228"/>
      <c r="H76" s="227" t="s">
        <v>53</v>
      </c>
      <c r="I76" s="227" t="s">
        <v>56</v>
      </c>
      <c r="J76" s="227" t="s">
        <v>1441</v>
      </c>
      <c r="K76" s="226"/>
    </row>
    <row r="77" spans="2:11" s="1" customFormat="1" ht="17.25" customHeight="1">
      <c r="B77" s="225"/>
      <c r="C77" s="229" t="s">
        <v>1442</v>
      </c>
      <c r="D77" s="229"/>
      <c r="E77" s="229"/>
      <c r="F77" s="230" t="s">
        <v>1443</v>
      </c>
      <c r="G77" s="231"/>
      <c r="H77" s="229"/>
      <c r="I77" s="229"/>
      <c r="J77" s="229" t="s">
        <v>1444</v>
      </c>
      <c r="K77" s="226"/>
    </row>
    <row r="78" spans="2:11" s="1" customFormat="1" ht="5.25" customHeight="1">
      <c r="B78" s="225"/>
      <c r="C78" s="232"/>
      <c r="D78" s="232"/>
      <c r="E78" s="232"/>
      <c r="F78" s="232"/>
      <c r="G78" s="233"/>
      <c r="H78" s="232"/>
      <c r="I78" s="232"/>
      <c r="J78" s="232"/>
      <c r="K78" s="226"/>
    </row>
    <row r="79" spans="2:11" s="1" customFormat="1" ht="15" customHeight="1">
      <c r="B79" s="225"/>
      <c r="C79" s="214" t="s">
        <v>52</v>
      </c>
      <c r="D79" s="232"/>
      <c r="E79" s="232"/>
      <c r="F79" s="234" t="s">
        <v>1445</v>
      </c>
      <c r="G79" s="233"/>
      <c r="H79" s="214" t="s">
        <v>1446</v>
      </c>
      <c r="I79" s="214" t="s">
        <v>1447</v>
      </c>
      <c r="J79" s="214">
        <v>20</v>
      </c>
      <c r="K79" s="226"/>
    </row>
    <row r="80" spans="2:11" s="1" customFormat="1" ht="15" customHeight="1">
      <c r="B80" s="225"/>
      <c r="C80" s="214" t="s">
        <v>1448</v>
      </c>
      <c r="D80" s="214"/>
      <c r="E80" s="214"/>
      <c r="F80" s="234" t="s">
        <v>1445</v>
      </c>
      <c r="G80" s="233"/>
      <c r="H80" s="214" t="s">
        <v>1449</v>
      </c>
      <c r="I80" s="214" t="s">
        <v>1447</v>
      </c>
      <c r="J80" s="214">
        <v>120</v>
      </c>
      <c r="K80" s="226"/>
    </row>
    <row r="81" spans="2:11" s="1" customFormat="1" ht="15" customHeight="1">
      <c r="B81" s="235"/>
      <c r="C81" s="214" t="s">
        <v>1450</v>
      </c>
      <c r="D81" s="214"/>
      <c r="E81" s="214"/>
      <c r="F81" s="234" t="s">
        <v>1451</v>
      </c>
      <c r="G81" s="233"/>
      <c r="H81" s="214" t="s">
        <v>1452</v>
      </c>
      <c r="I81" s="214" t="s">
        <v>1447</v>
      </c>
      <c r="J81" s="214">
        <v>50</v>
      </c>
      <c r="K81" s="226"/>
    </row>
    <row r="82" spans="2:11" s="1" customFormat="1" ht="15" customHeight="1">
      <c r="B82" s="235"/>
      <c r="C82" s="214" t="s">
        <v>1453</v>
      </c>
      <c r="D82" s="214"/>
      <c r="E82" s="214"/>
      <c r="F82" s="234" t="s">
        <v>1445</v>
      </c>
      <c r="G82" s="233"/>
      <c r="H82" s="214" t="s">
        <v>1454</v>
      </c>
      <c r="I82" s="214" t="s">
        <v>1455</v>
      </c>
      <c r="J82" s="214"/>
      <c r="K82" s="226"/>
    </row>
    <row r="83" spans="2:11" s="1" customFormat="1" ht="15" customHeight="1">
      <c r="B83" s="235"/>
      <c r="C83" s="236" t="s">
        <v>1456</v>
      </c>
      <c r="D83" s="236"/>
      <c r="E83" s="236"/>
      <c r="F83" s="237" t="s">
        <v>1451</v>
      </c>
      <c r="G83" s="236"/>
      <c r="H83" s="236" t="s">
        <v>1457</v>
      </c>
      <c r="I83" s="236" t="s">
        <v>1447</v>
      </c>
      <c r="J83" s="236">
        <v>15</v>
      </c>
      <c r="K83" s="226"/>
    </row>
    <row r="84" spans="2:11" s="1" customFormat="1" ht="15" customHeight="1">
      <c r="B84" s="235"/>
      <c r="C84" s="236" t="s">
        <v>1458</v>
      </c>
      <c r="D84" s="236"/>
      <c r="E84" s="236"/>
      <c r="F84" s="237" t="s">
        <v>1451</v>
      </c>
      <c r="G84" s="236"/>
      <c r="H84" s="236" t="s">
        <v>1459</v>
      </c>
      <c r="I84" s="236" t="s">
        <v>1447</v>
      </c>
      <c r="J84" s="236">
        <v>15</v>
      </c>
      <c r="K84" s="226"/>
    </row>
    <row r="85" spans="2:11" s="1" customFormat="1" ht="15" customHeight="1">
      <c r="B85" s="235"/>
      <c r="C85" s="236" t="s">
        <v>1460</v>
      </c>
      <c r="D85" s="236"/>
      <c r="E85" s="236"/>
      <c r="F85" s="237" t="s">
        <v>1451</v>
      </c>
      <c r="G85" s="236"/>
      <c r="H85" s="236" t="s">
        <v>1461</v>
      </c>
      <c r="I85" s="236" t="s">
        <v>1447</v>
      </c>
      <c r="J85" s="236">
        <v>20</v>
      </c>
      <c r="K85" s="226"/>
    </row>
    <row r="86" spans="2:11" s="1" customFormat="1" ht="15" customHeight="1">
      <c r="B86" s="235"/>
      <c r="C86" s="236" t="s">
        <v>1462</v>
      </c>
      <c r="D86" s="236"/>
      <c r="E86" s="236"/>
      <c r="F86" s="237" t="s">
        <v>1451</v>
      </c>
      <c r="G86" s="236"/>
      <c r="H86" s="236" t="s">
        <v>1463</v>
      </c>
      <c r="I86" s="236" t="s">
        <v>1447</v>
      </c>
      <c r="J86" s="236">
        <v>20</v>
      </c>
      <c r="K86" s="226"/>
    </row>
    <row r="87" spans="2:11" s="1" customFormat="1" ht="15" customHeight="1">
      <c r="B87" s="235"/>
      <c r="C87" s="214" t="s">
        <v>1464</v>
      </c>
      <c r="D87" s="214"/>
      <c r="E87" s="214"/>
      <c r="F87" s="234" t="s">
        <v>1451</v>
      </c>
      <c r="G87" s="233"/>
      <c r="H87" s="214" t="s">
        <v>1465</v>
      </c>
      <c r="I87" s="214" t="s">
        <v>1447</v>
      </c>
      <c r="J87" s="214">
        <v>50</v>
      </c>
      <c r="K87" s="226"/>
    </row>
    <row r="88" spans="2:11" s="1" customFormat="1" ht="15" customHeight="1">
      <c r="B88" s="235"/>
      <c r="C88" s="214" t="s">
        <v>1466</v>
      </c>
      <c r="D88" s="214"/>
      <c r="E88" s="214"/>
      <c r="F88" s="234" t="s">
        <v>1451</v>
      </c>
      <c r="G88" s="233"/>
      <c r="H88" s="214" t="s">
        <v>1467</v>
      </c>
      <c r="I88" s="214" t="s">
        <v>1447</v>
      </c>
      <c r="J88" s="214">
        <v>20</v>
      </c>
      <c r="K88" s="226"/>
    </row>
    <row r="89" spans="2:11" s="1" customFormat="1" ht="15" customHeight="1">
      <c r="B89" s="235"/>
      <c r="C89" s="214" t="s">
        <v>1468</v>
      </c>
      <c r="D89" s="214"/>
      <c r="E89" s="214"/>
      <c r="F89" s="234" t="s">
        <v>1451</v>
      </c>
      <c r="G89" s="233"/>
      <c r="H89" s="214" t="s">
        <v>1469</v>
      </c>
      <c r="I89" s="214" t="s">
        <v>1447</v>
      </c>
      <c r="J89" s="214">
        <v>20</v>
      </c>
      <c r="K89" s="226"/>
    </row>
    <row r="90" spans="2:11" s="1" customFormat="1" ht="15" customHeight="1">
      <c r="B90" s="235"/>
      <c r="C90" s="214" t="s">
        <v>1470</v>
      </c>
      <c r="D90" s="214"/>
      <c r="E90" s="214"/>
      <c r="F90" s="234" t="s">
        <v>1451</v>
      </c>
      <c r="G90" s="233"/>
      <c r="H90" s="214" t="s">
        <v>1471</v>
      </c>
      <c r="I90" s="214" t="s">
        <v>1447</v>
      </c>
      <c r="J90" s="214">
        <v>50</v>
      </c>
      <c r="K90" s="226"/>
    </row>
    <row r="91" spans="2:11" s="1" customFormat="1" ht="15" customHeight="1">
      <c r="B91" s="235"/>
      <c r="C91" s="214" t="s">
        <v>1472</v>
      </c>
      <c r="D91" s="214"/>
      <c r="E91" s="214"/>
      <c r="F91" s="234" t="s">
        <v>1451</v>
      </c>
      <c r="G91" s="233"/>
      <c r="H91" s="214" t="s">
        <v>1472</v>
      </c>
      <c r="I91" s="214" t="s">
        <v>1447</v>
      </c>
      <c r="J91" s="214">
        <v>50</v>
      </c>
      <c r="K91" s="226"/>
    </row>
    <row r="92" spans="2:11" s="1" customFormat="1" ht="15" customHeight="1">
      <c r="B92" s="235"/>
      <c r="C92" s="214" t="s">
        <v>1473</v>
      </c>
      <c r="D92" s="214"/>
      <c r="E92" s="214"/>
      <c r="F92" s="234" t="s">
        <v>1451</v>
      </c>
      <c r="G92" s="233"/>
      <c r="H92" s="214" t="s">
        <v>1474</v>
      </c>
      <c r="I92" s="214" t="s">
        <v>1447</v>
      </c>
      <c r="J92" s="214">
        <v>255</v>
      </c>
      <c r="K92" s="226"/>
    </row>
    <row r="93" spans="2:11" s="1" customFormat="1" ht="15" customHeight="1">
      <c r="B93" s="235"/>
      <c r="C93" s="214" t="s">
        <v>1475</v>
      </c>
      <c r="D93" s="214"/>
      <c r="E93" s="214"/>
      <c r="F93" s="234" t="s">
        <v>1445</v>
      </c>
      <c r="G93" s="233"/>
      <c r="H93" s="214" t="s">
        <v>1476</v>
      </c>
      <c r="I93" s="214" t="s">
        <v>1477</v>
      </c>
      <c r="J93" s="214"/>
      <c r="K93" s="226"/>
    </row>
    <row r="94" spans="2:11" s="1" customFormat="1" ht="15" customHeight="1">
      <c r="B94" s="235"/>
      <c r="C94" s="214" t="s">
        <v>1478</v>
      </c>
      <c r="D94" s="214"/>
      <c r="E94" s="214"/>
      <c r="F94" s="234" t="s">
        <v>1445</v>
      </c>
      <c r="G94" s="233"/>
      <c r="H94" s="214" t="s">
        <v>1479</v>
      </c>
      <c r="I94" s="214" t="s">
        <v>1480</v>
      </c>
      <c r="J94" s="214"/>
      <c r="K94" s="226"/>
    </row>
    <row r="95" spans="2:11" s="1" customFormat="1" ht="15" customHeight="1">
      <c r="B95" s="235"/>
      <c r="C95" s="214" t="s">
        <v>1481</v>
      </c>
      <c r="D95" s="214"/>
      <c r="E95" s="214"/>
      <c r="F95" s="234" t="s">
        <v>1445</v>
      </c>
      <c r="G95" s="233"/>
      <c r="H95" s="214" t="s">
        <v>1481</v>
      </c>
      <c r="I95" s="214" t="s">
        <v>1480</v>
      </c>
      <c r="J95" s="214"/>
      <c r="K95" s="226"/>
    </row>
    <row r="96" spans="2:11" s="1" customFormat="1" ht="15" customHeight="1">
      <c r="B96" s="235"/>
      <c r="C96" s="214" t="s">
        <v>37</v>
      </c>
      <c r="D96" s="214"/>
      <c r="E96" s="214"/>
      <c r="F96" s="234" t="s">
        <v>1445</v>
      </c>
      <c r="G96" s="233"/>
      <c r="H96" s="214" t="s">
        <v>1482</v>
      </c>
      <c r="I96" s="214" t="s">
        <v>1480</v>
      </c>
      <c r="J96" s="214"/>
      <c r="K96" s="226"/>
    </row>
    <row r="97" spans="2:11" s="1" customFormat="1" ht="15" customHeight="1">
      <c r="B97" s="235"/>
      <c r="C97" s="214" t="s">
        <v>47</v>
      </c>
      <c r="D97" s="214"/>
      <c r="E97" s="214"/>
      <c r="F97" s="234" t="s">
        <v>1445</v>
      </c>
      <c r="G97" s="233"/>
      <c r="H97" s="214" t="s">
        <v>1483</v>
      </c>
      <c r="I97" s="214" t="s">
        <v>1480</v>
      </c>
      <c r="J97" s="214"/>
      <c r="K97" s="226"/>
    </row>
    <row r="98" spans="2:11" s="1" customFormat="1" ht="15" customHeight="1">
      <c r="B98" s="238"/>
      <c r="C98" s="239"/>
      <c r="D98" s="239"/>
      <c r="E98" s="239"/>
      <c r="F98" s="239"/>
      <c r="G98" s="239"/>
      <c r="H98" s="239"/>
      <c r="I98" s="239"/>
      <c r="J98" s="239"/>
      <c r="K98" s="240"/>
    </row>
    <row r="99" spans="2:11" s="1" customFormat="1" ht="18.75" customHeight="1">
      <c r="B99" s="241"/>
      <c r="C99" s="242"/>
      <c r="D99" s="242"/>
      <c r="E99" s="242"/>
      <c r="F99" s="242"/>
      <c r="G99" s="242"/>
      <c r="H99" s="242"/>
      <c r="I99" s="242"/>
      <c r="J99" s="242"/>
      <c r="K99" s="241"/>
    </row>
    <row r="100" spans="2:11" s="1" customFormat="1" ht="18.75" customHeight="1"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</row>
    <row r="101" spans="2:11" s="1" customFormat="1" ht="7.5" customHeight="1">
      <c r="B101" s="222"/>
      <c r="C101" s="223"/>
      <c r="D101" s="223"/>
      <c r="E101" s="223"/>
      <c r="F101" s="223"/>
      <c r="G101" s="223"/>
      <c r="H101" s="223"/>
      <c r="I101" s="223"/>
      <c r="J101" s="223"/>
      <c r="K101" s="224"/>
    </row>
    <row r="102" spans="2:11" s="1" customFormat="1" ht="45" customHeight="1">
      <c r="B102" s="225"/>
      <c r="C102" s="541" t="s">
        <v>1484</v>
      </c>
      <c r="D102" s="541"/>
      <c r="E102" s="541"/>
      <c r="F102" s="541"/>
      <c r="G102" s="541"/>
      <c r="H102" s="541"/>
      <c r="I102" s="541"/>
      <c r="J102" s="541"/>
      <c r="K102" s="226"/>
    </row>
    <row r="103" spans="2:11" s="1" customFormat="1" ht="17.25" customHeight="1">
      <c r="B103" s="225"/>
      <c r="C103" s="227" t="s">
        <v>1439</v>
      </c>
      <c r="D103" s="227"/>
      <c r="E103" s="227"/>
      <c r="F103" s="227" t="s">
        <v>1440</v>
      </c>
      <c r="G103" s="228"/>
      <c r="H103" s="227" t="s">
        <v>53</v>
      </c>
      <c r="I103" s="227" t="s">
        <v>56</v>
      </c>
      <c r="J103" s="227" t="s">
        <v>1441</v>
      </c>
      <c r="K103" s="226"/>
    </row>
    <row r="104" spans="2:11" s="1" customFormat="1" ht="17.25" customHeight="1">
      <c r="B104" s="225"/>
      <c r="C104" s="229" t="s">
        <v>1442</v>
      </c>
      <c r="D104" s="229"/>
      <c r="E104" s="229"/>
      <c r="F104" s="230" t="s">
        <v>1443</v>
      </c>
      <c r="G104" s="231"/>
      <c r="H104" s="229"/>
      <c r="I104" s="229"/>
      <c r="J104" s="229" t="s">
        <v>1444</v>
      </c>
      <c r="K104" s="226"/>
    </row>
    <row r="105" spans="2:11" s="1" customFormat="1" ht="5.25" customHeight="1">
      <c r="B105" s="225"/>
      <c r="C105" s="227"/>
      <c r="D105" s="227"/>
      <c r="E105" s="227"/>
      <c r="F105" s="227"/>
      <c r="G105" s="243"/>
      <c r="H105" s="227"/>
      <c r="I105" s="227"/>
      <c r="J105" s="227"/>
      <c r="K105" s="226"/>
    </row>
    <row r="106" spans="2:11" s="1" customFormat="1" ht="15" customHeight="1">
      <c r="B106" s="225"/>
      <c r="C106" s="214" t="s">
        <v>52</v>
      </c>
      <c r="D106" s="232"/>
      <c r="E106" s="232"/>
      <c r="F106" s="234" t="s">
        <v>1445</v>
      </c>
      <c r="G106" s="243"/>
      <c r="H106" s="214" t="s">
        <v>1485</v>
      </c>
      <c r="I106" s="214" t="s">
        <v>1447</v>
      </c>
      <c r="J106" s="214">
        <v>20</v>
      </c>
      <c r="K106" s="226"/>
    </row>
    <row r="107" spans="2:11" s="1" customFormat="1" ht="15" customHeight="1">
      <c r="B107" s="225"/>
      <c r="C107" s="214" t="s">
        <v>1448</v>
      </c>
      <c r="D107" s="214"/>
      <c r="E107" s="214"/>
      <c r="F107" s="234" t="s">
        <v>1445</v>
      </c>
      <c r="G107" s="214"/>
      <c r="H107" s="214" t="s">
        <v>1485</v>
      </c>
      <c r="I107" s="214" t="s">
        <v>1447</v>
      </c>
      <c r="J107" s="214">
        <v>120</v>
      </c>
      <c r="K107" s="226"/>
    </row>
    <row r="108" spans="2:11" s="1" customFormat="1" ht="15" customHeight="1">
      <c r="B108" s="235"/>
      <c r="C108" s="214" t="s">
        <v>1450</v>
      </c>
      <c r="D108" s="214"/>
      <c r="E108" s="214"/>
      <c r="F108" s="234" t="s">
        <v>1451</v>
      </c>
      <c r="G108" s="214"/>
      <c r="H108" s="214" t="s">
        <v>1485</v>
      </c>
      <c r="I108" s="214" t="s">
        <v>1447</v>
      </c>
      <c r="J108" s="214">
        <v>50</v>
      </c>
      <c r="K108" s="226"/>
    </row>
    <row r="109" spans="2:11" s="1" customFormat="1" ht="15" customHeight="1">
      <c r="B109" s="235"/>
      <c r="C109" s="214" t="s">
        <v>1453</v>
      </c>
      <c r="D109" s="214"/>
      <c r="E109" s="214"/>
      <c r="F109" s="234" t="s">
        <v>1445</v>
      </c>
      <c r="G109" s="214"/>
      <c r="H109" s="214" t="s">
        <v>1485</v>
      </c>
      <c r="I109" s="214" t="s">
        <v>1455</v>
      </c>
      <c r="J109" s="214"/>
      <c r="K109" s="226"/>
    </row>
    <row r="110" spans="2:11" s="1" customFormat="1" ht="15" customHeight="1">
      <c r="B110" s="235"/>
      <c r="C110" s="214" t="s">
        <v>1464</v>
      </c>
      <c r="D110" s="214"/>
      <c r="E110" s="214"/>
      <c r="F110" s="234" t="s">
        <v>1451</v>
      </c>
      <c r="G110" s="214"/>
      <c r="H110" s="214" t="s">
        <v>1485</v>
      </c>
      <c r="I110" s="214" t="s">
        <v>1447</v>
      </c>
      <c r="J110" s="214">
        <v>50</v>
      </c>
      <c r="K110" s="226"/>
    </row>
    <row r="111" spans="2:11" s="1" customFormat="1" ht="15" customHeight="1">
      <c r="B111" s="235"/>
      <c r="C111" s="214" t="s">
        <v>1472</v>
      </c>
      <c r="D111" s="214"/>
      <c r="E111" s="214"/>
      <c r="F111" s="234" t="s">
        <v>1451</v>
      </c>
      <c r="G111" s="214"/>
      <c r="H111" s="214" t="s">
        <v>1485</v>
      </c>
      <c r="I111" s="214" t="s">
        <v>1447</v>
      </c>
      <c r="J111" s="214">
        <v>50</v>
      </c>
      <c r="K111" s="226"/>
    </row>
    <row r="112" spans="2:11" s="1" customFormat="1" ht="15" customHeight="1">
      <c r="B112" s="235"/>
      <c r="C112" s="214" t="s">
        <v>1470</v>
      </c>
      <c r="D112" s="214"/>
      <c r="E112" s="214"/>
      <c r="F112" s="234" t="s">
        <v>1451</v>
      </c>
      <c r="G112" s="214"/>
      <c r="H112" s="214" t="s">
        <v>1485</v>
      </c>
      <c r="I112" s="214" t="s">
        <v>1447</v>
      </c>
      <c r="J112" s="214">
        <v>50</v>
      </c>
      <c r="K112" s="226"/>
    </row>
    <row r="113" spans="2:11" s="1" customFormat="1" ht="15" customHeight="1">
      <c r="B113" s="235"/>
      <c r="C113" s="214" t="s">
        <v>52</v>
      </c>
      <c r="D113" s="214"/>
      <c r="E113" s="214"/>
      <c r="F113" s="234" t="s">
        <v>1445</v>
      </c>
      <c r="G113" s="214"/>
      <c r="H113" s="214" t="s">
        <v>1486</v>
      </c>
      <c r="I113" s="214" t="s">
        <v>1447</v>
      </c>
      <c r="J113" s="214">
        <v>20</v>
      </c>
      <c r="K113" s="226"/>
    </row>
    <row r="114" spans="2:11" s="1" customFormat="1" ht="15" customHeight="1">
      <c r="B114" s="235"/>
      <c r="C114" s="214" t="s">
        <v>1487</v>
      </c>
      <c r="D114" s="214"/>
      <c r="E114" s="214"/>
      <c r="F114" s="234" t="s">
        <v>1445</v>
      </c>
      <c r="G114" s="214"/>
      <c r="H114" s="214" t="s">
        <v>1488</v>
      </c>
      <c r="I114" s="214" t="s">
        <v>1447</v>
      </c>
      <c r="J114" s="214">
        <v>120</v>
      </c>
      <c r="K114" s="226"/>
    </row>
    <row r="115" spans="2:11" s="1" customFormat="1" ht="15" customHeight="1">
      <c r="B115" s="235"/>
      <c r="C115" s="214" t="s">
        <v>37</v>
      </c>
      <c r="D115" s="214"/>
      <c r="E115" s="214"/>
      <c r="F115" s="234" t="s">
        <v>1445</v>
      </c>
      <c r="G115" s="214"/>
      <c r="H115" s="214" t="s">
        <v>1489</v>
      </c>
      <c r="I115" s="214" t="s">
        <v>1480</v>
      </c>
      <c r="J115" s="214"/>
      <c r="K115" s="226"/>
    </row>
    <row r="116" spans="2:11" s="1" customFormat="1" ht="15" customHeight="1">
      <c r="B116" s="235"/>
      <c r="C116" s="214" t="s">
        <v>47</v>
      </c>
      <c r="D116" s="214"/>
      <c r="E116" s="214"/>
      <c r="F116" s="234" t="s">
        <v>1445</v>
      </c>
      <c r="G116" s="214"/>
      <c r="H116" s="214" t="s">
        <v>1490</v>
      </c>
      <c r="I116" s="214" t="s">
        <v>1480</v>
      </c>
      <c r="J116" s="214"/>
      <c r="K116" s="226"/>
    </row>
    <row r="117" spans="2:11" s="1" customFormat="1" ht="15" customHeight="1">
      <c r="B117" s="235"/>
      <c r="C117" s="214" t="s">
        <v>56</v>
      </c>
      <c r="D117" s="214"/>
      <c r="E117" s="214"/>
      <c r="F117" s="234" t="s">
        <v>1445</v>
      </c>
      <c r="G117" s="214"/>
      <c r="H117" s="214" t="s">
        <v>1491</v>
      </c>
      <c r="I117" s="214" t="s">
        <v>1492</v>
      </c>
      <c r="J117" s="214"/>
      <c r="K117" s="226"/>
    </row>
    <row r="118" spans="2:11" s="1" customFormat="1" ht="15" customHeight="1">
      <c r="B118" s="238"/>
      <c r="C118" s="244"/>
      <c r="D118" s="244"/>
      <c r="E118" s="244"/>
      <c r="F118" s="244"/>
      <c r="G118" s="244"/>
      <c r="H118" s="244"/>
      <c r="I118" s="244"/>
      <c r="J118" s="244"/>
      <c r="K118" s="240"/>
    </row>
    <row r="119" spans="2:11" s="1" customFormat="1" ht="18.75" customHeight="1">
      <c r="B119" s="245"/>
      <c r="C119" s="211"/>
      <c r="D119" s="211"/>
      <c r="E119" s="211"/>
      <c r="F119" s="246"/>
      <c r="G119" s="211"/>
      <c r="H119" s="211"/>
      <c r="I119" s="211"/>
      <c r="J119" s="211"/>
      <c r="K119" s="245"/>
    </row>
    <row r="120" spans="2:11" s="1" customFormat="1" ht="18.75" customHeight="1"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</row>
    <row r="121" spans="2:11" s="1" customFormat="1" ht="7.5" customHeight="1">
      <c r="B121" s="247"/>
      <c r="C121" s="248"/>
      <c r="D121" s="248"/>
      <c r="E121" s="248"/>
      <c r="F121" s="248"/>
      <c r="G121" s="248"/>
      <c r="H121" s="248"/>
      <c r="I121" s="248"/>
      <c r="J121" s="248"/>
      <c r="K121" s="249"/>
    </row>
    <row r="122" spans="2:11" s="1" customFormat="1" ht="45" customHeight="1">
      <c r="B122" s="250"/>
      <c r="C122" s="539" t="s">
        <v>1493</v>
      </c>
      <c r="D122" s="539"/>
      <c r="E122" s="539"/>
      <c r="F122" s="539"/>
      <c r="G122" s="539"/>
      <c r="H122" s="539"/>
      <c r="I122" s="539"/>
      <c r="J122" s="539"/>
      <c r="K122" s="251"/>
    </row>
    <row r="123" spans="2:11" s="1" customFormat="1" ht="17.25" customHeight="1">
      <c r="B123" s="252"/>
      <c r="C123" s="227" t="s">
        <v>1439</v>
      </c>
      <c r="D123" s="227"/>
      <c r="E123" s="227"/>
      <c r="F123" s="227" t="s">
        <v>1440</v>
      </c>
      <c r="G123" s="228"/>
      <c r="H123" s="227" t="s">
        <v>53</v>
      </c>
      <c r="I123" s="227" t="s">
        <v>56</v>
      </c>
      <c r="J123" s="227" t="s">
        <v>1441</v>
      </c>
      <c r="K123" s="253"/>
    </row>
    <row r="124" spans="2:11" s="1" customFormat="1" ht="17.25" customHeight="1">
      <c r="B124" s="252"/>
      <c r="C124" s="229" t="s">
        <v>1442</v>
      </c>
      <c r="D124" s="229"/>
      <c r="E124" s="229"/>
      <c r="F124" s="230" t="s">
        <v>1443</v>
      </c>
      <c r="G124" s="231"/>
      <c r="H124" s="229"/>
      <c r="I124" s="229"/>
      <c r="J124" s="229" t="s">
        <v>1444</v>
      </c>
      <c r="K124" s="253"/>
    </row>
    <row r="125" spans="2:11" s="1" customFormat="1" ht="5.25" customHeight="1">
      <c r="B125" s="254"/>
      <c r="C125" s="232"/>
      <c r="D125" s="232"/>
      <c r="E125" s="232"/>
      <c r="F125" s="232"/>
      <c r="G125" s="214"/>
      <c r="H125" s="232"/>
      <c r="I125" s="232"/>
      <c r="J125" s="232"/>
      <c r="K125" s="255"/>
    </row>
    <row r="126" spans="2:11" s="1" customFormat="1" ht="15" customHeight="1">
      <c r="B126" s="254"/>
      <c r="C126" s="214" t="s">
        <v>1448</v>
      </c>
      <c r="D126" s="232"/>
      <c r="E126" s="232"/>
      <c r="F126" s="234" t="s">
        <v>1445</v>
      </c>
      <c r="G126" s="214"/>
      <c r="H126" s="214" t="s">
        <v>1485</v>
      </c>
      <c r="I126" s="214" t="s">
        <v>1447</v>
      </c>
      <c r="J126" s="214">
        <v>120</v>
      </c>
      <c r="K126" s="256"/>
    </row>
    <row r="127" spans="2:11" s="1" customFormat="1" ht="15" customHeight="1">
      <c r="B127" s="254"/>
      <c r="C127" s="214" t="s">
        <v>1494</v>
      </c>
      <c r="D127" s="214"/>
      <c r="E127" s="214"/>
      <c r="F127" s="234" t="s">
        <v>1445</v>
      </c>
      <c r="G127" s="214"/>
      <c r="H127" s="214" t="s">
        <v>1495</v>
      </c>
      <c r="I127" s="214" t="s">
        <v>1447</v>
      </c>
      <c r="J127" s="214" t="s">
        <v>1496</v>
      </c>
      <c r="K127" s="256"/>
    </row>
    <row r="128" spans="2:11" s="1" customFormat="1" ht="15" customHeight="1">
      <c r="B128" s="254"/>
      <c r="C128" s="214" t="s">
        <v>1393</v>
      </c>
      <c r="D128" s="214"/>
      <c r="E128" s="214"/>
      <c r="F128" s="234" t="s">
        <v>1445</v>
      </c>
      <c r="G128" s="214"/>
      <c r="H128" s="214" t="s">
        <v>1497</v>
      </c>
      <c r="I128" s="214" t="s">
        <v>1447</v>
      </c>
      <c r="J128" s="214" t="s">
        <v>1496</v>
      </c>
      <c r="K128" s="256"/>
    </row>
    <row r="129" spans="2:11" s="1" customFormat="1" ht="15" customHeight="1">
      <c r="B129" s="254"/>
      <c r="C129" s="214" t="s">
        <v>1456</v>
      </c>
      <c r="D129" s="214"/>
      <c r="E129" s="214"/>
      <c r="F129" s="234" t="s">
        <v>1451</v>
      </c>
      <c r="G129" s="214"/>
      <c r="H129" s="214" t="s">
        <v>1457</v>
      </c>
      <c r="I129" s="214" t="s">
        <v>1447</v>
      </c>
      <c r="J129" s="214">
        <v>15</v>
      </c>
      <c r="K129" s="256"/>
    </row>
    <row r="130" spans="2:11" s="1" customFormat="1" ht="15" customHeight="1">
      <c r="B130" s="254"/>
      <c r="C130" s="236" t="s">
        <v>1458</v>
      </c>
      <c r="D130" s="236"/>
      <c r="E130" s="236"/>
      <c r="F130" s="237" t="s">
        <v>1451</v>
      </c>
      <c r="G130" s="236"/>
      <c r="H130" s="236" t="s">
        <v>1459</v>
      </c>
      <c r="I130" s="236" t="s">
        <v>1447</v>
      </c>
      <c r="J130" s="236">
        <v>15</v>
      </c>
      <c r="K130" s="256"/>
    </row>
    <row r="131" spans="2:11" s="1" customFormat="1" ht="15" customHeight="1">
      <c r="B131" s="254"/>
      <c r="C131" s="236" t="s">
        <v>1460</v>
      </c>
      <c r="D131" s="236"/>
      <c r="E131" s="236"/>
      <c r="F131" s="237" t="s">
        <v>1451</v>
      </c>
      <c r="G131" s="236"/>
      <c r="H131" s="236" t="s">
        <v>1461</v>
      </c>
      <c r="I131" s="236" t="s">
        <v>1447</v>
      </c>
      <c r="J131" s="236">
        <v>20</v>
      </c>
      <c r="K131" s="256"/>
    </row>
    <row r="132" spans="2:11" s="1" customFormat="1" ht="15" customHeight="1">
      <c r="B132" s="254"/>
      <c r="C132" s="236" t="s">
        <v>1462</v>
      </c>
      <c r="D132" s="236"/>
      <c r="E132" s="236"/>
      <c r="F132" s="237" t="s">
        <v>1451</v>
      </c>
      <c r="G132" s="236"/>
      <c r="H132" s="236" t="s">
        <v>1463</v>
      </c>
      <c r="I132" s="236" t="s">
        <v>1447</v>
      </c>
      <c r="J132" s="236">
        <v>20</v>
      </c>
      <c r="K132" s="256"/>
    </row>
    <row r="133" spans="2:11" s="1" customFormat="1" ht="15" customHeight="1">
      <c r="B133" s="254"/>
      <c r="C133" s="214" t="s">
        <v>1450</v>
      </c>
      <c r="D133" s="214"/>
      <c r="E133" s="214"/>
      <c r="F133" s="234" t="s">
        <v>1451</v>
      </c>
      <c r="G133" s="214"/>
      <c r="H133" s="214" t="s">
        <v>1485</v>
      </c>
      <c r="I133" s="214" t="s">
        <v>1447</v>
      </c>
      <c r="J133" s="214">
        <v>50</v>
      </c>
      <c r="K133" s="256"/>
    </row>
    <row r="134" spans="2:11" s="1" customFormat="1" ht="15" customHeight="1">
      <c r="B134" s="254"/>
      <c r="C134" s="214" t="s">
        <v>1464</v>
      </c>
      <c r="D134" s="214"/>
      <c r="E134" s="214"/>
      <c r="F134" s="234" t="s">
        <v>1451</v>
      </c>
      <c r="G134" s="214"/>
      <c r="H134" s="214" t="s">
        <v>1485</v>
      </c>
      <c r="I134" s="214" t="s">
        <v>1447</v>
      </c>
      <c r="J134" s="214">
        <v>50</v>
      </c>
      <c r="K134" s="256"/>
    </row>
    <row r="135" spans="2:11" s="1" customFormat="1" ht="15" customHeight="1">
      <c r="B135" s="254"/>
      <c r="C135" s="214" t="s">
        <v>1470</v>
      </c>
      <c r="D135" s="214"/>
      <c r="E135" s="214"/>
      <c r="F135" s="234" t="s">
        <v>1451</v>
      </c>
      <c r="G135" s="214"/>
      <c r="H135" s="214" t="s">
        <v>1485</v>
      </c>
      <c r="I135" s="214" t="s">
        <v>1447</v>
      </c>
      <c r="J135" s="214">
        <v>50</v>
      </c>
      <c r="K135" s="256"/>
    </row>
    <row r="136" spans="2:11" s="1" customFormat="1" ht="15" customHeight="1">
      <c r="B136" s="254"/>
      <c r="C136" s="214" t="s">
        <v>1472</v>
      </c>
      <c r="D136" s="214"/>
      <c r="E136" s="214"/>
      <c r="F136" s="234" t="s">
        <v>1451</v>
      </c>
      <c r="G136" s="214"/>
      <c r="H136" s="214" t="s">
        <v>1485</v>
      </c>
      <c r="I136" s="214" t="s">
        <v>1447</v>
      </c>
      <c r="J136" s="214">
        <v>50</v>
      </c>
      <c r="K136" s="256"/>
    </row>
    <row r="137" spans="2:11" s="1" customFormat="1" ht="15" customHeight="1">
      <c r="B137" s="254"/>
      <c r="C137" s="214" t="s">
        <v>1473</v>
      </c>
      <c r="D137" s="214"/>
      <c r="E137" s="214"/>
      <c r="F137" s="234" t="s">
        <v>1451</v>
      </c>
      <c r="G137" s="214"/>
      <c r="H137" s="214" t="s">
        <v>1498</v>
      </c>
      <c r="I137" s="214" t="s">
        <v>1447</v>
      </c>
      <c r="J137" s="214">
        <v>255</v>
      </c>
      <c r="K137" s="256"/>
    </row>
    <row r="138" spans="2:11" s="1" customFormat="1" ht="15" customHeight="1">
      <c r="B138" s="254"/>
      <c r="C138" s="214" t="s">
        <v>1475</v>
      </c>
      <c r="D138" s="214"/>
      <c r="E138" s="214"/>
      <c r="F138" s="234" t="s">
        <v>1445</v>
      </c>
      <c r="G138" s="214"/>
      <c r="H138" s="214" t="s">
        <v>1499</v>
      </c>
      <c r="I138" s="214" t="s">
        <v>1477</v>
      </c>
      <c r="J138" s="214"/>
      <c r="K138" s="256"/>
    </row>
    <row r="139" spans="2:11" s="1" customFormat="1" ht="15" customHeight="1">
      <c r="B139" s="254"/>
      <c r="C139" s="214" t="s">
        <v>1478</v>
      </c>
      <c r="D139" s="214"/>
      <c r="E139" s="214"/>
      <c r="F139" s="234" t="s">
        <v>1445</v>
      </c>
      <c r="G139" s="214"/>
      <c r="H139" s="214" t="s">
        <v>1500</v>
      </c>
      <c r="I139" s="214" t="s">
        <v>1480</v>
      </c>
      <c r="J139" s="214"/>
      <c r="K139" s="256"/>
    </row>
    <row r="140" spans="2:11" s="1" customFormat="1" ht="15" customHeight="1">
      <c r="B140" s="254"/>
      <c r="C140" s="214" t="s">
        <v>1481</v>
      </c>
      <c r="D140" s="214"/>
      <c r="E140" s="214"/>
      <c r="F140" s="234" t="s">
        <v>1445</v>
      </c>
      <c r="G140" s="214"/>
      <c r="H140" s="214" t="s">
        <v>1481</v>
      </c>
      <c r="I140" s="214" t="s">
        <v>1480</v>
      </c>
      <c r="J140" s="214"/>
      <c r="K140" s="256"/>
    </row>
    <row r="141" spans="2:11" s="1" customFormat="1" ht="15" customHeight="1">
      <c r="B141" s="254"/>
      <c r="C141" s="214" t="s">
        <v>37</v>
      </c>
      <c r="D141" s="214"/>
      <c r="E141" s="214"/>
      <c r="F141" s="234" t="s">
        <v>1445</v>
      </c>
      <c r="G141" s="214"/>
      <c r="H141" s="214" t="s">
        <v>1501</v>
      </c>
      <c r="I141" s="214" t="s">
        <v>1480</v>
      </c>
      <c r="J141" s="214"/>
      <c r="K141" s="256"/>
    </row>
    <row r="142" spans="2:11" s="1" customFormat="1" ht="15" customHeight="1">
      <c r="B142" s="254"/>
      <c r="C142" s="214" t="s">
        <v>1502</v>
      </c>
      <c r="D142" s="214"/>
      <c r="E142" s="214"/>
      <c r="F142" s="234" t="s">
        <v>1445</v>
      </c>
      <c r="G142" s="214"/>
      <c r="H142" s="214" t="s">
        <v>1503</v>
      </c>
      <c r="I142" s="214" t="s">
        <v>1480</v>
      </c>
      <c r="J142" s="214"/>
      <c r="K142" s="256"/>
    </row>
    <row r="143" spans="2:11" s="1" customFormat="1" ht="15" customHeight="1">
      <c r="B143" s="257"/>
      <c r="C143" s="258"/>
      <c r="D143" s="258"/>
      <c r="E143" s="258"/>
      <c r="F143" s="258"/>
      <c r="G143" s="258"/>
      <c r="H143" s="258"/>
      <c r="I143" s="258"/>
      <c r="J143" s="258"/>
      <c r="K143" s="259"/>
    </row>
    <row r="144" spans="2:11" s="1" customFormat="1" ht="18.75" customHeight="1">
      <c r="B144" s="211"/>
      <c r="C144" s="211"/>
      <c r="D144" s="211"/>
      <c r="E144" s="211"/>
      <c r="F144" s="246"/>
      <c r="G144" s="211"/>
      <c r="H144" s="211"/>
      <c r="I144" s="211"/>
      <c r="J144" s="211"/>
      <c r="K144" s="211"/>
    </row>
    <row r="145" spans="2:11" s="1" customFormat="1" ht="18.75" customHeight="1">
      <c r="B145" s="221"/>
      <c r="C145" s="221"/>
      <c r="D145" s="221"/>
      <c r="E145" s="221"/>
      <c r="F145" s="221"/>
      <c r="G145" s="221"/>
      <c r="H145" s="221"/>
      <c r="I145" s="221"/>
      <c r="J145" s="221"/>
      <c r="K145" s="221"/>
    </row>
    <row r="146" spans="2:11" s="1" customFormat="1" ht="7.5" customHeight="1">
      <c r="B146" s="222"/>
      <c r="C146" s="223"/>
      <c r="D146" s="223"/>
      <c r="E146" s="223"/>
      <c r="F146" s="223"/>
      <c r="G146" s="223"/>
      <c r="H146" s="223"/>
      <c r="I146" s="223"/>
      <c r="J146" s="223"/>
      <c r="K146" s="224"/>
    </row>
    <row r="147" spans="2:11" s="1" customFormat="1" ht="45" customHeight="1">
      <c r="B147" s="225"/>
      <c r="C147" s="541" t="s">
        <v>1504</v>
      </c>
      <c r="D147" s="541"/>
      <c r="E147" s="541"/>
      <c r="F147" s="541"/>
      <c r="G147" s="541"/>
      <c r="H147" s="541"/>
      <c r="I147" s="541"/>
      <c r="J147" s="541"/>
      <c r="K147" s="226"/>
    </row>
    <row r="148" spans="2:11" s="1" customFormat="1" ht="17.25" customHeight="1">
      <c r="B148" s="225"/>
      <c r="C148" s="227" t="s">
        <v>1439</v>
      </c>
      <c r="D148" s="227"/>
      <c r="E148" s="227"/>
      <c r="F148" s="227" t="s">
        <v>1440</v>
      </c>
      <c r="G148" s="228"/>
      <c r="H148" s="227" t="s">
        <v>53</v>
      </c>
      <c r="I148" s="227" t="s">
        <v>56</v>
      </c>
      <c r="J148" s="227" t="s">
        <v>1441</v>
      </c>
      <c r="K148" s="226"/>
    </row>
    <row r="149" spans="2:11" s="1" customFormat="1" ht="17.25" customHeight="1">
      <c r="B149" s="225"/>
      <c r="C149" s="229" t="s">
        <v>1442</v>
      </c>
      <c r="D149" s="229"/>
      <c r="E149" s="229"/>
      <c r="F149" s="230" t="s">
        <v>1443</v>
      </c>
      <c r="G149" s="231"/>
      <c r="H149" s="229"/>
      <c r="I149" s="229"/>
      <c r="J149" s="229" t="s">
        <v>1444</v>
      </c>
      <c r="K149" s="226"/>
    </row>
    <row r="150" spans="2:11" s="1" customFormat="1" ht="5.25" customHeight="1">
      <c r="B150" s="235"/>
      <c r="C150" s="232"/>
      <c r="D150" s="232"/>
      <c r="E150" s="232"/>
      <c r="F150" s="232"/>
      <c r="G150" s="233"/>
      <c r="H150" s="232"/>
      <c r="I150" s="232"/>
      <c r="J150" s="232"/>
      <c r="K150" s="256"/>
    </row>
    <row r="151" spans="2:11" s="1" customFormat="1" ht="15" customHeight="1">
      <c r="B151" s="235"/>
      <c r="C151" s="260" t="s">
        <v>1448</v>
      </c>
      <c r="D151" s="214"/>
      <c r="E151" s="214"/>
      <c r="F151" s="261" t="s">
        <v>1445</v>
      </c>
      <c r="G151" s="214"/>
      <c r="H151" s="260" t="s">
        <v>1485</v>
      </c>
      <c r="I151" s="260" t="s">
        <v>1447</v>
      </c>
      <c r="J151" s="260">
        <v>120</v>
      </c>
      <c r="K151" s="256"/>
    </row>
    <row r="152" spans="2:11" s="1" customFormat="1" ht="15" customHeight="1">
      <c r="B152" s="235"/>
      <c r="C152" s="260" t="s">
        <v>1494</v>
      </c>
      <c r="D152" s="214"/>
      <c r="E152" s="214"/>
      <c r="F152" s="261" t="s">
        <v>1445</v>
      </c>
      <c r="G152" s="214"/>
      <c r="H152" s="260" t="s">
        <v>1505</v>
      </c>
      <c r="I152" s="260" t="s">
        <v>1447</v>
      </c>
      <c r="J152" s="260" t="s">
        <v>1496</v>
      </c>
      <c r="K152" s="256"/>
    </row>
    <row r="153" spans="2:11" s="1" customFormat="1" ht="15" customHeight="1">
      <c r="B153" s="235"/>
      <c r="C153" s="260" t="s">
        <v>1393</v>
      </c>
      <c r="D153" s="214"/>
      <c r="E153" s="214"/>
      <c r="F153" s="261" t="s">
        <v>1445</v>
      </c>
      <c r="G153" s="214"/>
      <c r="H153" s="260" t="s">
        <v>1506</v>
      </c>
      <c r="I153" s="260" t="s">
        <v>1447</v>
      </c>
      <c r="J153" s="260" t="s">
        <v>1496</v>
      </c>
      <c r="K153" s="256"/>
    </row>
    <row r="154" spans="2:11" s="1" customFormat="1" ht="15" customHeight="1">
      <c r="B154" s="235"/>
      <c r="C154" s="260" t="s">
        <v>1450</v>
      </c>
      <c r="D154" s="214"/>
      <c r="E154" s="214"/>
      <c r="F154" s="261" t="s">
        <v>1451</v>
      </c>
      <c r="G154" s="214"/>
      <c r="H154" s="260" t="s">
        <v>1485</v>
      </c>
      <c r="I154" s="260" t="s">
        <v>1447</v>
      </c>
      <c r="J154" s="260">
        <v>50</v>
      </c>
      <c r="K154" s="256"/>
    </row>
    <row r="155" spans="2:11" s="1" customFormat="1" ht="15" customHeight="1">
      <c r="B155" s="235"/>
      <c r="C155" s="260" t="s">
        <v>1453</v>
      </c>
      <c r="D155" s="214"/>
      <c r="E155" s="214"/>
      <c r="F155" s="261" t="s">
        <v>1445</v>
      </c>
      <c r="G155" s="214"/>
      <c r="H155" s="260" t="s">
        <v>1485</v>
      </c>
      <c r="I155" s="260" t="s">
        <v>1455</v>
      </c>
      <c r="J155" s="260"/>
      <c r="K155" s="256"/>
    </row>
    <row r="156" spans="2:11" s="1" customFormat="1" ht="15" customHeight="1">
      <c r="B156" s="235"/>
      <c r="C156" s="260" t="s">
        <v>1464</v>
      </c>
      <c r="D156" s="214"/>
      <c r="E156" s="214"/>
      <c r="F156" s="261" t="s">
        <v>1451</v>
      </c>
      <c r="G156" s="214"/>
      <c r="H156" s="260" t="s">
        <v>1485</v>
      </c>
      <c r="I156" s="260" t="s">
        <v>1447</v>
      </c>
      <c r="J156" s="260">
        <v>50</v>
      </c>
      <c r="K156" s="256"/>
    </row>
    <row r="157" spans="2:11" s="1" customFormat="1" ht="15" customHeight="1">
      <c r="B157" s="235"/>
      <c r="C157" s="260" t="s">
        <v>1472</v>
      </c>
      <c r="D157" s="214"/>
      <c r="E157" s="214"/>
      <c r="F157" s="261" t="s">
        <v>1451</v>
      </c>
      <c r="G157" s="214"/>
      <c r="H157" s="260" t="s">
        <v>1485</v>
      </c>
      <c r="I157" s="260" t="s">
        <v>1447</v>
      </c>
      <c r="J157" s="260">
        <v>50</v>
      </c>
      <c r="K157" s="256"/>
    </row>
    <row r="158" spans="2:11" s="1" customFormat="1" ht="15" customHeight="1">
      <c r="B158" s="235"/>
      <c r="C158" s="260" t="s">
        <v>1470</v>
      </c>
      <c r="D158" s="214"/>
      <c r="E158" s="214"/>
      <c r="F158" s="261" t="s">
        <v>1451</v>
      </c>
      <c r="G158" s="214"/>
      <c r="H158" s="260" t="s">
        <v>1485</v>
      </c>
      <c r="I158" s="260" t="s">
        <v>1447</v>
      </c>
      <c r="J158" s="260">
        <v>50</v>
      </c>
      <c r="K158" s="256"/>
    </row>
    <row r="159" spans="2:11" s="1" customFormat="1" ht="15" customHeight="1">
      <c r="B159" s="235"/>
      <c r="C159" s="260" t="s">
        <v>101</v>
      </c>
      <c r="D159" s="214"/>
      <c r="E159" s="214"/>
      <c r="F159" s="261" t="s">
        <v>1445</v>
      </c>
      <c r="G159" s="214"/>
      <c r="H159" s="260" t="s">
        <v>1507</v>
      </c>
      <c r="I159" s="260" t="s">
        <v>1447</v>
      </c>
      <c r="J159" s="260" t="s">
        <v>1508</v>
      </c>
      <c r="K159" s="256"/>
    </row>
    <row r="160" spans="2:11" s="1" customFormat="1" ht="15" customHeight="1">
      <c r="B160" s="235"/>
      <c r="C160" s="260" t="s">
        <v>1509</v>
      </c>
      <c r="D160" s="214"/>
      <c r="E160" s="214"/>
      <c r="F160" s="261" t="s">
        <v>1445</v>
      </c>
      <c r="G160" s="214"/>
      <c r="H160" s="260" t="s">
        <v>1510</v>
      </c>
      <c r="I160" s="260" t="s">
        <v>1480</v>
      </c>
      <c r="J160" s="260"/>
      <c r="K160" s="256"/>
    </row>
    <row r="161" spans="2:11" s="1" customFormat="1" ht="15" customHeight="1">
      <c r="B161" s="262"/>
      <c r="C161" s="244"/>
      <c r="D161" s="244"/>
      <c r="E161" s="244"/>
      <c r="F161" s="244"/>
      <c r="G161" s="244"/>
      <c r="H161" s="244"/>
      <c r="I161" s="244"/>
      <c r="J161" s="244"/>
      <c r="K161" s="263"/>
    </row>
    <row r="162" spans="2:11" s="1" customFormat="1" ht="18.75" customHeight="1">
      <c r="B162" s="211"/>
      <c r="C162" s="214"/>
      <c r="D162" s="214"/>
      <c r="E162" s="214"/>
      <c r="F162" s="234"/>
      <c r="G162" s="214"/>
      <c r="H162" s="214"/>
      <c r="I162" s="214"/>
      <c r="J162" s="214"/>
      <c r="K162" s="211"/>
    </row>
    <row r="163" spans="2:11" s="1" customFormat="1" ht="18.75" customHeight="1">
      <c r="B163" s="221"/>
      <c r="C163" s="221"/>
      <c r="D163" s="221"/>
      <c r="E163" s="221"/>
      <c r="F163" s="221"/>
      <c r="G163" s="221"/>
      <c r="H163" s="221"/>
      <c r="I163" s="221"/>
      <c r="J163" s="221"/>
      <c r="K163" s="221"/>
    </row>
    <row r="164" spans="2:11" s="1" customFormat="1" ht="7.5" customHeight="1">
      <c r="B164" s="203"/>
      <c r="C164" s="204"/>
      <c r="D164" s="204"/>
      <c r="E164" s="204"/>
      <c r="F164" s="204"/>
      <c r="G164" s="204"/>
      <c r="H164" s="204"/>
      <c r="I164" s="204"/>
      <c r="J164" s="204"/>
      <c r="K164" s="205"/>
    </row>
    <row r="165" spans="2:11" s="1" customFormat="1" ht="45" customHeight="1">
      <c r="B165" s="206"/>
      <c r="C165" s="539" t="s">
        <v>1511</v>
      </c>
      <c r="D165" s="539"/>
      <c r="E165" s="539"/>
      <c r="F165" s="539"/>
      <c r="G165" s="539"/>
      <c r="H165" s="539"/>
      <c r="I165" s="539"/>
      <c r="J165" s="539"/>
      <c r="K165" s="207"/>
    </row>
    <row r="166" spans="2:11" s="1" customFormat="1" ht="17.25" customHeight="1">
      <c r="B166" s="206"/>
      <c r="C166" s="227" t="s">
        <v>1439</v>
      </c>
      <c r="D166" s="227"/>
      <c r="E166" s="227"/>
      <c r="F166" s="227" t="s">
        <v>1440</v>
      </c>
      <c r="G166" s="264"/>
      <c r="H166" s="265" t="s">
        <v>53</v>
      </c>
      <c r="I166" s="265" t="s">
        <v>56</v>
      </c>
      <c r="J166" s="227" t="s">
        <v>1441</v>
      </c>
      <c r="K166" s="207"/>
    </row>
    <row r="167" spans="2:11" s="1" customFormat="1" ht="17.25" customHeight="1">
      <c r="B167" s="208"/>
      <c r="C167" s="229" t="s">
        <v>1442</v>
      </c>
      <c r="D167" s="229"/>
      <c r="E167" s="229"/>
      <c r="F167" s="230" t="s">
        <v>1443</v>
      </c>
      <c r="G167" s="266"/>
      <c r="H167" s="267"/>
      <c r="I167" s="267"/>
      <c r="J167" s="229" t="s">
        <v>1444</v>
      </c>
      <c r="K167" s="209"/>
    </row>
    <row r="168" spans="2:11" s="1" customFormat="1" ht="5.25" customHeight="1">
      <c r="B168" s="235"/>
      <c r="C168" s="232"/>
      <c r="D168" s="232"/>
      <c r="E168" s="232"/>
      <c r="F168" s="232"/>
      <c r="G168" s="233"/>
      <c r="H168" s="232"/>
      <c r="I168" s="232"/>
      <c r="J168" s="232"/>
      <c r="K168" s="256"/>
    </row>
    <row r="169" spans="2:11" s="1" customFormat="1" ht="15" customHeight="1">
      <c r="B169" s="235"/>
      <c r="C169" s="214" t="s">
        <v>1448</v>
      </c>
      <c r="D169" s="214"/>
      <c r="E169" s="214"/>
      <c r="F169" s="234" t="s">
        <v>1445</v>
      </c>
      <c r="G169" s="214"/>
      <c r="H169" s="214" t="s">
        <v>1485</v>
      </c>
      <c r="I169" s="214" t="s">
        <v>1447</v>
      </c>
      <c r="J169" s="214">
        <v>120</v>
      </c>
      <c r="K169" s="256"/>
    </row>
    <row r="170" spans="2:11" s="1" customFormat="1" ht="15" customHeight="1">
      <c r="B170" s="235"/>
      <c r="C170" s="214" t="s">
        <v>1494</v>
      </c>
      <c r="D170" s="214"/>
      <c r="E170" s="214"/>
      <c r="F170" s="234" t="s">
        <v>1445</v>
      </c>
      <c r="G170" s="214"/>
      <c r="H170" s="214" t="s">
        <v>1495</v>
      </c>
      <c r="I170" s="214" t="s">
        <v>1447</v>
      </c>
      <c r="J170" s="214" t="s">
        <v>1496</v>
      </c>
      <c r="K170" s="256"/>
    </row>
    <row r="171" spans="2:11" s="1" customFormat="1" ht="15" customHeight="1">
      <c r="B171" s="235"/>
      <c r="C171" s="214" t="s">
        <v>1393</v>
      </c>
      <c r="D171" s="214"/>
      <c r="E171" s="214"/>
      <c r="F171" s="234" t="s">
        <v>1445</v>
      </c>
      <c r="G171" s="214"/>
      <c r="H171" s="214" t="s">
        <v>1512</v>
      </c>
      <c r="I171" s="214" t="s">
        <v>1447</v>
      </c>
      <c r="J171" s="214" t="s">
        <v>1496</v>
      </c>
      <c r="K171" s="256"/>
    </row>
    <row r="172" spans="2:11" s="1" customFormat="1" ht="15" customHeight="1">
      <c r="B172" s="235"/>
      <c r="C172" s="214" t="s">
        <v>1450</v>
      </c>
      <c r="D172" s="214"/>
      <c r="E172" s="214"/>
      <c r="F172" s="234" t="s">
        <v>1451</v>
      </c>
      <c r="G172" s="214"/>
      <c r="H172" s="214" t="s">
        <v>1512</v>
      </c>
      <c r="I172" s="214" t="s">
        <v>1447</v>
      </c>
      <c r="J172" s="214">
        <v>50</v>
      </c>
      <c r="K172" s="256"/>
    </row>
    <row r="173" spans="2:11" s="1" customFormat="1" ht="15" customHeight="1">
      <c r="B173" s="235"/>
      <c r="C173" s="214" t="s">
        <v>1453</v>
      </c>
      <c r="D173" s="214"/>
      <c r="E173" s="214"/>
      <c r="F173" s="234" t="s">
        <v>1445</v>
      </c>
      <c r="G173" s="214"/>
      <c r="H173" s="214" t="s">
        <v>1512</v>
      </c>
      <c r="I173" s="214" t="s">
        <v>1455</v>
      </c>
      <c r="J173" s="214"/>
      <c r="K173" s="256"/>
    </row>
    <row r="174" spans="2:11" s="1" customFormat="1" ht="15" customHeight="1">
      <c r="B174" s="235"/>
      <c r="C174" s="214" t="s">
        <v>1464</v>
      </c>
      <c r="D174" s="214"/>
      <c r="E174" s="214"/>
      <c r="F174" s="234" t="s">
        <v>1451</v>
      </c>
      <c r="G174" s="214"/>
      <c r="H174" s="214" t="s">
        <v>1512</v>
      </c>
      <c r="I174" s="214" t="s">
        <v>1447</v>
      </c>
      <c r="J174" s="214">
        <v>50</v>
      </c>
      <c r="K174" s="256"/>
    </row>
    <row r="175" spans="2:11" s="1" customFormat="1" ht="15" customHeight="1">
      <c r="B175" s="235"/>
      <c r="C175" s="214" t="s">
        <v>1472</v>
      </c>
      <c r="D175" s="214"/>
      <c r="E175" s="214"/>
      <c r="F175" s="234" t="s">
        <v>1451</v>
      </c>
      <c r="G175" s="214"/>
      <c r="H175" s="214" t="s">
        <v>1512</v>
      </c>
      <c r="I175" s="214" t="s">
        <v>1447</v>
      </c>
      <c r="J175" s="214">
        <v>50</v>
      </c>
      <c r="K175" s="256"/>
    </row>
    <row r="176" spans="2:11" s="1" customFormat="1" ht="15" customHeight="1">
      <c r="B176" s="235"/>
      <c r="C176" s="214" t="s">
        <v>1470</v>
      </c>
      <c r="D176" s="214"/>
      <c r="E176" s="214"/>
      <c r="F176" s="234" t="s">
        <v>1451</v>
      </c>
      <c r="G176" s="214"/>
      <c r="H176" s="214" t="s">
        <v>1512</v>
      </c>
      <c r="I176" s="214" t="s">
        <v>1447</v>
      </c>
      <c r="J176" s="214">
        <v>50</v>
      </c>
      <c r="K176" s="256"/>
    </row>
    <row r="177" spans="2:11" s="1" customFormat="1" ht="15" customHeight="1">
      <c r="B177" s="235"/>
      <c r="C177" s="214" t="s">
        <v>114</v>
      </c>
      <c r="D177" s="214"/>
      <c r="E177" s="214"/>
      <c r="F177" s="234" t="s">
        <v>1445</v>
      </c>
      <c r="G177" s="214"/>
      <c r="H177" s="214" t="s">
        <v>1513</v>
      </c>
      <c r="I177" s="214" t="s">
        <v>1514</v>
      </c>
      <c r="J177" s="214"/>
      <c r="K177" s="256"/>
    </row>
    <row r="178" spans="2:11" s="1" customFormat="1" ht="15" customHeight="1">
      <c r="B178" s="235"/>
      <c r="C178" s="214" t="s">
        <v>56</v>
      </c>
      <c r="D178" s="214"/>
      <c r="E178" s="214"/>
      <c r="F178" s="234" t="s">
        <v>1445</v>
      </c>
      <c r="G178" s="214"/>
      <c r="H178" s="214" t="s">
        <v>1515</v>
      </c>
      <c r="I178" s="214" t="s">
        <v>1516</v>
      </c>
      <c r="J178" s="214">
        <v>1</v>
      </c>
      <c r="K178" s="256"/>
    </row>
    <row r="179" spans="2:11" s="1" customFormat="1" ht="15" customHeight="1">
      <c r="B179" s="235"/>
      <c r="C179" s="214" t="s">
        <v>52</v>
      </c>
      <c r="D179" s="214"/>
      <c r="E179" s="214"/>
      <c r="F179" s="234" t="s">
        <v>1445</v>
      </c>
      <c r="G179" s="214"/>
      <c r="H179" s="214" t="s">
        <v>1517</v>
      </c>
      <c r="I179" s="214" t="s">
        <v>1447</v>
      </c>
      <c r="J179" s="214">
        <v>20</v>
      </c>
      <c r="K179" s="256"/>
    </row>
    <row r="180" spans="2:11" s="1" customFormat="1" ht="15" customHeight="1">
      <c r="B180" s="235"/>
      <c r="C180" s="214" t="s">
        <v>53</v>
      </c>
      <c r="D180" s="214"/>
      <c r="E180" s="214"/>
      <c r="F180" s="234" t="s">
        <v>1445</v>
      </c>
      <c r="G180" s="214"/>
      <c r="H180" s="214" t="s">
        <v>1518</v>
      </c>
      <c r="I180" s="214" t="s">
        <v>1447</v>
      </c>
      <c r="J180" s="214">
        <v>255</v>
      </c>
      <c r="K180" s="256"/>
    </row>
    <row r="181" spans="2:11" s="1" customFormat="1" ht="15" customHeight="1">
      <c r="B181" s="235"/>
      <c r="C181" s="214" t="s">
        <v>115</v>
      </c>
      <c r="D181" s="214"/>
      <c r="E181" s="214"/>
      <c r="F181" s="234" t="s">
        <v>1445</v>
      </c>
      <c r="G181" s="214"/>
      <c r="H181" s="214" t="s">
        <v>1409</v>
      </c>
      <c r="I181" s="214" t="s">
        <v>1447</v>
      </c>
      <c r="J181" s="214">
        <v>10</v>
      </c>
      <c r="K181" s="256"/>
    </row>
    <row r="182" spans="2:11" s="1" customFormat="1" ht="15" customHeight="1">
      <c r="B182" s="235"/>
      <c r="C182" s="214" t="s">
        <v>116</v>
      </c>
      <c r="D182" s="214"/>
      <c r="E182" s="214"/>
      <c r="F182" s="234" t="s">
        <v>1445</v>
      </c>
      <c r="G182" s="214"/>
      <c r="H182" s="214" t="s">
        <v>1519</v>
      </c>
      <c r="I182" s="214" t="s">
        <v>1480</v>
      </c>
      <c r="J182" s="214"/>
      <c r="K182" s="256"/>
    </row>
    <row r="183" spans="2:11" s="1" customFormat="1" ht="15" customHeight="1">
      <c r="B183" s="235"/>
      <c r="C183" s="214" t="s">
        <v>1520</v>
      </c>
      <c r="D183" s="214"/>
      <c r="E183" s="214"/>
      <c r="F183" s="234" t="s">
        <v>1445</v>
      </c>
      <c r="G183" s="214"/>
      <c r="H183" s="214" t="s">
        <v>1521</v>
      </c>
      <c r="I183" s="214" t="s">
        <v>1480</v>
      </c>
      <c r="J183" s="214"/>
      <c r="K183" s="256"/>
    </row>
    <row r="184" spans="2:11" s="1" customFormat="1" ht="15" customHeight="1">
      <c r="B184" s="235"/>
      <c r="C184" s="214" t="s">
        <v>1509</v>
      </c>
      <c r="D184" s="214"/>
      <c r="E184" s="214"/>
      <c r="F184" s="234" t="s">
        <v>1445</v>
      </c>
      <c r="G184" s="214"/>
      <c r="H184" s="214" t="s">
        <v>1522</v>
      </c>
      <c r="I184" s="214" t="s">
        <v>1480</v>
      </c>
      <c r="J184" s="214"/>
      <c r="K184" s="256"/>
    </row>
    <row r="185" spans="2:11" s="1" customFormat="1" ht="15" customHeight="1">
      <c r="B185" s="235"/>
      <c r="C185" s="214" t="s">
        <v>118</v>
      </c>
      <c r="D185" s="214"/>
      <c r="E185" s="214"/>
      <c r="F185" s="234" t="s">
        <v>1451</v>
      </c>
      <c r="G185" s="214"/>
      <c r="H185" s="214" t="s">
        <v>1523</v>
      </c>
      <c r="I185" s="214" t="s">
        <v>1447</v>
      </c>
      <c r="J185" s="214">
        <v>50</v>
      </c>
      <c r="K185" s="256"/>
    </row>
    <row r="186" spans="2:11" s="1" customFormat="1" ht="15" customHeight="1">
      <c r="B186" s="235"/>
      <c r="C186" s="214" t="s">
        <v>1524</v>
      </c>
      <c r="D186" s="214"/>
      <c r="E186" s="214"/>
      <c r="F186" s="234" t="s">
        <v>1451</v>
      </c>
      <c r="G186" s="214"/>
      <c r="H186" s="214" t="s">
        <v>1525</v>
      </c>
      <c r="I186" s="214" t="s">
        <v>1526</v>
      </c>
      <c r="J186" s="214"/>
      <c r="K186" s="256"/>
    </row>
    <row r="187" spans="2:11" s="1" customFormat="1" ht="15" customHeight="1">
      <c r="B187" s="235"/>
      <c r="C187" s="214" t="s">
        <v>1527</v>
      </c>
      <c r="D187" s="214"/>
      <c r="E187" s="214"/>
      <c r="F187" s="234" t="s">
        <v>1451</v>
      </c>
      <c r="G187" s="214"/>
      <c r="H187" s="214" t="s">
        <v>1528</v>
      </c>
      <c r="I187" s="214" t="s">
        <v>1526</v>
      </c>
      <c r="J187" s="214"/>
      <c r="K187" s="256"/>
    </row>
    <row r="188" spans="2:11" s="1" customFormat="1" ht="15" customHeight="1">
      <c r="B188" s="235"/>
      <c r="C188" s="214" t="s">
        <v>1529</v>
      </c>
      <c r="D188" s="214"/>
      <c r="E188" s="214"/>
      <c r="F188" s="234" t="s">
        <v>1451</v>
      </c>
      <c r="G188" s="214"/>
      <c r="H188" s="214" t="s">
        <v>1530</v>
      </c>
      <c r="I188" s="214" t="s">
        <v>1526</v>
      </c>
      <c r="J188" s="214"/>
      <c r="K188" s="256"/>
    </row>
    <row r="189" spans="2:11" s="1" customFormat="1" ht="15" customHeight="1">
      <c r="B189" s="235"/>
      <c r="C189" s="268" t="s">
        <v>1531</v>
      </c>
      <c r="D189" s="214"/>
      <c r="E189" s="214"/>
      <c r="F189" s="234" t="s">
        <v>1451</v>
      </c>
      <c r="G189" s="214"/>
      <c r="H189" s="214" t="s">
        <v>1532</v>
      </c>
      <c r="I189" s="214" t="s">
        <v>1533</v>
      </c>
      <c r="J189" s="269" t="s">
        <v>1534</v>
      </c>
      <c r="K189" s="256"/>
    </row>
    <row r="190" spans="2:11" s="1" customFormat="1" ht="15" customHeight="1">
      <c r="B190" s="235"/>
      <c r="C190" s="220" t="s">
        <v>41</v>
      </c>
      <c r="D190" s="214"/>
      <c r="E190" s="214"/>
      <c r="F190" s="234" t="s">
        <v>1445</v>
      </c>
      <c r="G190" s="214"/>
      <c r="H190" s="211" t="s">
        <v>1535</v>
      </c>
      <c r="I190" s="214" t="s">
        <v>1536</v>
      </c>
      <c r="J190" s="214"/>
      <c r="K190" s="256"/>
    </row>
    <row r="191" spans="2:11" s="1" customFormat="1" ht="15" customHeight="1">
      <c r="B191" s="235"/>
      <c r="C191" s="220" t="s">
        <v>1537</v>
      </c>
      <c r="D191" s="214"/>
      <c r="E191" s="214"/>
      <c r="F191" s="234" t="s">
        <v>1445</v>
      </c>
      <c r="G191" s="214"/>
      <c r="H191" s="214" t="s">
        <v>1538</v>
      </c>
      <c r="I191" s="214" t="s">
        <v>1480</v>
      </c>
      <c r="J191" s="214"/>
      <c r="K191" s="256"/>
    </row>
    <row r="192" spans="2:11" s="1" customFormat="1" ht="15" customHeight="1">
      <c r="B192" s="235"/>
      <c r="C192" s="220" t="s">
        <v>1539</v>
      </c>
      <c r="D192" s="214"/>
      <c r="E192" s="214"/>
      <c r="F192" s="234" t="s">
        <v>1445</v>
      </c>
      <c r="G192" s="214"/>
      <c r="H192" s="214" t="s">
        <v>1540</v>
      </c>
      <c r="I192" s="214" t="s">
        <v>1480</v>
      </c>
      <c r="J192" s="214"/>
      <c r="K192" s="256"/>
    </row>
    <row r="193" spans="2:11" s="1" customFormat="1" ht="15" customHeight="1">
      <c r="B193" s="235"/>
      <c r="C193" s="220" t="s">
        <v>1541</v>
      </c>
      <c r="D193" s="214"/>
      <c r="E193" s="214"/>
      <c r="F193" s="234" t="s">
        <v>1451</v>
      </c>
      <c r="G193" s="214"/>
      <c r="H193" s="214" t="s">
        <v>1542</v>
      </c>
      <c r="I193" s="214" t="s">
        <v>1480</v>
      </c>
      <c r="J193" s="214"/>
      <c r="K193" s="256"/>
    </row>
    <row r="194" spans="2:11" s="1" customFormat="1" ht="15" customHeight="1">
      <c r="B194" s="262"/>
      <c r="C194" s="270"/>
      <c r="D194" s="244"/>
      <c r="E194" s="244"/>
      <c r="F194" s="244"/>
      <c r="G194" s="244"/>
      <c r="H194" s="244"/>
      <c r="I194" s="244"/>
      <c r="J194" s="244"/>
      <c r="K194" s="263"/>
    </row>
    <row r="195" spans="2:11" s="1" customFormat="1" ht="18.75" customHeight="1">
      <c r="B195" s="211"/>
      <c r="C195" s="214"/>
      <c r="D195" s="214"/>
      <c r="E195" s="214"/>
      <c r="F195" s="234"/>
      <c r="G195" s="214"/>
      <c r="H195" s="214"/>
      <c r="I195" s="214"/>
      <c r="J195" s="214"/>
      <c r="K195" s="211"/>
    </row>
    <row r="196" spans="2:11" s="1" customFormat="1" ht="18.75" customHeight="1">
      <c r="B196" s="211"/>
      <c r="C196" s="214"/>
      <c r="D196" s="214"/>
      <c r="E196" s="214"/>
      <c r="F196" s="234"/>
      <c r="G196" s="214"/>
      <c r="H196" s="214"/>
      <c r="I196" s="214"/>
      <c r="J196" s="214"/>
      <c r="K196" s="211"/>
    </row>
    <row r="197" spans="2:11" s="1" customFormat="1" ht="18.75" customHeight="1">
      <c r="B197" s="221"/>
      <c r="C197" s="221"/>
      <c r="D197" s="221"/>
      <c r="E197" s="221"/>
      <c r="F197" s="221"/>
      <c r="G197" s="221"/>
      <c r="H197" s="221"/>
      <c r="I197" s="221"/>
      <c r="J197" s="221"/>
      <c r="K197" s="221"/>
    </row>
    <row r="198" spans="2:11" s="1" customFormat="1" ht="12">
      <c r="B198" s="203"/>
      <c r="C198" s="204"/>
      <c r="D198" s="204"/>
      <c r="E198" s="204"/>
      <c r="F198" s="204"/>
      <c r="G198" s="204"/>
      <c r="H198" s="204"/>
      <c r="I198" s="204"/>
      <c r="J198" s="204"/>
      <c r="K198" s="205"/>
    </row>
    <row r="199" spans="2:11" s="1" customFormat="1" ht="22.2">
      <c r="B199" s="206"/>
      <c r="C199" s="539" t="s">
        <v>1543</v>
      </c>
      <c r="D199" s="539"/>
      <c r="E199" s="539"/>
      <c r="F199" s="539"/>
      <c r="G199" s="539"/>
      <c r="H199" s="539"/>
      <c r="I199" s="539"/>
      <c r="J199" s="539"/>
      <c r="K199" s="207"/>
    </row>
    <row r="200" spans="2:11" s="1" customFormat="1" ht="25.5" customHeight="1">
      <c r="B200" s="206"/>
      <c r="C200" s="271" t="s">
        <v>1544</v>
      </c>
      <c r="D200" s="271"/>
      <c r="E200" s="271"/>
      <c r="F200" s="271" t="s">
        <v>1545</v>
      </c>
      <c r="G200" s="272"/>
      <c r="H200" s="545" t="s">
        <v>1546</v>
      </c>
      <c r="I200" s="545"/>
      <c r="J200" s="545"/>
      <c r="K200" s="207"/>
    </row>
    <row r="201" spans="2:11" s="1" customFormat="1" ht="5.25" customHeight="1">
      <c r="B201" s="235"/>
      <c r="C201" s="232"/>
      <c r="D201" s="232"/>
      <c r="E201" s="232"/>
      <c r="F201" s="232"/>
      <c r="G201" s="214"/>
      <c r="H201" s="232"/>
      <c r="I201" s="232"/>
      <c r="J201" s="232"/>
      <c r="K201" s="256"/>
    </row>
    <row r="202" spans="2:11" s="1" customFormat="1" ht="15" customHeight="1">
      <c r="B202" s="235"/>
      <c r="C202" s="214" t="s">
        <v>1536</v>
      </c>
      <c r="D202" s="214"/>
      <c r="E202" s="214"/>
      <c r="F202" s="234" t="s">
        <v>42</v>
      </c>
      <c r="G202" s="214"/>
      <c r="H202" s="544" t="s">
        <v>1547</v>
      </c>
      <c r="I202" s="544"/>
      <c r="J202" s="544"/>
      <c r="K202" s="256"/>
    </row>
    <row r="203" spans="2:11" s="1" customFormat="1" ht="15" customHeight="1">
      <c r="B203" s="235"/>
      <c r="C203" s="241"/>
      <c r="D203" s="214"/>
      <c r="E203" s="214"/>
      <c r="F203" s="234" t="s">
        <v>43</v>
      </c>
      <c r="G203" s="214"/>
      <c r="H203" s="544" t="s">
        <v>1548</v>
      </c>
      <c r="I203" s="544"/>
      <c r="J203" s="544"/>
      <c r="K203" s="256"/>
    </row>
    <row r="204" spans="2:11" s="1" customFormat="1" ht="15" customHeight="1">
      <c r="B204" s="235"/>
      <c r="C204" s="241"/>
      <c r="D204" s="214"/>
      <c r="E204" s="214"/>
      <c r="F204" s="234" t="s">
        <v>46</v>
      </c>
      <c r="G204" s="214"/>
      <c r="H204" s="544" t="s">
        <v>1549</v>
      </c>
      <c r="I204" s="544"/>
      <c r="J204" s="544"/>
      <c r="K204" s="256"/>
    </row>
    <row r="205" spans="2:11" s="1" customFormat="1" ht="15" customHeight="1">
      <c r="B205" s="235"/>
      <c r="C205" s="214"/>
      <c r="D205" s="214"/>
      <c r="E205" s="214"/>
      <c r="F205" s="234" t="s">
        <v>44</v>
      </c>
      <c r="G205" s="214"/>
      <c r="H205" s="544" t="s">
        <v>1550</v>
      </c>
      <c r="I205" s="544"/>
      <c r="J205" s="544"/>
      <c r="K205" s="256"/>
    </row>
    <row r="206" spans="2:11" s="1" customFormat="1" ht="15" customHeight="1">
      <c r="B206" s="235"/>
      <c r="C206" s="214"/>
      <c r="D206" s="214"/>
      <c r="E206" s="214"/>
      <c r="F206" s="234" t="s">
        <v>45</v>
      </c>
      <c r="G206" s="214"/>
      <c r="H206" s="544" t="s">
        <v>1551</v>
      </c>
      <c r="I206" s="544"/>
      <c r="J206" s="544"/>
      <c r="K206" s="256"/>
    </row>
    <row r="207" spans="2:11" s="1" customFormat="1" ht="15" customHeight="1">
      <c r="B207" s="235"/>
      <c r="C207" s="214"/>
      <c r="D207" s="214"/>
      <c r="E207" s="214"/>
      <c r="F207" s="234"/>
      <c r="G207" s="214"/>
      <c r="H207" s="214"/>
      <c r="I207" s="214"/>
      <c r="J207" s="214"/>
      <c r="K207" s="256"/>
    </row>
    <row r="208" spans="2:11" s="1" customFormat="1" ht="15" customHeight="1">
      <c r="B208" s="235"/>
      <c r="C208" s="214" t="s">
        <v>1492</v>
      </c>
      <c r="D208" s="214"/>
      <c r="E208" s="214"/>
      <c r="F208" s="234" t="s">
        <v>78</v>
      </c>
      <c r="G208" s="214"/>
      <c r="H208" s="544" t="s">
        <v>1552</v>
      </c>
      <c r="I208" s="544"/>
      <c r="J208" s="544"/>
      <c r="K208" s="256"/>
    </row>
    <row r="209" spans="2:11" s="1" customFormat="1" ht="15" customHeight="1">
      <c r="B209" s="235"/>
      <c r="C209" s="241"/>
      <c r="D209" s="214"/>
      <c r="E209" s="214"/>
      <c r="F209" s="234" t="s">
        <v>1387</v>
      </c>
      <c r="G209" s="214"/>
      <c r="H209" s="544" t="s">
        <v>1388</v>
      </c>
      <c r="I209" s="544"/>
      <c r="J209" s="544"/>
      <c r="K209" s="256"/>
    </row>
    <row r="210" spans="2:11" s="1" customFormat="1" ht="15" customHeight="1">
      <c r="B210" s="235"/>
      <c r="C210" s="214"/>
      <c r="D210" s="214"/>
      <c r="E210" s="214"/>
      <c r="F210" s="234" t="s">
        <v>1385</v>
      </c>
      <c r="G210" s="214"/>
      <c r="H210" s="544" t="s">
        <v>1553</v>
      </c>
      <c r="I210" s="544"/>
      <c r="J210" s="544"/>
      <c r="K210" s="256"/>
    </row>
    <row r="211" spans="2:11" s="1" customFormat="1" ht="15" customHeight="1">
      <c r="B211" s="273"/>
      <c r="C211" s="241"/>
      <c r="D211" s="241"/>
      <c r="E211" s="241"/>
      <c r="F211" s="234" t="s">
        <v>1389</v>
      </c>
      <c r="G211" s="220"/>
      <c r="H211" s="543" t="s">
        <v>1390</v>
      </c>
      <c r="I211" s="543"/>
      <c r="J211" s="543"/>
      <c r="K211" s="274"/>
    </row>
    <row r="212" spans="2:11" s="1" customFormat="1" ht="15" customHeight="1">
      <c r="B212" s="273"/>
      <c r="C212" s="241"/>
      <c r="D212" s="241"/>
      <c r="E212" s="241"/>
      <c r="F212" s="234" t="s">
        <v>1391</v>
      </c>
      <c r="G212" s="220"/>
      <c r="H212" s="543" t="s">
        <v>1554</v>
      </c>
      <c r="I212" s="543"/>
      <c r="J212" s="543"/>
      <c r="K212" s="274"/>
    </row>
    <row r="213" spans="2:11" s="1" customFormat="1" ht="15" customHeight="1">
      <c r="B213" s="273"/>
      <c r="C213" s="241"/>
      <c r="D213" s="241"/>
      <c r="E213" s="241"/>
      <c r="F213" s="275"/>
      <c r="G213" s="220"/>
      <c r="H213" s="276"/>
      <c r="I213" s="276"/>
      <c r="J213" s="276"/>
      <c r="K213" s="274"/>
    </row>
    <row r="214" spans="2:11" s="1" customFormat="1" ht="15" customHeight="1">
      <c r="B214" s="273"/>
      <c r="C214" s="214" t="s">
        <v>1516</v>
      </c>
      <c r="D214" s="241"/>
      <c r="E214" s="241"/>
      <c r="F214" s="234">
        <v>1</v>
      </c>
      <c r="G214" s="220"/>
      <c r="H214" s="543" t="s">
        <v>1555</v>
      </c>
      <c r="I214" s="543"/>
      <c r="J214" s="543"/>
      <c r="K214" s="274"/>
    </row>
    <row r="215" spans="2:11" s="1" customFormat="1" ht="15" customHeight="1">
      <c r="B215" s="273"/>
      <c r="C215" s="241"/>
      <c r="D215" s="241"/>
      <c r="E215" s="241"/>
      <c r="F215" s="234">
        <v>2</v>
      </c>
      <c r="G215" s="220"/>
      <c r="H215" s="543" t="s">
        <v>1556</v>
      </c>
      <c r="I215" s="543"/>
      <c r="J215" s="543"/>
      <c r="K215" s="274"/>
    </row>
    <row r="216" spans="2:11" s="1" customFormat="1" ht="15" customHeight="1">
      <c r="B216" s="273"/>
      <c r="C216" s="241"/>
      <c r="D216" s="241"/>
      <c r="E216" s="241"/>
      <c r="F216" s="234">
        <v>3</v>
      </c>
      <c r="G216" s="220"/>
      <c r="H216" s="543" t="s">
        <v>1557</v>
      </c>
      <c r="I216" s="543"/>
      <c r="J216" s="543"/>
      <c r="K216" s="274"/>
    </row>
    <row r="217" spans="2:11" s="1" customFormat="1" ht="15" customHeight="1">
      <c r="B217" s="273"/>
      <c r="C217" s="241"/>
      <c r="D217" s="241"/>
      <c r="E217" s="241"/>
      <c r="F217" s="234">
        <v>4</v>
      </c>
      <c r="G217" s="220"/>
      <c r="H217" s="543" t="s">
        <v>1558</v>
      </c>
      <c r="I217" s="543"/>
      <c r="J217" s="543"/>
      <c r="K217" s="274"/>
    </row>
    <row r="218" spans="2:11" s="1" customFormat="1" ht="12.75" customHeight="1">
      <c r="B218" s="277"/>
      <c r="C218" s="278"/>
      <c r="D218" s="278"/>
      <c r="E218" s="278"/>
      <c r="F218" s="278"/>
      <c r="G218" s="278"/>
      <c r="H218" s="278"/>
      <c r="I218" s="278"/>
      <c r="J218" s="278"/>
      <c r="K218" s="27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 Distel</dc:creator>
  <cp:keywords/>
  <dc:description/>
  <cp:lastModifiedBy>Jani K</cp:lastModifiedBy>
  <dcterms:created xsi:type="dcterms:W3CDTF">2021-03-04T13:39:30Z</dcterms:created>
  <dcterms:modified xsi:type="dcterms:W3CDTF">2022-11-28T19:49:09Z</dcterms:modified>
  <cp:category/>
  <cp:version/>
  <cp:contentType/>
  <cp:contentStatus/>
</cp:coreProperties>
</file>