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traziste.sharepoint.com/Sdilene dokumenty/Výběrová řízení/Těchobuz Smíchov/Zadávací dokumentace/"/>
    </mc:Choice>
  </mc:AlternateContent>
  <xr:revisionPtr revIDLastSave="5" documentId="11_E750E0B254B959734B0FCE666DC2EF18927DA32B" xr6:coauthVersionLast="47" xr6:coauthVersionMax="47" xr10:uidLastSave="{C4B6994F-773B-4958-9FCA-1050BAA96F47}"/>
  <bookViews>
    <workbookView xWindow="-120" yWindow="-120" windowWidth="29040" windowHeight="15720" xr2:uid="{00000000-000D-0000-FFFF-FFFF00000000}"/>
  </bookViews>
  <sheets>
    <sheet name="Rekapitulace stavby" sheetId="1" r:id="rId1"/>
    <sheet name="1 - Přípravné práce" sheetId="2" r:id="rId2"/>
    <sheet name="2 - Zemní práce" sheetId="3" r:id="rId3"/>
    <sheet name="3 - Pokládka povrchů" sheetId="4" r:id="rId4"/>
    <sheet name="4 - Dokončovací práce" sheetId="5" r:id="rId5"/>
    <sheet name="02 - Vedlejší rozpočtové ..." sheetId="6" r:id="rId6"/>
    <sheet name="03 - DIO" sheetId="7" r:id="rId7"/>
  </sheets>
  <definedNames>
    <definedName name="_xlnm._FilterDatabase" localSheetId="5" hidden="1">'02 - Vedlejší rozpočtové ...'!$C$118:$K$154</definedName>
    <definedName name="_xlnm._FilterDatabase" localSheetId="6" hidden="1">'03 - DIO'!$C$117:$K$130</definedName>
    <definedName name="_xlnm._FilterDatabase" localSheetId="1" hidden="1">'1 - Přípravné práce'!$C$122:$K$142</definedName>
    <definedName name="_xlnm._FilterDatabase" localSheetId="2" hidden="1">'2 - Zemní práce'!$C$122:$K$157</definedName>
    <definedName name="_xlnm._FilterDatabase" localSheetId="3" hidden="1">'3 - Pokládka povrchů'!$C$122:$K$152</definedName>
    <definedName name="_xlnm._FilterDatabase" localSheetId="4" hidden="1">'4 - Dokončovací práce'!$C$122:$K$145</definedName>
    <definedName name="_xlnm.Print_Titles" localSheetId="5">'02 - Vedlejší rozpočtové ...'!$118:$118</definedName>
    <definedName name="_xlnm.Print_Titles" localSheetId="6">'03 - DIO'!$117:$117</definedName>
    <definedName name="_xlnm.Print_Titles" localSheetId="1">'1 - Přípravné práce'!$122:$122</definedName>
    <definedName name="_xlnm.Print_Titles" localSheetId="2">'2 - Zemní práce'!$122:$122</definedName>
    <definedName name="_xlnm.Print_Titles" localSheetId="3">'3 - Pokládka povrchů'!$122:$122</definedName>
    <definedName name="_xlnm.Print_Titles" localSheetId="4">'4 - Dokončovací práce'!$122:$122</definedName>
    <definedName name="_xlnm.Print_Titles" localSheetId="0">'Rekapitulace stavby'!$92:$92</definedName>
    <definedName name="_xlnm.Print_Area" localSheetId="5">'02 - Vedlejší rozpočtové ...'!$C$4:$J$76,'02 - Vedlejší rozpočtové ...'!$C$82:$J$100,'02 - Vedlejší rozpočtové ...'!$C$106:$J$154</definedName>
    <definedName name="_xlnm.Print_Area" localSheetId="6">'03 - DIO'!$C$4:$J$76,'03 - DIO'!$C$82:$J$99,'03 - DIO'!$C$105:$J$130</definedName>
    <definedName name="_xlnm.Print_Area" localSheetId="1">'1 - Přípravné práce'!$C$4:$J$76,'1 - Přípravné práce'!$C$82:$J$102,'1 - Přípravné práce'!$C$108:$J$142</definedName>
    <definedName name="_xlnm.Print_Area" localSheetId="2">'2 - Zemní práce'!$C$4:$J$76,'2 - Zemní práce'!$C$82:$J$102,'2 - Zemní práce'!$C$108:$J$157</definedName>
    <definedName name="_xlnm.Print_Area" localSheetId="3">'3 - Pokládka povrchů'!$C$4:$J$76,'3 - Pokládka povrchů'!$C$82:$J$102,'3 - Pokládka povrchů'!$C$108:$J$152</definedName>
    <definedName name="_xlnm.Print_Area" localSheetId="4">'4 - Dokončovací práce'!$C$4:$J$76,'4 - Dokončovací práce'!$C$82:$J$102,'4 - Dokončovací práce'!$C$108:$J$145</definedName>
    <definedName name="_xlnm.Print_Area" localSheetId="0">'Rekapitulace stavby'!$D$4:$AO$76,'Rekapitulace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1" i="1" s="1"/>
  <c r="J35" i="7"/>
  <c r="AX101" i="1" s="1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J115" i="7"/>
  <c r="J114" i="7"/>
  <c r="F114" i="7"/>
  <c r="F112" i="7"/>
  <c r="E110" i="7"/>
  <c r="J92" i="7"/>
  <c r="J91" i="7"/>
  <c r="F91" i="7"/>
  <c r="F89" i="7"/>
  <c r="E87" i="7"/>
  <c r="J18" i="7"/>
  <c r="E18" i="7"/>
  <c r="F92" i="7" s="1"/>
  <c r="J17" i="7"/>
  <c r="J12" i="7"/>
  <c r="J112" i="7" s="1"/>
  <c r="E7" i="7"/>
  <c r="E85" i="7"/>
  <c r="J37" i="6"/>
  <c r="J36" i="6"/>
  <c r="AY100" i="1"/>
  <c r="J35" i="6"/>
  <c r="AX100" i="1" s="1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J116" i="6"/>
  <c r="J115" i="6"/>
  <c r="F115" i="6"/>
  <c r="F113" i="6"/>
  <c r="E111" i="6"/>
  <c r="J92" i="6"/>
  <c r="J91" i="6"/>
  <c r="F91" i="6"/>
  <c r="F89" i="6"/>
  <c r="E87" i="6"/>
  <c r="J18" i="6"/>
  <c r="E18" i="6"/>
  <c r="F92" i="6" s="1"/>
  <c r="J17" i="6"/>
  <c r="J12" i="6"/>
  <c r="J89" i="6"/>
  <c r="E7" i="6"/>
  <c r="E109" i="6" s="1"/>
  <c r="J39" i="5"/>
  <c r="J38" i="5"/>
  <c r="AY99" i="1" s="1"/>
  <c r="J37" i="5"/>
  <c r="AX99" i="1" s="1"/>
  <c r="BI143" i="5"/>
  <c r="BH143" i="5"/>
  <c r="BG143" i="5"/>
  <c r="BF143" i="5"/>
  <c r="T143" i="5"/>
  <c r="R143" i="5"/>
  <c r="P143" i="5"/>
  <c r="BI139" i="5"/>
  <c r="BH139" i="5"/>
  <c r="BG139" i="5"/>
  <c r="BF139" i="5"/>
  <c r="T139" i="5"/>
  <c r="R139" i="5"/>
  <c r="P139" i="5"/>
  <c r="BI134" i="5"/>
  <c r="BH134" i="5"/>
  <c r="BG134" i="5"/>
  <c r="BF134" i="5"/>
  <c r="T134" i="5"/>
  <c r="R134" i="5"/>
  <c r="P134" i="5"/>
  <c r="BI130" i="5"/>
  <c r="BH130" i="5"/>
  <c r="BG130" i="5"/>
  <c r="BF130" i="5"/>
  <c r="T130" i="5"/>
  <c r="R130" i="5"/>
  <c r="P130" i="5"/>
  <c r="BI126" i="5"/>
  <c r="BH126" i="5"/>
  <c r="BG126" i="5"/>
  <c r="BF126" i="5"/>
  <c r="T126" i="5"/>
  <c r="R126" i="5"/>
  <c r="P126" i="5"/>
  <c r="J120" i="5"/>
  <c r="J119" i="5"/>
  <c r="F119" i="5"/>
  <c r="F117" i="5"/>
  <c r="E115" i="5"/>
  <c r="J94" i="5"/>
  <c r="J93" i="5"/>
  <c r="F93" i="5"/>
  <c r="F91" i="5"/>
  <c r="E89" i="5"/>
  <c r="J20" i="5"/>
  <c r="E20" i="5"/>
  <c r="F120" i="5" s="1"/>
  <c r="J19" i="5"/>
  <c r="J14" i="5"/>
  <c r="J91" i="5" s="1"/>
  <c r="E7" i="5"/>
  <c r="E85" i="5" s="1"/>
  <c r="J39" i="4"/>
  <c r="J38" i="4"/>
  <c r="AY98" i="1" s="1"/>
  <c r="J37" i="4"/>
  <c r="AX98" i="1" s="1"/>
  <c r="BI151" i="4"/>
  <c r="BH151" i="4"/>
  <c r="BG151" i="4"/>
  <c r="BF151" i="4"/>
  <c r="T151" i="4"/>
  <c r="T150" i="4"/>
  <c r="R151" i="4"/>
  <c r="R150" i="4" s="1"/>
  <c r="P151" i="4"/>
  <c r="P150" i="4" s="1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J120" i="4"/>
  <c r="J119" i="4"/>
  <c r="F119" i="4"/>
  <c r="F117" i="4"/>
  <c r="E115" i="4"/>
  <c r="J94" i="4"/>
  <c r="J93" i="4"/>
  <c r="F93" i="4"/>
  <c r="F91" i="4"/>
  <c r="E89" i="4"/>
  <c r="J20" i="4"/>
  <c r="E20" i="4"/>
  <c r="F120" i="4" s="1"/>
  <c r="J19" i="4"/>
  <c r="J14" i="4"/>
  <c r="J117" i="4"/>
  <c r="E7" i="4"/>
  <c r="E85" i="4"/>
  <c r="J39" i="3"/>
  <c r="J38" i="3"/>
  <c r="AY97" i="1" s="1"/>
  <c r="J37" i="3"/>
  <c r="AX97" i="1" s="1"/>
  <c r="BI156" i="3"/>
  <c r="BH156" i="3"/>
  <c r="BG156" i="3"/>
  <c r="BF156" i="3"/>
  <c r="T156" i="3"/>
  <c r="T155" i="3" s="1"/>
  <c r="R156" i="3"/>
  <c r="R155" i="3"/>
  <c r="P156" i="3"/>
  <c r="P155" i="3" s="1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6" i="3"/>
  <c r="BH126" i="3"/>
  <c r="BG126" i="3"/>
  <c r="BF126" i="3"/>
  <c r="T126" i="3"/>
  <c r="R126" i="3"/>
  <c r="P126" i="3"/>
  <c r="J120" i="3"/>
  <c r="J119" i="3"/>
  <c r="F119" i="3"/>
  <c r="F117" i="3"/>
  <c r="E115" i="3"/>
  <c r="J94" i="3"/>
  <c r="J93" i="3"/>
  <c r="F93" i="3"/>
  <c r="F91" i="3"/>
  <c r="E89" i="3"/>
  <c r="J20" i="3"/>
  <c r="E20" i="3"/>
  <c r="F120" i="3" s="1"/>
  <c r="J19" i="3"/>
  <c r="J14" i="3"/>
  <c r="J91" i="3"/>
  <c r="E7" i="3"/>
  <c r="E111" i="3" s="1"/>
  <c r="J39" i="2"/>
  <c r="J38" i="2"/>
  <c r="AY96" i="1"/>
  <c r="J37" i="2"/>
  <c r="AX96" i="1" s="1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J120" i="2"/>
  <c r="J119" i="2"/>
  <c r="F119" i="2"/>
  <c r="F117" i="2"/>
  <c r="E115" i="2"/>
  <c r="J94" i="2"/>
  <c r="J93" i="2"/>
  <c r="F93" i="2"/>
  <c r="F91" i="2"/>
  <c r="E89" i="2"/>
  <c r="J20" i="2"/>
  <c r="E20" i="2"/>
  <c r="F120" i="2" s="1"/>
  <c r="J19" i="2"/>
  <c r="J14" i="2"/>
  <c r="J117" i="2" s="1"/>
  <c r="E7" i="2"/>
  <c r="E111" i="2"/>
  <c r="L90" i="1"/>
  <c r="AM90" i="1"/>
  <c r="AM89" i="1"/>
  <c r="L89" i="1"/>
  <c r="AM87" i="1"/>
  <c r="L87" i="1"/>
  <c r="L85" i="1"/>
  <c r="L84" i="1"/>
  <c r="J137" i="2"/>
  <c r="J141" i="2"/>
  <c r="BK126" i="2"/>
  <c r="BK143" i="3"/>
  <c r="J126" i="3"/>
  <c r="BK147" i="3"/>
  <c r="BK126" i="3"/>
  <c r="J146" i="4"/>
  <c r="BK136" i="4"/>
  <c r="BK143" i="4"/>
  <c r="BK129" i="4"/>
  <c r="BK130" i="5"/>
  <c r="J143" i="5"/>
  <c r="J153" i="6"/>
  <c r="BK138" i="6"/>
  <c r="J122" i="6"/>
  <c r="J138" i="6"/>
  <c r="BK151" i="6"/>
  <c r="BK128" i="6"/>
  <c r="J140" i="6"/>
  <c r="J128" i="6"/>
  <c r="BK121" i="7"/>
  <c r="J132" i="2"/>
  <c r="J128" i="2"/>
  <c r="AS95" i="1"/>
  <c r="J139" i="3"/>
  <c r="BK139" i="3"/>
  <c r="J143" i="4"/>
  <c r="J151" i="4"/>
  <c r="BK139" i="4"/>
  <c r="BK133" i="4"/>
  <c r="J129" i="4"/>
  <c r="J126" i="5"/>
  <c r="BK139" i="5"/>
  <c r="BK126" i="5"/>
  <c r="BK144" i="6"/>
  <c r="BK136" i="6"/>
  <c r="J144" i="6"/>
  <c r="BK124" i="6"/>
  <c r="BK126" i="7"/>
  <c r="J126" i="7"/>
  <c r="BK141" i="2"/>
  <c r="BK132" i="2"/>
  <c r="J147" i="3"/>
  <c r="BK131" i="3"/>
  <c r="J151" i="3"/>
  <c r="J131" i="3"/>
  <c r="J143" i="3"/>
  <c r="BK151" i="4"/>
  <c r="BK126" i="4"/>
  <c r="J136" i="4"/>
  <c r="BK143" i="5"/>
  <c r="BK134" i="5"/>
  <c r="J130" i="5"/>
  <c r="BK149" i="6"/>
  <c r="J130" i="6"/>
  <c r="BK153" i="6"/>
  <c r="J134" i="6"/>
  <c r="BK146" i="6"/>
  <c r="J146" i="6"/>
  <c r="BK134" i="6"/>
  <c r="BK122" i="6"/>
  <c r="J123" i="7"/>
  <c r="BK123" i="7"/>
  <c r="BK137" i="2"/>
  <c r="BK128" i="2"/>
  <c r="J126" i="2"/>
  <c r="BK156" i="3"/>
  <c r="BK135" i="3"/>
  <c r="J156" i="3"/>
  <c r="J135" i="3"/>
  <c r="BK151" i="3"/>
  <c r="J139" i="4"/>
  <c r="BK146" i="4"/>
  <c r="J133" i="4"/>
  <c r="J126" i="4"/>
  <c r="J139" i="5"/>
  <c r="J134" i="5"/>
  <c r="J151" i="6"/>
  <c r="J136" i="6"/>
  <c r="BK140" i="6"/>
  <c r="J149" i="6"/>
  <c r="J124" i="6"/>
  <c r="BK130" i="6"/>
  <c r="J121" i="7"/>
  <c r="T125" i="2" l="1"/>
  <c r="T136" i="2"/>
  <c r="P125" i="3"/>
  <c r="P124" i="3"/>
  <c r="P123" i="3" s="1"/>
  <c r="AU97" i="1" s="1"/>
  <c r="P125" i="4"/>
  <c r="P124" i="4"/>
  <c r="P123" i="4" s="1"/>
  <c r="AU98" i="1" s="1"/>
  <c r="T125" i="5"/>
  <c r="T138" i="5"/>
  <c r="R121" i="6"/>
  <c r="T148" i="6"/>
  <c r="P125" i="2"/>
  <c r="R136" i="2"/>
  <c r="R125" i="3"/>
  <c r="R124" i="3" s="1"/>
  <c r="R123" i="3" s="1"/>
  <c r="T125" i="4"/>
  <c r="T124" i="4" s="1"/>
  <c r="T123" i="4" s="1"/>
  <c r="P125" i="5"/>
  <c r="BK138" i="5"/>
  <c r="J138" i="5" s="1"/>
  <c r="J101" i="5" s="1"/>
  <c r="BK121" i="6"/>
  <c r="J121" i="6" s="1"/>
  <c r="J98" i="6" s="1"/>
  <c r="R148" i="6"/>
  <c r="BK125" i="2"/>
  <c r="J125" i="2"/>
  <c r="J100" i="2"/>
  <c r="BK136" i="2"/>
  <c r="J136" i="2" s="1"/>
  <c r="J101" i="2" s="1"/>
  <c r="BK125" i="3"/>
  <c r="J125" i="3" s="1"/>
  <c r="J100" i="3" s="1"/>
  <c r="BK125" i="4"/>
  <c r="J125" i="4" s="1"/>
  <c r="J100" i="4" s="1"/>
  <c r="R125" i="5"/>
  <c r="R138" i="5"/>
  <c r="R124" i="5" s="1"/>
  <c r="R123" i="5" s="1"/>
  <c r="T121" i="6"/>
  <c r="P148" i="6"/>
  <c r="P120" i="7"/>
  <c r="P119" i="7"/>
  <c r="P118" i="7"/>
  <c r="AU101" i="1" s="1"/>
  <c r="R125" i="2"/>
  <c r="R124" i="2" s="1"/>
  <c r="R123" i="2" s="1"/>
  <c r="P136" i="2"/>
  <c r="T125" i="3"/>
  <c r="T124" i="3" s="1"/>
  <c r="T123" i="3" s="1"/>
  <c r="R125" i="4"/>
  <c r="R124" i="4"/>
  <c r="R123" i="4" s="1"/>
  <c r="BK125" i="5"/>
  <c r="J125" i="5" s="1"/>
  <c r="J100" i="5" s="1"/>
  <c r="P138" i="5"/>
  <c r="P121" i="6"/>
  <c r="BK148" i="6"/>
  <c r="J148" i="6"/>
  <c r="J99" i="6" s="1"/>
  <c r="BK120" i="7"/>
  <c r="J120" i="7"/>
  <c r="J98" i="7" s="1"/>
  <c r="R120" i="7"/>
  <c r="R119" i="7"/>
  <c r="R118" i="7"/>
  <c r="T120" i="7"/>
  <c r="T119" i="7" s="1"/>
  <c r="T118" i="7" s="1"/>
  <c r="BK155" i="3"/>
  <c r="J155" i="3" s="1"/>
  <c r="J101" i="3" s="1"/>
  <c r="BK150" i="4"/>
  <c r="J150" i="4"/>
  <c r="J101" i="4" s="1"/>
  <c r="E108" i="7"/>
  <c r="F115" i="7"/>
  <c r="J89" i="7"/>
  <c r="BE121" i="7"/>
  <c r="BE123" i="7"/>
  <c r="BE126" i="7"/>
  <c r="F116" i="6"/>
  <c r="BE140" i="6"/>
  <c r="BE151" i="6"/>
  <c r="BE130" i="6"/>
  <c r="BE138" i="6"/>
  <c r="BE153" i="6"/>
  <c r="E85" i="6"/>
  <c r="J113" i="6"/>
  <c r="BE122" i="6"/>
  <c r="BE124" i="6"/>
  <c r="BE128" i="6"/>
  <c r="BE134" i="6"/>
  <c r="BE136" i="6"/>
  <c r="BE144" i="6"/>
  <c r="BE149" i="6"/>
  <c r="BE146" i="6"/>
  <c r="F94" i="5"/>
  <c r="J117" i="5"/>
  <c r="E111" i="5"/>
  <c r="BE126" i="5"/>
  <c r="BE139" i="5"/>
  <c r="BE143" i="5"/>
  <c r="BE130" i="5"/>
  <c r="BE134" i="5"/>
  <c r="J91" i="4"/>
  <c r="F94" i="4"/>
  <c r="E111" i="4"/>
  <c r="BE151" i="4"/>
  <c r="BE126" i="4"/>
  <c r="BE129" i="4"/>
  <c r="BE136" i="4"/>
  <c r="BE143" i="4"/>
  <c r="BE146" i="4"/>
  <c r="BE133" i="4"/>
  <c r="BE139" i="4"/>
  <c r="E85" i="3"/>
  <c r="J117" i="3"/>
  <c r="BE131" i="3"/>
  <c r="BE139" i="3"/>
  <c r="BE143" i="3"/>
  <c r="BE156" i="3"/>
  <c r="BE126" i="3"/>
  <c r="BE135" i="3"/>
  <c r="BE147" i="3"/>
  <c r="BE151" i="3"/>
  <c r="F94" i="3"/>
  <c r="F94" i="2"/>
  <c r="BE126" i="2"/>
  <c r="BE128" i="2"/>
  <c r="BE132" i="2"/>
  <c r="BE137" i="2"/>
  <c r="E85" i="2"/>
  <c r="J91" i="2"/>
  <c r="BE141" i="2"/>
  <c r="J36" i="2"/>
  <c r="AW96" i="1" s="1"/>
  <c r="F38" i="2"/>
  <c r="BC96" i="1" s="1"/>
  <c r="J36" i="3"/>
  <c r="AW97" i="1" s="1"/>
  <c r="F37" i="4"/>
  <c r="BB98" i="1" s="1"/>
  <c r="F39" i="5"/>
  <c r="BD99" i="1"/>
  <c r="F35" i="6"/>
  <c r="BB100" i="1"/>
  <c r="J34" i="7"/>
  <c r="AW101" i="1" s="1"/>
  <c r="F36" i="7"/>
  <c r="BC101" i="1" s="1"/>
  <c r="F36" i="2"/>
  <c r="BA96" i="1"/>
  <c r="AS94" i="1"/>
  <c r="F37" i="3"/>
  <c r="BB97" i="1"/>
  <c r="F36" i="4"/>
  <c r="BA98" i="1"/>
  <c r="F39" i="4"/>
  <c r="BD98" i="1"/>
  <c r="F37" i="5"/>
  <c r="BB99" i="1" s="1"/>
  <c r="F34" i="6"/>
  <c r="BA100" i="1"/>
  <c r="F37" i="6"/>
  <c r="BD100" i="1"/>
  <c r="F39" i="2"/>
  <c r="BD96" i="1" s="1"/>
  <c r="F38" i="3"/>
  <c r="BC97" i="1" s="1"/>
  <c r="F36" i="3"/>
  <c r="BA97" i="1"/>
  <c r="F38" i="4"/>
  <c r="BC98" i="1" s="1"/>
  <c r="F36" i="5"/>
  <c r="BA99" i="1" s="1"/>
  <c r="F38" i="5"/>
  <c r="BC99" i="1" s="1"/>
  <c r="F36" i="6"/>
  <c r="BC100" i="1"/>
  <c r="F34" i="7"/>
  <c r="BA101" i="1"/>
  <c r="F37" i="2"/>
  <c r="BB96" i="1"/>
  <c r="F39" i="3"/>
  <c r="BD97" i="1" s="1"/>
  <c r="J36" i="4"/>
  <c r="AW98" i="1" s="1"/>
  <c r="J36" i="5"/>
  <c r="AW99" i="1" s="1"/>
  <c r="J34" i="6"/>
  <c r="AW100" i="1" s="1"/>
  <c r="F37" i="7"/>
  <c r="BD101" i="1"/>
  <c r="F35" i="7"/>
  <c r="BB101" i="1" s="1"/>
  <c r="BK124" i="3" l="1"/>
  <c r="J124" i="3" s="1"/>
  <c r="J99" i="3" s="1"/>
  <c r="T120" i="6"/>
  <c r="T119" i="6" s="1"/>
  <c r="P120" i="6"/>
  <c r="P119" i="6" s="1"/>
  <c r="AU100" i="1" s="1"/>
  <c r="T124" i="2"/>
  <c r="T123" i="2" s="1"/>
  <c r="P124" i="5"/>
  <c r="P123" i="5"/>
  <c r="AU99" i="1"/>
  <c r="P124" i="2"/>
  <c r="P123" i="2" s="1"/>
  <c r="AU96" i="1" s="1"/>
  <c r="R120" i="6"/>
  <c r="R119" i="6"/>
  <c r="T124" i="5"/>
  <c r="T123" i="5"/>
  <c r="BK124" i="5"/>
  <c r="J124" i="5"/>
  <c r="J99" i="5" s="1"/>
  <c r="BK124" i="2"/>
  <c r="J124" i="2"/>
  <c r="J99" i="2"/>
  <c r="BK120" i="6"/>
  <c r="J120" i="6" s="1"/>
  <c r="J97" i="6" s="1"/>
  <c r="BK124" i="4"/>
  <c r="J124" i="4" s="1"/>
  <c r="J99" i="4" s="1"/>
  <c r="BK119" i="7"/>
  <c r="J119" i="7" s="1"/>
  <c r="J97" i="7" s="1"/>
  <c r="BK123" i="3"/>
  <c r="J123" i="3"/>
  <c r="J98" i="3"/>
  <c r="J35" i="2"/>
  <c r="AV96" i="1"/>
  <c r="AT96" i="1"/>
  <c r="F35" i="4"/>
  <c r="AZ98" i="1" s="1"/>
  <c r="F35" i="5"/>
  <c r="AZ99" i="1" s="1"/>
  <c r="F33" i="6"/>
  <c r="AZ100" i="1" s="1"/>
  <c r="F35" i="2"/>
  <c r="AZ96" i="1" s="1"/>
  <c r="F35" i="3"/>
  <c r="AZ97" i="1"/>
  <c r="J35" i="4"/>
  <c r="AV98" i="1" s="1"/>
  <c r="AT98" i="1" s="1"/>
  <c r="BB95" i="1"/>
  <c r="J33" i="6"/>
  <c r="AV100" i="1" s="1"/>
  <c r="AT100" i="1" s="1"/>
  <c r="J35" i="3"/>
  <c r="AV97" i="1" s="1"/>
  <c r="AT97" i="1" s="1"/>
  <c r="BD95" i="1"/>
  <c r="BA95" i="1"/>
  <c r="AW95" i="1" s="1"/>
  <c r="BC95" i="1"/>
  <c r="F33" i="7"/>
  <c r="AZ101" i="1" s="1"/>
  <c r="J35" i="5"/>
  <c r="AV99" i="1"/>
  <c r="AT99" i="1"/>
  <c r="J33" i="7"/>
  <c r="AV101" i="1" s="1"/>
  <c r="AT101" i="1" s="1"/>
  <c r="BK123" i="2" l="1"/>
  <c r="J123" i="2" s="1"/>
  <c r="J32" i="2" s="1"/>
  <c r="AG96" i="1" s="1"/>
  <c r="BK123" i="5"/>
  <c r="J123" i="5"/>
  <c r="J98" i="5" s="1"/>
  <c r="BK123" i="4"/>
  <c r="J123" i="4" s="1"/>
  <c r="J98" i="4" s="1"/>
  <c r="BK118" i="7"/>
  <c r="J118" i="7" s="1"/>
  <c r="J96" i="7" s="1"/>
  <c r="BK119" i="6"/>
  <c r="J119" i="6" s="1"/>
  <c r="J96" i="6" s="1"/>
  <c r="AU95" i="1"/>
  <c r="AU94" i="1" s="1"/>
  <c r="J32" i="3"/>
  <c r="AG97" i="1"/>
  <c r="AY95" i="1"/>
  <c r="BC94" i="1"/>
  <c r="W32" i="1" s="1"/>
  <c r="BD94" i="1"/>
  <c r="W33" i="1" s="1"/>
  <c r="AZ95" i="1"/>
  <c r="BA94" i="1"/>
  <c r="W30" i="1"/>
  <c r="BB94" i="1"/>
  <c r="W31" i="1"/>
  <c r="AX95" i="1"/>
  <c r="J41" i="2" l="1"/>
  <c r="J98" i="2"/>
  <c r="J41" i="3"/>
  <c r="AN97" i="1"/>
  <c r="AN96" i="1"/>
  <c r="AY94" i="1"/>
  <c r="AZ94" i="1"/>
  <c r="AV94" i="1"/>
  <c r="AK29" i="1" s="1"/>
  <c r="J30" i="7"/>
  <c r="AG101" i="1" s="1"/>
  <c r="J32" i="5"/>
  <c r="AG99" i="1" s="1"/>
  <c r="J32" i="4"/>
  <c r="AG98" i="1" s="1"/>
  <c r="J30" i="6"/>
  <c r="AG100" i="1"/>
  <c r="AX94" i="1"/>
  <c r="AV95" i="1"/>
  <c r="AT95" i="1"/>
  <c r="AW94" i="1"/>
  <c r="AK30" i="1" s="1"/>
  <c r="J39" i="6" l="1"/>
  <c r="J41" i="5"/>
  <c r="J39" i="7"/>
  <c r="J41" i="4"/>
  <c r="AN98" i="1"/>
  <c r="AN100" i="1"/>
  <c r="AN99" i="1"/>
  <c r="AN101" i="1"/>
  <c r="W29" i="1"/>
  <c r="AT94" i="1"/>
  <c r="AG95" i="1"/>
  <c r="AG94" i="1" s="1"/>
  <c r="AK26" i="1" s="1"/>
  <c r="AN95" i="1" l="1"/>
  <c r="AK35" i="1"/>
  <c r="AN94" i="1"/>
</calcChain>
</file>

<file path=xl/sharedStrings.xml><?xml version="1.0" encoding="utf-8"?>
<sst xmlns="http://schemas.openxmlformats.org/spreadsheetml/2006/main" count="2218" uniqueCount="345">
  <si>
    <t>Export Komplet</t>
  </si>
  <si>
    <t/>
  </si>
  <si>
    <t>2.0</t>
  </si>
  <si>
    <t>ZAMOK</t>
  </si>
  <si>
    <t>False</t>
  </si>
  <si>
    <t>{d102e7cf-3686-4478-8a37-e2f2c005a516}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</si>
  <si>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</si>
  <si>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</si>
  <si>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</si>
  <si>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</si>
  <si>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</si>
  <si>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</si>
  <si>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</si>
  <si>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</si>
  <si>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SO2-1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</si>
  <si>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</si>
  <si>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</si>
  <si>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Komunikace na hrázi rybníka Smíchov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</si>
  <si>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</si>
  <si>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</si>
  <si>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</si>
  <si>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</si>
  <si>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</si>
  <si>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</si>
  <si>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</si>
  <si>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</si>
  <si>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</si>
  <si>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</si>
  <si>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</si>
  <si>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</si>
  <si>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</si>
  <si>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</si>
  <si>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</si>
  <si>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</si>
  <si>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</si>
  <si>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</si>
  <si>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</si>
  <si>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</si>
  <si>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</si>
  <si>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</si>
  <si>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</si>
  <si>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</si>
  <si>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</si>
  <si>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</si>
  <si>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</si>
  <si>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</si>
  <si>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</si>
  <si>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</si>
  <si>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</si>
  <si>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</si>
  <si>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</si>
  <si>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</si>
  <si>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</si>
  <si>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</si>
  <si>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</si>
  <si>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</si>
  <si>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</si>
  <si>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</si>
  <si>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</si>
  <si>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</si>
  <si>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</si>
  <si>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</si>
  <si>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</si>
  <si>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</si>
  <si>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</si>
  <si>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</si>
  <si>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</si>
  <si>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</si>
  <si>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</si>
  <si>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</si>
  <si>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</si>
  <si>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</si>
  <si>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</si>
  <si>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</si>
  <si>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</si>
  <si>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</si>
  <si>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</si>
  <si>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Komunikace</t>
  </si>
  <si>
    <t>STA</t>
  </si>
  <si>
    <t>1</t>
  </si>
  <si>
    <t>{5df43cde-0e1f-4a6f-905a-4151072d236d}</t>
  </si>
  <si>
    <t>2</t>
  </si>
  <si>
    <t>/</t>
  </si>
  <si>
    <t>Přípravné práce</t>
  </si>
  <si>
    <t>Soupis</t>
  </si>
  <si>
    <t>{f01c3deb-24bf-4187-9d94-7124e7031399}</t>
  </si>
  <si>
    <t>Zemní práce</t>
  </si>
  <si>
    <t>{c1fe4af3-74a2-4ace-b4b1-834af0df2bca}</t>
  </si>
  <si>
    <t>3</t>
  </si>
  <si>
    <t>Pokládka povrchů</t>
  </si>
  <si>
    <t>{9c388e89-3b39-49e8-892c-dfd34895b598}</t>
  </si>
  <si>
    <t>4</t>
  </si>
  <si>
    <t>Dokončovací práce</t>
  </si>
  <si>
    <t>{87414dd8-0fb5-48e6-849b-f11ca001c38f}</t>
  </si>
  <si>
    <t>02</t>
  </si>
  <si>
    <t>Vedlejší rozpočtové náklady</t>
  </si>
  <si>
    <t>{3770677a-1cfa-487b-94ed-be5181deaec9}</t>
  </si>
  <si>
    <t>03</t>
  </si>
  <si>
    <t>DIO</t>
  </si>
  <si>
    <t>{86924794-21f7-45a7-842d-25e50b4680ae}</t>
  </si>
  <si>
    <t>KRYCÍ LIST SOUPISU PRACÍ</t>
  </si>
  <si>
    <t>Objekt:</t>
  </si>
  <si>
    <t>01 - Komunikace</t>
  </si>
  <si>
    <t>Soupis:</t>
  </si>
  <si>
    <t>1 - Přípravné práce</t>
  </si>
  <si>
    <t>Těchobuz</t>
  </si>
  <si>
    <t>Obec Těchobuz</t>
  </si>
  <si>
    <t>VDG Projektování s.r.o.</t>
  </si>
  <si>
    <t>Ing. Vítězslav Pavel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</si>
  <si>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</si>
  <si>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</si>
  <si>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</si>
  <si>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</si>
  <si>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</si>
  <si>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</si>
  <si>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Přípravné práce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</si>
  <si>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</si>
  <si>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</si>
  <si>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</si>
  <si>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</si>
  <si>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</si>
  <si>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</si>
  <si>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</si>
  <si>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</si>
  <si>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</si>
  <si>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</si>
  <si>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</si>
  <si>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</si>
  <si>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</si>
  <si>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</si>
  <si>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</si>
  <si>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</si>
  <si>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</si>
  <si>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</si>
  <si>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012103000</t>
  </si>
  <si>
    <t>Geodetické práce před výstavbou</t>
  </si>
  <si>
    <t>Kč</t>
  </si>
  <si>
    <t>1024</t>
  </si>
  <si>
    <t>-837992999</t>
  </si>
  <si>
    <t>PP</t>
  </si>
  <si>
    <t>113107212</t>
  </si>
  <si>
    <t>Odstranění podkladu z kameniva těženého tl přes 100 do 200 mm strojně pl přes 200 m2</t>
  </si>
  <si>
    <t>m2</t>
  </si>
  <si>
    <t>1644442411</t>
  </si>
  <si>
    <t>VV</t>
  </si>
  <si>
    <t>204*6</t>
  </si>
  <si>
    <t>"odstranění podkladu stávající komunikace"</t>
  </si>
  <si>
    <t>113107242</t>
  </si>
  <si>
    <t>Odstranění podkladu živičného tl přes 50 do 100 mm strojně pl přes 200 m2</t>
  </si>
  <si>
    <t>897165200</t>
  </si>
  <si>
    <t>204*5,5</t>
  </si>
  <si>
    <t>"frézování původního asfaltového povrchu"</t>
  </si>
  <si>
    <t>997</t>
  </si>
  <si>
    <t>Přesun sutě</t>
  </si>
  <si>
    <t>997013645</t>
  </si>
  <si>
    <t>Poplatek za uložení na skládce (skládkovné) odpadu asfaltového bez dehtu kód odpadu 17 03 02</t>
  </si>
  <si>
    <t>t</t>
  </si>
  <si>
    <t>945600676</t>
  </si>
  <si>
    <t>614,04</t>
  </si>
  <si>
    <t>"uložení sfrézovaného materiálu na skládce"</t>
  </si>
  <si>
    <t>5</t>
  </si>
  <si>
    <t>997231111</t>
  </si>
  <si>
    <t>Vodorovná doprava suti a vybouraných hmot do 1 km</t>
  </si>
  <si>
    <t>-786520454</t>
  </si>
  <si>
    <t>2 - Zemní práce</t>
  </si>
  <si>
    <t xml:space="preserve">    1 - Zemní práce</t>
  </si>
  <si>
    <t xml:space="preserve">    998 - Přesun hmot</t>
  </si>
  <si>
    <t>122251405</t>
  </si>
  <si>
    <t>Vykopávky v zemníku na suchu v hornině třídy těžitelnosti I skupiny 3 objem do 1000 m3 strojně</t>
  </si>
  <si>
    <t>m3</t>
  </si>
  <si>
    <t>-79791290</t>
  </si>
  <si>
    <t>135*3,5*0,8</t>
  </si>
  <si>
    <t>"rozšíření hráze o 3,5m v celé délce"</t>
  </si>
  <si>
    <t>"zajištění vhodného materiálu na dosyp hráze"</t>
  </si>
  <si>
    <t>162651112</t>
  </si>
  <si>
    <t>Vodorovné přemístění přes 4 000 do 5000 m výkopku/sypaniny z horniny třídy těžitelnosti I skupiny 1 až 3</t>
  </si>
  <si>
    <t>1414050126</t>
  </si>
  <si>
    <t>"dovezení vhodného materiálu na rozšíření hráze o 3,5m"</t>
  </si>
  <si>
    <t>171103212</t>
  </si>
  <si>
    <t>Uložení sypanin z horniny třídy těžitelnosti I a II skupiny 1 až 4 do hrází kanálů se zhutněním 100 % PS C s příměsí jílu přes 20 do 50 %</t>
  </si>
  <si>
    <t>339868148</t>
  </si>
  <si>
    <t>"použití materiálu ze zemníku na doplnění hráze-rozšíření o 3,5m"</t>
  </si>
  <si>
    <t>181951112</t>
  </si>
  <si>
    <t>Úprava pláně v hornině třídy těžitelnosti I skupiny 1 až 3 se zhutněním strojně</t>
  </si>
  <si>
    <t>1773435469</t>
  </si>
  <si>
    <t>1130</t>
  </si>
  <si>
    <t>"úprava koruny hráze před pokládkou konstrukčních vrstev vozovky"</t>
  </si>
  <si>
    <t>182151111</t>
  </si>
  <si>
    <t>Svahování v zářezech v hornině třídy těžitelnosti I skupiny 1 až 3 strojně</t>
  </si>
  <si>
    <t>-187557648</t>
  </si>
  <si>
    <t>880</t>
  </si>
  <si>
    <t>"svahování terénu na vzrušné straně hráze"</t>
  </si>
  <si>
    <t>6</t>
  </si>
  <si>
    <t>116951213</t>
  </si>
  <si>
    <t>Zemina promísená s vápnem na deponii v množství přes 1,5 do 2 % vápna z objemové hmotnosti zeminy</t>
  </si>
  <si>
    <t>1507413436</t>
  </si>
  <si>
    <t>204*7*0,5</t>
  </si>
  <si>
    <t>"zlepšení zemin v podloží"</t>
  </si>
  <si>
    <t>7</t>
  </si>
  <si>
    <t>181252305</t>
  </si>
  <si>
    <t>Úprava pláně pro silnice a dálnice na násypech se zhutněním</t>
  </si>
  <si>
    <t>-1930727321</t>
  </si>
  <si>
    <t>204*7</t>
  </si>
  <si>
    <t>"úprava pláně na nově zbudované hrázi"</t>
  </si>
  <si>
    <t>998</t>
  </si>
  <si>
    <t>Přesun hmot</t>
  </si>
  <si>
    <t>8</t>
  </si>
  <si>
    <t>998225111</t>
  </si>
  <si>
    <t>Přesun hmot pro pozemní komunikace s krytem z kamene, monolitickým betonovým nebo živičným</t>
  </si>
  <si>
    <t>-1107788618</t>
  </si>
  <si>
    <t>3 - Pokládka povrchů</t>
  </si>
  <si>
    <t xml:space="preserve">    5 - Komunikace pozemní</t>
  </si>
  <si>
    <t>Komunikace pozemní</t>
  </si>
  <si>
    <t>567120114</t>
  </si>
  <si>
    <t>Podklad ze směsi stmelené cementem SC C 1,5/2,0 (SC II) tl 150 mm</t>
  </si>
  <si>
    <t>1425946536</t>
  </si>
  <si>
    <t>204*6,5</t>
  </si>
  <si>
    <t>291111111</t>
  </si>
  <si>
    <t>Podklad pro zpevněné plochy z kameniva drceného 0 až 63 mm</t>
  </si>
  <si>
    <t>-819033834</t>
  </si>
  <si>
    <t>204*7*0,3</t>
  </si>
  <si>
    <t>"podklad pod povrchy"</t>
  </si>
  <si>
    <t>573111112</t>
  </si>
  <si>
    <t>Postřik živičný infiltrační s posypem z asfaltu množství 1 kg/m2</t>
  </si>
  <si>
    <t>-1919542584</t>
  </si>
  <si>
    <t>204*6,3</t>
  </si>
  <si>
    <t>573211108</t>
  </si>
  <si>
    <t>Postřik živičný spojovací z asfaltu v množství 0,40 kg/m2</t>
  </si>
  <si>
    <t>-625258955</t>
  </si>
  <si>
    <t>577144111</t>
  </si>
  <si>
    <t>Asfaltový beton vrstva obrusná ACO 11 (ABS) tř. I tl 50 mm š do 3 m z nemodifikovaného asfaltu</t>
  </si>
  <si>
    <t>-2074812765</t>
  </si>
  <si>
    <t>"pokládka obrusné vrstvy asfaltobetonu"</t>
  </si>
  <si>
    <t>577155112</t>
  </si>
  <si>
    <t>Asfaltový beton vrstva ložní ACL 16 (ABH) tl 60 mm š do 3 m z nemodifikovaného asfaltu</t>
  </si>
  <si>
    <t>2098900449</t>
  </si>
  <si>
    <t>919731122</t>
  </si>
  <si>
    <t>Zarovnání styčné plochy podkladu nebo krytu živičného tl přes 50 do 100 mm</t>
  </si>
  <si>
    <t>m</t>
  </si>
  <si>
    <t>828717079</t>
  </si>
  <si>
    <t>2*6</t>
  </si>
  <si>
    <t>"napojení nového povrchu na navazující"</t>
  </si>
  <si>
    <t>570339794</t>
  </si>
  <si>
    <t>4 - Dokončovací práce</t>
  </si>
  <si>
    <t xml:space="preserve">    9 - Ostatní konstrukce a práce, bourání</t>
  </si>
  <si>
    <t>569751111</t>
  </si>
  <si>
    <t>Zpevnění krajnic kamenivem drceným tl 150 mm</t>
  </si>
  <si>
    <t>1223969542</t>
  </si>
  <si>
    <t>(204*0,5)+(178*2)</t>
  </si>
  <si>
    <t>"zpervněná krajnice, ve směru do nádrže rozšířená"</t>
  </si>
  <si>
    <t>599141111</t>
  </si>
  <si>
    <t>Vyplnění spár mezi silničními dílci živičnou zálivkou</t>
  </si>
  <si>
    <t>490528142</t>
  </si>
  <si>
    <t>"zalití prořezané spáry v napojení na stávající asfalt"</t>
  </si>
  <si>
    <t>919735113</t>
  </si>
  <si>
    <t>Řezání stávajícího živičného krytu hl přes 100 do 150 mm</t>
  </si>
  <si>
    <t>-989627445</t>
  </si>
  <si>
    <t>"prořezání vozovky v místě napojení / křížení"</t>
  </si>
  <si>
    <t>9</t>
  </si>
  <si>
    <t>Ostatní konstrukce a práce, bourání</t>
  </si>
  <si>
    <t>911334621</t>
  </si>
  <si>
    <t>Mostní svodidlo ocelové úrovně zádržnosti H 2</t>
  </si>
  <si>
    <t>-145735708</t>
  </si>
  <si>
    <t>130</t>
  </si>
  <si>
    <t>"svodidlo podél vodní nádrže"</t>
  </si>
  <si>
    <t>915121111</t>
  </si>
  <si>
    <t>Vodorovné dopravní značení vodící čáry souvislé š 250 mm základní bílá barva</t>
  </si>
  <si>
    <t>-914892726</t>
  </si>
  <si>
    <t>2*204</t>
  </si>
  <si>
    <t>02 -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</si>
  <si>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</si>
  <si>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</si>
  <si>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</si>
  <si>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</si>
  <si>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VRN1</t>
  </si>
  <si>
    <t>Průzkumné, geodetické a projektové práce</t>
  </si>
  <si>
    <t>M</t>
  </si>
  <si>
    <t>14</t>
  </si>
  <si>
    <t>podklady pro kolaudaci</t>
  </si>
  <si>
    <t>soubor</t>
  </si>
  <si>
    <t>-1908015777</t>
  </si>
  <si>
    <t>155</t>
  </si>
  <si>
    <t>likvidace odpadů</t>
  </si>
  <si>
    <t>Kus</t>
  </si>
  <si>
    <t>262144</t>
  </si>
  <si>
    <t>-2041844171</t>
  </si>
  <si>
    <t>"likvidace odpadů ze stavby - obaly, palety, bedny apod."</t>
  </si>
  <si>
    <t>-55</t>
  </si>
  <si>
    <t>náklady na ochranu stávajících inženýrských sítí</t>
  </si>
  <si>
    <t>-266546893</t>
  </si>
  <si>
    <t>bezpečnostní a hygienická opatření na stavbě</t>
  </si>
  <si>
    <t>116639700</t>
  </si>
  <si>
    <t>"označení staveniště,oplocení apod."</t>
  </si>
  <si>
    <t>zaměření skutečného stavu</t>
  </si>
  <si>
    <t>ks</t>
  </si>
  <si>
    <t>-2145999001</t>
  </si>
  <si>
    <t>19</t>
  </si>
  <si>
    <t>geometrický plán</t>
  </si>
  <si>
    <t>-41199593</t>
  </si>
  <si>
    <t>030738</t>
  </si>
  <si>
    <t>mimostaveništní doprava, kompletační činnost, fotodokumentace</t>
  </si>
  <si>
    <t>kus</t>
  </si>
  <si>
    <t>1421431028</t>
  </si>
  <si>
    <t>2.1</t>
  </si>
  <si>
    <t>harmonogram prací</t>
  </si>
  <si>
    <t xml:space="preserve">ks  </t>
  </si>
  <si>
    <t>210183336</t>
  </si>
  <si>
    <t xml:space="preserve">1 </t>
  </si>
  <si>
    <t>"harmonogram pracovního postupu"</t>
  </si>
  <si>
    <t>44441</t>
  </si>
  <si>
    <t>projekt skutečného provedení</t>
  </si>
  <si>
    <t>1369659050</t>
  </si>
  <si>
    <t>10</t>
  </si>
  <si>
    <t>22</t>
  </si>
  <si>
    <t>přeložka vedení společnosti CETIN</t>
  </si>
  <si>
    <t>2017319735</t>
  </si>
  <si>
    <t>VRN3</t>
  </si>
  <si>
    <t>Zařízení staveniště</t>
  </si>
  <si>
    <t>11</t>
  </si>
  <si>
    <t>030733</t>
  </si>
  <si>
    <t xml:space="preserve">Staveništní buňka, Doprava usazení a pronájem staveništní buňky, _x000D_
bere se jako celek  1 ks                                                                            					_x000D_
</t>
  </si>
  <si>
    <t>-1395983277</t>
  </si>
  <si>
    <t xml:space="preserve">Staveništní buňka, Doprava usazení a pronájem staveništní buňky, 
bere se jako celek  1 ks                                                                            					
</t>
  </si>
  <si>
    <t>030734</t>
  </si>
  <si>
    <t xml:space="preserve">Mobilní WC, _x000D_
Doprava, usazení, pronájem a  provoz 2 ks mobilního WC, _x000D_
bere se jako celek  1 ks                                                                            					_x000D_
</t>
  </si>
  <si>
    <t>-950728326</t>
  </si>
  <si>
    <t xml:space="preserve">Mobilní WC, 
Doprava, usazení, pronájem a  provoz 2 ks mobilního WC, 
bere se jako celek  1 ks                                                                            					
</t>
  </si>
  <si>
    <t>13</t>
  </si>
  <si>
    <t>030736</t>
  </si>
  <si>
    <t xml:space="preserve">Likvidace staveniště - _x000D_
Likvidace staveniště, odvoz zbytků stavebního materiálu,	_x000D_
uvedení pozemku do původního stavu _x000D_
bere se jako celek  1 ks                                                                            					_x000D_
</t>
  </si>
  <si>
    <t>1991906617</t>
  </si>
  <si>
    <t xml:space="preserve">Likvidace staveniště - 
Likvidace staveniště, odvoz zbytků stavebního materiálu,	
uvedení pozemku do původního stavu 
bere se jako celek  1 ks                                                                            					
</t>
  </si>
  <si>
    <t>03 - DIO</t>
  </si>
  <si>
    <t>17</t>
  </si>
  <si>
    <t>pasportizace příjezdových komunikací</t>
  </si>
  <si>
    <t>-1459035463</t>
  </si>
  <si>
    <t>156</t>
  </si>
  <si>
    <t>oprava poškození na přístupových cestách</t>
  </si>
  <si>
    <t>-198804617</t>
  </si>
  <si>
    <t>0012.1</t>
  </si>
  <si>
    <t>1734060819</t>
  </si>
  <si>
    <t>DIO-dopravně inženýrská opatření</t>
  </si>
  <si>
    <t>"kompletní vyznačení a povolení objezdných tras"</t>
  </si>
  <si>
    <t>"dočasné dopravní značení"</t>
  </si>
  <si>
    <t>Krajská správa a údržba silnic Vysočiny,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</si>
</sst>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0" xfId="0" applyFo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467360</xdr:colOff>
      <xdr:row>3</xdr:row>
      <xdr:rowOff>0</xdr:rowOff>
    </xdr:from>
    <xdr:to>
      <xdr:col>40</xdr:col>
      <xdr:colOff>367030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452120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107</xdr:row>
      <xdr:rowOff>0</xdr:rowOff>
    </xdr:from>
    <xdr:to>
      <xdr:col>9</xdr:col>
      <xdr:colOff>1214120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107</xdr:row>
      <xdr:rowOff>0</xdr:rowOff>
    </xdr:from>
    <xdr:to>
      <xdr:col>9</xdr:col>
      <xdr:colOff>1214120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107</xdr:row>
      <xdr:rowOff>0</xdr:rowOff>
    </xdr:from>
    <xdr:to>
      <xdr:col>9</xdr:col>
      <xdr:colOff>1214120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107</xdr:row>
      <xdr:rowOff>0</xdr:rowOff>
    </xdr:from>
    <xdr:to>
      <xdr:col>9</xdr:col>
      <xdr:colOff>1214120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105</xdr:row>
      <xdr:rowOff>0</xdr:rowOff>
    </xdr:from>
    <xdr:to>
      <xdr:col>9</xdr:col>
      <xdr:colOff>1214120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104</xdr:row>
      <xdr:rowOff>0</xdr:rowOff>
    </xdr:from>
    <xdr:to>
      <xdr:col>9</xdr:col>
      <xdr:colOff>1214120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>
      <selection activeCell="AI22" sqref="AI2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97" t="s">
        <v>14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R5" s="18"/>
      <c r="BE5" s="194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98" t="s">
        <v>17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R6" s="18"/>
      <c r="BE6" s="195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95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27</v>
      </c>
      <c r="AR8" s="18"/>
      <c r="BE8" s="195"/>
      <c r="BS8" s="15" t="s">
        <v>6</v>
      </c>
    </row>
    <row r="9" spans="1:74" ht="14.45" customHeight="1">
      <c r="B9" s="18"/>
      <c r="AR9" s="18"/>
      <c r="BE9" s="195"/>
      <c r="BS9" s="15" t="s">
        <v>6</v>
      </c>
    </row>
    <row r="10" spans="1:74" ht="12" customHeight="1">
      <c r="B10" s="18"/>
      <c r="D10" s="25" t="s">
        <v>23</v>
      </c>
      <c r="H10" s="232" t="s">
        <v>344</v>
      </c>
      <c r="AK10" s="25" t="s">
        <v>24</v>
      </c>
      <c r="AN10" s="23" t="s">
        <v>1</v>
      </c>
      <c r="AR10" s="18"/>
      <c r="BE10" s="195"/>
      <c r="BS10" s="15" t="s">
        <v>6</v>
      </c>
    </row>
    <row r="11" spans="1:74" ht="18.399999999999999" customHeight="1">
      <c r="B11" s="18"/>
      <c r="D11" s="25"/>
      <c r="E11" s="23" t="s">
        <v>21</v>
      </c>
      <c r="AK11" s="25" t="s">
        <v>25</v>
      </c>
      <c r="AN11" s="23" t="s">
        <v>1</v>
      </c>
      <c r="AR11" s="18"/>
      <c r="BE11" s="195"/>
      <c r="BS11" s="15" t="s">
        <v>6</v>
      </c>
    </row>
    <row r="12" spans="1:74" ht="6.95" customHeight="1">
      <c r="B12" s="18"/>
      <c r="AR12" s="18"/>
      <c r="BE12" s="195"/>
      <c r="BS12" s="15" t="s">
        <v>6</v>
      </c>
    </row>
    <row r="13" spans="1:74" ht="12" customHeight="1">
      <c r="B13" s="18"/>
      <c r="D13" s="25" t="s">
        <v>26</v>
      </c>
      <c r="AK13" s="25" t="s">
        <v>24</v>
      </c>
      <c r="AN13" s="27" t="s">
        <v>27</v>
      </c>
      <c r="AR13" s="18"/>
      <c r="BE13" s="195"/>
      <c r="BS13" s="15" t="s">
        <v>6</v>
      </c>
    </row>
    <row r="14" spans="1:74" ht="12.75">
      <c r="B14" s="18"/>
      <c r="E14" s="199" t="s">
        <v>27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5" t="s">
        <v>25</v>
      </c>
      <c r="AN14" s="27" t="s">
        <v>27</v>
      </c>
      <c r="AR14" s="18"/>
      <c r="BE14" s="195"/>
      <c r="BS14" s="15" t="s">
        <v>6</v>
      </c>
    </row>
    <row r="15" spans="1:74" ht="6.95" customHeight="1">
      <c r="B15" s="18"/>
      <c r="AR15" s="18"/>
      <c r="BE15" s="195"/>
      <c r="BS15" s="15" t="s">
        <v>4</v>
      </c>
    </row>
    <row r="16" spans="1:74" ht="12" customHeight="1">
      <c r="B16" s="18"/>
      <c r="D16" s="25" t="s">
        <v>28</v>
      </c>
      <c r="AK16" s="25" t="s">
        <v>24</v>
      </c>
      <c r="AN16" s="23" t="s">
        <v>1</v>
      </c>
      <c r="AR16" s="18"/>
      <c r="BE16" s="195"/>
      <c r="BS16" s="15" t="s">
        <v>4</v>
      </c>
    </row>
    <row r="17" spans="2:71" ht="18.399999999999999" customHeight="1">
      <c r="B17" s="18"/>
      <c r="E17" s="23" t="s">
        <v>21</v>
      </c>
      <c r="AK17" s="25" t="s">
        <v>25</v>
      </c>
      <c r="AN17" s="23" t="s">
        <v>1</v>
      </c>
      <c r="AR17" s="18"/>
      <c r="BE17" s="195"/>
      <c r="BS17" s="15" t="s">
        <v>29</v>
      </c>
    </row>
    <row r="18" spans="2:71" ht="6.95" customHeight="1">
      <c r="B18" s="18"/>
      <c r="AR18" s="18"/>
      <c r="BE18" s="195"/>
      <c r="BS18" s="15" t="s">
        <v>6</v>
      </c>
    </row>
    <row r="19" spans="2:71" ht="12" customHeight="1">
      <c r="B19" s="18"/>
      <c r="D19" s="25" t="s">
        <v>30</v>
      </c>
      <c r="AK19" s="25" t="s">
        <v>24</v>
      </c>
      <c r="AN19" s="23" t="s">
        <v>1</v>
      </c>
      <c r="AR19" s="18"/>
      <c r="BE19" s="195"/>
      <c r="BS19" s="15" t="s">
        <v>6</v>
      </c>
    </row>
    <row r="20" spans="2:71" ht="18.399999999999999" customHeight="1">
      <c r="B20" s="18"/>
      <c r="E20" s="23" t="s">
        <v>21</v>
      </c>
      <c r="AK20" s="25" t="s">
        <v>25</v>
      </c>
      <c r="AN20" s="23" t="s">
        <v>1</v>
      </c>
      <c r="AR20" s="18"/>
      <c r="BE20" s="195"/>
      <c r="BS20" s="15" t="s">
        <v>29</v>
      </c>
    </row>
    <row r="21" spans="2:71" ht="6.95" customHeight="1">
      <c r="B21" s="18"/>
      <c r="AR21" s="18"/>
      <c r="BE21" s="195"/>
    </row>
    <row r="22" spans="2:71" ht="12" customHeight="1">
      <c r="B22" s="18"/>
      <c r="D22" s="25" t="s">
        <v>31</v>
      </c>
      <c r="AR22" s="18"/>
      <c r="BE22" s="195"/>
    </row>
    <row r="23" spans="2:71" ht="16.5" customHeight="1">
      <c r="B23" s="18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18"/>
      <c r="BE23" s="195"/>
    </row>
    <row r="24" spans="2:71" ht="6.95" customHeight="1">
      <c r="B24" s="18"/>
      <c r="AR24" s="18"/>
      <c r="BE24" s="195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95"/>
    </row>
    <row r="26" spans="2:71" s="1" customFormat="1" ht="25.9" customHeight="1">
      <c r="B26" s="30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2">
        <f>ROUND(AG94,2)</f>
        <v>0</v>
      </c>
      <c r="AL26" s="203"/>
      <c r="AM26" s="203"/>
      <c r="AN26" s="203"/>
      <c r="AO26" s="203"/>
      <c r="AR26" s="30"/>
      <c r="BE26" s="195"/>
    </row>
    <row r="27" spans="2:71" s="1" customFormat="1" ht="6.95" customHeight="1">
      <c r="B27" s="30"/>
      <c r="AR27" s="30"/>
      <c r="BE27" s="195"/>
    </row>
    <row r="28" spans="2:71" s="1" customFormat="1" ht="12.75">
      <c r="B28" s="30"/>
      <c r="L28" s="204" t="s">
        <v>33</v>
      </c>
      <c r="M28" s="204"/>
      <c r="N28" s="204"/>
      <c r="O28" s="204"/>
      <c r="P28" s="204"/>
      <c r="W28" s="204" t="s">
        <v>34</v>
      </c>
      <c r="X28" s="204"/>
      <c r="Y28" s="204"/>
      <c r="Z28" s="204"/>
      <c r="AA28" s="204"/>
      <c r="AB28" s="204"/>
      <c r="AC28" s="204"/>
      <c r="AD28" s="204"/>
      <c r="AE28" s="204"/>
      <c r="AK28" s="204" t="s">
        <v>35</v>
      </c>
      <c r="AL28" s="204"/>
      <c r="AM28" s="204"/>
      <c r="AN28" s="204"/>
      <c r="AO28" s="204"/>
      <c r="AR28" s="30"/>
      <c r="BE28" s="195"/>
    </row>
    <row r="29" spans="2:71" s="2" customFormat="1" ht="14.45" customHeight="1">
      <c r="B29" s="33"/>
      <c r="D29" s="25" t="s">
        <v>36</v>
      </c>
      <c r="F29" s="25" t="s">
        <v>37</v>
      </c>
      <c r="L29" s="187">
        <v>0.21</v>
      </c>
      <c r="M29" s="188"/>
      <c r="N29" s="188"/>
      <c r="O29" s="188"/>
      <c r="P29" s="188"/>
      <c r="W29" s="189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9">
        <f>ROUND(AV94, 2)</f>
        <v>0</v>
      </c>
      <c r="AL29" s="188"/>
      <c r="AM29" s="188"/>
      <c r="AN29" s="188"/>
      <c r="AO29" s="188"/>
      <c r="AR29" s="33"/>
      <c r="BE29" s="196"/>
    </row>
    <row r="30" spans="2:71" s="2" customFormat="1" ht="14.45" customHeight="1">
      <c r="B30" s="33"/>
      <c r="F30" s="25" t="s">
        <v>38</v>
      </c>
      <c r="L30" s="187">
        <v>0.12</v>
      </c>
      <c r="M30" s="188"/>
      <c r="N30" s="188"/>
      <c r="O30" s="188"/>
      <c r="P30" s="188"/>
      <c r="W30" s="189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9">
        <f>ROUND(AW94, 2)</f>
        <v>0</v>
      </c>
      <c r="AL30" s="188"/>
      <c r="AM30" s="188"/>
      <c r="AN30" s="188"/>
      <c r="AO30" s="188"/>
      <c r="AR30" s="33"/>
      <c r="BE30" s="196"/>
    </row>
    <row r="31" spans="2:71" s="2" customFormat="1" ht="14.45" hidden="1" customHeight="1">
      <c r="B31" s="33"/>
      <c r="F31" s="25" t="s">
        <v>39</v>
      </c>
      <c r="L31" s="187">
        <v>0.21</v>
      </c>
      <c r="M31" s="188"/>
      <c r="N31" s="188"/>
      <c r="O31" s="188"/>
      <c r="P31" s="188"/>
      <c r="W31" s="189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9">
        <v>0</v>
      </c>
      <c r="AL31" s="188"/>
      <c r="AM31" s="188"/>
      <c r="AN31" s="188"/>
      <c r="AO31" s="188"/>
      <c r="AR31" s="33"/>
      <c r="BE31" s="196"/>
    </row>
    <row r="32" spans="2:71" s="2" customFormat="1" ht="14.45" hidden="1" customHeight="1">
      <c r="B32" s="33"/>
      <c r="F32" s="25" t="s">
        <v>40</v>
      </c>
      <c r="L32" s="187">
        <v>0.12</v>
      </c>
      <c r="M32" s="188"/>
      <c r="N32" s="188"/>
      <c r="O32" s="188"/>
      <c r="P32" s="188"/>
      <c r="W32" s="189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9">
        <v>0</v>
      </c>
      <c r="AL32" s="188"/>
      <c r="AM32" s="188"/>
      <c r="AN32" s="188"/>
      <c r="AO32" s="188"/>
      <c r="AR32" s="33"/>
      <c r="BE32" s="196"/>
    </row>
    <row r="33" spans="2:57" s="2" customFormat="1" ht="14.45" hidden="1" customHeight="1">
      <c r="B33" s="33"/>
      <c r="F33" s="25" t="s">
        <v>41</v>
      </c>
      <c r="L33" s="187">
        <v>0</v>
      </c>
      <c r="M33" s="188"/>
      <c r="N33" s="188"/>
      <c r="O33" s="188"/>
      <c r="P33" s="188"/>
      <c r="W33" s="189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9">
        <v>0</v>
      </c>
      <c r="AL33" s="188"/>
      <c r="AM33" s="188"/>
      <c r="AN33" s="188"/>
      <c r="AO33" s="188"/>
      <c r="AR33" s="33"/>
      <c r="BE33" s="196"/>
    </row>
    <row r="34" spans="2:57" s="1" customFormat="1" ht="6.95" customHeight="1">
      <c r="B34" s="30"/>
      <c r="AR34" s="30"/>
      <c r="BE34" s="195"/>
    </row>
    <row r="35" spans="2:57" s="1" customFormat="1" ht="25.9" customHeight="1">
      <c r="B35" s="30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193" t="s">
        <v>44</v>
      </c>
      <c r="Y35" s="191"/>
      <c r="Z35" s="191"/>
      <c r="AA35" s="191"/>
      <c r="AB35" s="191"/>
      <c r="AC35" s="36"/>
      <c r="AD35" s="36"/>
      <c r="AE35" s="36"/>
      <c r="AF35" s="36"/>
      <c r="AG35" s="36"/>
      <c r="AH35" s="36"/>
      <c r="AI35" s="36"/>
      <c r="AJ35" s="36"/>
      <c r="AK35" s="190">
        <f>SUM(AK26:AK33)</f>
        <v>0</v>
      </c>
      <c r="AL35" s="191"/>
      <c r="AM35" s="191"/>
      <c r="AN35" s="191"/>
      <c r="AO35" s="192"/>
      <c r="AP35" s="34"/>
      <c r="AQ35" s="34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0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0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0" t="s">
        <v>47</v>
      </c>
      <c r="AI60" s="32"/>
      <c r="AJ60" s="32"/>
      <c r="AK60" s="32"/>
      <c r="AL60" s="32"/>
      <c r="AM60" s="40" t="s">
        <v>48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0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0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0" t="s">
        <v>47</v>
      </c>
      <c r="AI75" s="32"/>
      <c r="AJ75" s="32"/>
      <c r="AK75" s="32"/>
      <c r="AL75" s="32"/>
      <c r="AM75" s="40" t="s">
        <v>48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30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30"/>
    </row>
    <row r="82" spans="1:91" s="1" customFormat="1" ht="24.95" customHeight="1">
      <c r="B82" s="30"/>
      <c r="C82" s="19" t="s">
        <v>51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5"/>
      <c r="C84" s="25" t="s">
        <v>13</v>
      </c>
      <c r="L84" s="3" t="str">
        <f>K5</f>
        <v>SO2-1</v>
      </c>
      <c r="AR84" s="45"/>
    </row>
    <row r="85" spans="1:91" s="4" customFormat="1" ht="36.950000000000003" customHeight="1">
      <c r="B85" s="46"/>
      <c r="C85" s="47" t="s">
        <v>16</v>
      </c>
      <c r="L85" s="219" t="str">
        <f>K6</f>
        <v>Komunikace na hrázi rybníka Smíchov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R85" s="46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8" t="str">
        <f>IF(K8="","",K8)</f>
        <v xml:space="preserve"> </v>
      </c>
      <c r="AI87" s="25" t="s">
        <v>22</v>
      </c>
      <c r="AM87" s="221" t="str">
        <f>IF(AN8= "","",AN8)</f>
        <v>Vyplň údaj</v>
      </c>
      <c r="AN87" s="221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23</v>
      </c>
      <c r="L89" s="3" t="str">
        <f>IF(E11= "","",E11)</f>
        <v xml:space="preserve"> </v>
      </c>
      <c r="AI89" s="25" t="s">
        <v>28</v>
      </c>
      <c r="AM89" s="226" t="str">
        <f>IF(E17="","",E17)</f>
        <v xml:space="preserve"> </v>
      </c>
      <c r="AN89" s="227"/>
      <c r="AO89" s="227"/>
      <c r="AP89" s="227"/>
      <c r="AR89" s="30"/>
      <c r="AS89" s="222" t="s">
        <v>52</v>
      </c>
      <c r="AT89" s="223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30"/>
      <c r="C90" s="25" t="s">
        <v>26</v>
      </c>
      <c r="L90" s="3" t="str">
        <f>IF(E14= "Vyplň údaj","",E14)</f>
        <v/>
      </c>
      <c r="AI90" s="25" t="s">
        <v>30</v>
      </c>
      <c r="AM90" s="226" t="str">
        <f>IF(E20="","",E20)</f>
        <v xml:space="preserve"> </v>
      </c>
      <c r="AN90" s="227"/>
      <c r="AO90" s="227"/>
      <c r="AP90" s="227"/>
      <c r="AR90" s="30"/>
      <c r="AS90" s="224"/>
      <c r="AT90" s="225"/>
      <c r="BD90" s="52"/>
    </row>
    <row r="91" spans="1:91" s="1" customFormat="1" ht="10.9" customHeight="1">
      <c r="B91" s="30"/>
      <c r="AR91" s="30"/>
      <c r="AS91" s="224"/>
      <c r="AT91" s="225"/>
      <c r="BD91" s="52"/>
    </row>
    <row r="92" spans="1:91" s="1" customFormat="1" ht="29.25" customHeight="1">
      <c r="B92" s="30"/>
      <c r="C92" s="211" t="s">
        <v>53</v>
      </c>
      <c r="D92" s="212"/>
      <c r="E92" s="212"/>
      <c r="F92" s="212"/>
      <c r="G92" s="212"/>
      <c r="H92" s="53"/>
      <c r="I92" s="214" t="s">
        <v>54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3" t="s">
        <v>55</v>
      </c>
      <c r="AH92" s="212"/>
      <c r="AI92" s="212"/>
      <c r="AJ92" s="212"/>
      <c r="AK92" s="212"/>
      <c r="AL92" s="212"/>
      <c r="AM92" s="212"/>
      <c r="AN92" s="214" t="s">
        <v>56</v>
      </c>
      <c r="AO92" s="212"/>
      <c r="AP92" s="215"/>
      <c r="AQ92" s="54" t="s">
        <v>57</v>
      </c>
      <c r="AR92" s="30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</row>
    <row r="93" spans="1:91" s="1" customFormat="1" ht="10.9" customHeight="1">
      <c r="B93" s="30"/>
      <c r="AR93" s="30"/>
      <c r="AS93" s="58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17">
        <f>ROUND(AG95+AG100+AG101,2)</f>
        <v>0</v>
      </c>
      <c r="AH94" s="217"/>
      <c r="AI94" s="217"/>
      <c r="AJ94" s="217"/>
      <c r="AK94" s="217"/>
      <c r="AL94" s="217"/>
      <c r="AM94" s="217"/>
      <c r="AN94" s="218">
        <f t="shared" ref="AN94:AN101" si="0">SUM(AG94,AT94)</f>
        <v>0</v>
      </c>
      <c r="AO94" s="218"/>
      <c r="AP94" s="218"/>
      <c r="AQ94" s="63" t="s">
        <v>1</v>
      </c>
      <c r="AR94" s="59"/>
      <c r="AS94" s="64">
        <f>ROUND(AS95+AS100+AS101,2)</f>
        <v>0</v>
      </c>
      <c r="AT94" s="65">
        <f t="shared" ref="AT94:AT101" si="1">ROUND(SUM(AV94:AW94),2)</f>
        <v>0</v>
      </c>
      <c r="AU94" s="66">
        <f>ROUND(AU95+AU100+AU101,5)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ROUND(AZ95+AZ100+AZ101,2)</f>
        <v>0</v>
      </c>
      <c r="BA94" s="65">
        <f>ROUND(BA95+BA100+BA101,2)</f>
        <v>0</v>
      </c>
      <c r="BB94" s="65">
        <f>ROUND(BB95+BB100+BB101,2)</f>
        <v>0</v>
      </c>
      <c r="BC94" s="65">
        <f>ROUND(BC95+BC100+BC101,2)</f>
        <v>0</v>
      </c>
      <c r="BD94" s="67">
        <f>ROUND(BD95+BD100+BD101,2)</f>
        <v>0</v>
      </c>
      <c r="BS94" s="68" t="s">
        <v>71</v>
      </c>
      <c r="BT94" s="68" t="s">
        <v>72</v>
      </c>
      <c r="BU94" s="69" t="s">
        <v>73</v>
      </c>
      <c r="BV94" s="68" t="s">
        <v>74</v>
      </c>
      <c r="BW94" s="68" t="s">
        <v>5</v>
      </c>
      <c r="BX94" s="68" t="s">
        <v>75</v>
      </c>
      <c r="CL94" s="68" t="s">
        <v>1</v>
      </c>
    </row>
    <row r="95" spans="1:91" s="6" customFormat="1" ht="16.5" customHeight="1">
      <c r="B95" s="70"/>
      <c r="C95" s="71"/>
      <c r="D95" s="207" t="s">
        <v>76</v>
      </c>
      <c r="E95" s="207"/>
      <c r="F95" s="207"/>
      <c r="G95" s="207"/>
      <c r="H95" s="207"/>
      <c r="I95" s="72"/>
      <c r="J95" s="207" t="s">
        <v>77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16">
        <f>ROUND(SUM(AG96:AG99),2)</f>
        <v>0</v>
      </c>
      <c r="AH95" s="206"/>
      <c r="AI95" s="206"/>
      <c r="AJ95" s="206"/>
      <c r="AK95" s="206"/>
      <c r="AL95" s="206"/>
      <c r="AM95" s="206"/>
      <c r="AN95" s="205">
        <f t="shared" si="0"/>
        <v>0</v>
      </c>
      <c r="AO95" s="206"/>
      <c r="AP95" s="206"/>
      <c r="AQ95" s="73" t="s">
        <v>78</v>
      </c>
      <c r="AR95" s="70"/>
      <c r="AS95" s="74">
        <f>ROUND(SUM(AS96:AS99),2)</f>
        <v>0</v>
      </c>
      <c r="AT95" s="75">
        <f t="shared" si="1"/>
        <v>0</v>
      </c>
      <c r="AU95" s="76">
        <f>ROUND(SUM(AU96:AU99),5)</f>
        <v>0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ROUND(SUM(AZ96:AZ99),2)</f>
        <v>0</v>
      </c>
      <c r="BA95" s="75">
        <f>ROUND(SUM(BA96:BA99),2)</f>
        <v>0</v>
      </c>
      <c r="BB95" s="75">
        <f>ROUND(SUM(BB96:BB99),2)</f>
        <v>0</v>
      </c>
      <c r="BC95" s="75">
        <f>ROUND(SUM(BC96:BC99),2)</f>
        <v>0</v>
      </c>
      <c r="BD95" s="77">
        <f>ROUND(SUM(BD96:BD99),2)</f>
        <v>0</v>
      </c>
      <c r="BS95" s="78" t="s">
        <v>71</v>
      </c>
      <c r="BT95" s="78" t="s">
        <v>79</v>
      </c>
      <c r="BU95" s="78" t="s">
        <v>73</v>
      </c>
      <c r="BV95" s="78" t="s">
        <v>74</v>
      </c>
      <c r="BW95" s="78" t="s">
        <v>80</v>
      </c>
      <c r="BX95" s="78" t="s">
        <v>5</v>
      </c>
      <c r="CL95" s="78" t="s">
        <v>1</v>
      </c>
      <c r="CM95" s="78" t="s">
        <v>81</v>
      </c>
    </row>
    <row r="96" spans="1:91" s="3" customFormat="1" ht="16.5" customHeight="1">
      <c r="A96" s="79" t="s">
        <v>82</v>
      </c>
      <c r="B96" s="45"/>
      <c r="C96" s="9"/>
      <c r="D96" s="9"/>
      <c r="E96" s="210" t="s">
        <v>79</v>
      </c>
      <c r="F96" s="210"/>
      <c r="G96" s="210"/>
      <c r="H96" s="210"/>
      <c r="I96" s="210"/>
      <c r="J96" s="9"/>
      <c r="K96" s="210" t="s">
        <v>83</v>
      </c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08">
        <f>'1 - Přípravné práce'!J32</f>
        <v>0</v>
      </c>
      <c r="AH96" s="209"/>
      <c r="AI96" s="209"/>
      <c r="AJ96" s="209"/>
      <c r="AK96" s="209"/>
      <c r="AL96" s="209"/>
      <c r="AM96" s="209"/>
      <c r="AN96" s="208">
        <f t="shared" si="0"/>
        <v>0</v>
      </c>
      <c r="AO96" s="209"/>
      <c r="AP96" s="209"/>
      <c r="AQ96" s="80" t="s">
        <v>84</v>
      </c>
      <c r="AR96" s="45"/>
      <c r="AS96" s="81">
        <v>0</v>
      </c>
      <c r="AT96" s="82">
        <f t="shared" si="1"/>
        <v>0</v>
      </c>
      <c r="AU96" s="83">
        <f>'1 - Přípravné práce'!P123</f>
        <v>0</v>
      </c>
      <c r="AV96" s="82">
        <f>'1 - Přípravné práce'!J35</f>
        <v>0</v>
      </c>
      <c r="AW96" s="82">
        <f>'1 - Přípravné práce'!J36</f>
        <v>0</v>
      </c>
      <c r="AX96" s="82">
        <f>'1 - Přípravné práce'!J37</f>
        <v>0</v>
      </c>
      <c r="AY96" s="82">
        <f>'1 - Přípravné práce'!J38</f>
        <v>0</v>
      </c>
      <c r="AZ96" s="82">
        <f>'1 - Přípravné práce'!F35</f>
        <v>0</v>
      </c>
      <c r="BA96" s="82">
        <f>'1 - Přípravné práce'!F36</f>
        <v>0</v>
      </c>
      <c r="BB96" s="82">
        <f>'1 - Přípravné práce'!F37</f>
        <v>0</v>
      </c>
      <c r="BC96" s="82">
        <f>'1 - Přípravné práce'!F38</f>
        <v>0</v>
      </c>
      <c r="BD96" s="84">
        <f>'1 - Přípravné práce'!F39</f>
        <v>0</v>
      </c>
      <c r="BT96" s="23" t="s">
        <v>81</v>
      </c>
      <c r="BV96" s="23" t="s">
        <v>74</v>
      </c>
      <c r="BW96" s="23" t="s">
        <v>85</v>
      </c>
      <c r="BX96" s="23" t="s">
        <v>80</v>
      </c>
      <c r="CL96" s="23" t="s">
        <v>1</v>
      </c>
    </row>
    <row r="97" spans="1:91" s="3" customFormat="1" ht="16.5" customHeight="1">
      <c r="A97" s="79" t="s">
        <v>82</v>
      </c>
      <c r="B97" s="45"/>
      <c r="C97" s="9"/>
      <c r="D97" s="9"/>
      <c r="E97" s="210" t="s">
        <v>81</v>
      </c>
      <c r="F97" s="210"/>
      <c r="G97" s="210"/>
      <c r="H97" s="210"/>
      <c r="I97" s="210"/>
      <c r="J97" s="9"/>
      <c r="K97" s="210" t="s">
        <v>86</v>
      </c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08">
        <f>'2 - Zemní práce'!J32</f>
        <v>0</v>
      </c>
      <c r="AH97" s="209"/>
      <c r="AI97" s="209"/>
      <c r="AJ97" s="209"/>
      <c r="AK97" s="209"/>
      <c r="AL97" s="209"/>
      <c r="AM97" s="209"/>
      <c r="AN97" s="208">
        <f t="shared" si="0"/>
        <v>0</v>
      </c>
      <c r="AO97" s="209"/>
      <c r="AP97" s="209"/>
      <c r="AQ97" s="80" t="s">
        <v>84</v>
      </c>
      <c r="AR97" s="45"/>
      <c r="AS97" s="81">
        <v>0</v>
      </c>
      <c r="AT97" s="82">
        <f t="shared" si="1"/>
        <v>0</v>
      </c>
      <c r="AU97" s="83">
        <f>'2 - Zemní práce'!P123</f>
        <v>0</v>
      </c>
      <c r="AV97" s="82">
        <f>'2 - Zemní práce'!J35</f>
        <v>0</v>
      </c>
      <c r="AW97" s="82">
        <f>'2 - Zemní práce'!J36</f>
        <v>0</v>
      </c>
      <c r="AX97" s="82">
        <f>'2 - Zemní práce'!J37</f>
        <v>0</v>
      </c>
      <c r="AY97" s="82">
        <f>'2 - Zemní práce'!J38</f>
        <v>0</v>
      </c>
      <c r="AZ97" s="82">
        <f>'2 - Zemní práce'!F35</f>
        <v>0</v>
      </c>
      <c r="BA97" s="82">
        <f>'2 - Zemní práce'!F36</f>
        <v>0</v>
      </c>
      <c r="BB97" s="82">
        <f>'2 - Zemní práce'!F37</f>
        <v>0</v>
      </c>
      <c r="BC97" s="82">
        <f>'2 - Zemní práce'!F38</f>
        <v>0</v>
      </c>
      <c r="BD97" s="84">
        <f>'2 - Zemní práce'!F39</f>
        <v>0</v>
      </c>
      <c r="BT97" s="23" t="s">
        <v>81</v>
      </c>
      <c r="BV97" s="23" t="s">
        <v>74</v>
      </c>
      <c r="BW97" s="23" t="s">
        <v>87</v>
      </c>
      <c r="BX97" s="23" t="s">
        <v>80</v>
      </c>
      <c r="CL97" s="23" t="s">
        <v>1</v>
      </c>
    </row>
    <row r="98" spans="1:91" s="3" customFormat="1" ht="16.5" customHeight="1">
      <c r="A98" s="79" t="s">
        <v>82</v>
      </c>
      <c r="B98" s="45"/>
      <c r="C98" s="9"/>
      <c r="D98" s="9"/>
      <c r="E98" s="210" t="s">
        <v>88</v>
      </c>
      <c r="F98" s="210"/>
      <c r="G98" s="210"/>
      <c r="H98" s="210"/>
      <c r="I98" s="210"/>
      <c r="J98" s="9"/>
      <c r="K98" s="210" t="s">
        <v>89</v>
      </c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08">
        <f>'3 - Pokládka povrchů'!J32</f>
        <v>0</v>
      </c>
      <c r="AH98" s="209"/>
      <c r="AI98" s="209"/>
      <c r="AJ98" s="209"/>
      <c r="AK98" s="209"/>
      <c r="AL98" s="209"/>
      <c r="AM98" s="209"/>
      <c r="AN98" s="208">
        <f t="shared" si="0"/>
        <v>0</v>
      </c>
      <c r="AO98" s="209"/>
      <c r="AP98" s="209"/>
      <c r="AQ98" s="80" t="s">
        <v>84</v>
      </c>
      <c r="AR98" s="45"/>
      <c r="AS98" s="81">
        <v>0</v>
      </c>
      <c r="AT98" s="82">
        <f t="shared" si="1"/>
        <v>0</v>
      </c>
      <c r="AU98" s="83">
        <f>'3 - Pokládka povrchů'!P123</f>
        <v>0</v>
      </c>
      <c r="AV98" s="82">
        <f>'3 - Pokládka povrchů'!J35</f>
        <v>0</v>
      </c>
      <c r="AW98" s="82">
        <f>'3 - Pokládka povrchů'!J36</f>
        <v>0</v>
      </c>
      <c r="AX98" s="82">
        <f>'3 - Pokládka povrchů'!J37</f>
        <v>0</v>
      </c>
      <c r="AY98" s="82">
        <f>'3 - Pokládka povrchů'!J38</f>
        <v>0</v>
      </c>
      <c r="AZ98" s="82">
        <f>'3 - Pokládka povrchů'!F35</f>
        <v>0</v>
      </c>
      <c r="BA98" s="82">
        <f>'3 - Pokládka povrchů'!F36</f>
        <v>0</v>
      </c>
      <c r="BB98" s="82">
        <f>'3 - Pokládka povrchů'!F37</f>
        <v>0</v>
      </c>
      <c r="BC98" s="82">
        <f>'3 - Pokládka povrchů'!F38</f>
        <v>0</v>
      </c>
      <c r="BD98" s="84">
        <f>'3 - Pokládka povrchů'!F39</f>
        <v>0</v>
      </c>
      <c r="BT98" s="23" t="s">
        <v>81</v>
      </c>
      <c r="BV98" s="23" t="s">
        <v>74</v>
      </c>
      <c r="BW98" s="23" t="s">
        <v>90</v>
      </c>
      <c r="BX98" s="23" t="s">
        <v>80</v>
      </c>
      <c r="CL98" s="23" t="s">
        <v>1</v>
      </c>
    </row>
    <row r="99" spans="1:91" s="3" customFormat="1" ht="16.5" customHeight="1">
      <c r="A99" s="79" t="s">
        <v>82</v>
      </c>
      <c r="B99" s="45"/>
      <c r="C99" s="9"/>
      <c r="D99" s="9"/>
      <c r="E99" s="210" t="s">
        <v>91</v>
      </c>
      <c r="F99" s="210"/>
      <c r="G99" s="210"/>
      <c r="H99" s="210"/>
      <c r="I99" s="210"/>
      <c r="J99" s="9"/>
      <c r="K99" s="210" t="s">
        <v>92</v>
      </c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08">
        <f>'4 - Dokončovací práce'!J32</f>
        <v>0</v>
      </c>
      <c r="AH99" s="209"/>
      <c r="AI99" s="209"/>
      <c r="AJ99" s="209"/>
      <c r="AK99" s="209"/>
      <c r="AL99" s="209"/>
      <c r="AM99" s="209"/>
      <c r="AN99" s="208">
        <f t="shared" si="0"/>
        <v>0</v>
      </c>
      <c r="AO99" s="209"/>
      <c r="AP99" s="209"/>
      <c r="AQ99" s="80" t="s">
        <v>84</v>
      </c>
      <c r="AR99" s="45"/>
      <c r="AS99" s="81">
        <v>0</v>
      </c>
      <c r="AT99" s="82">
        <f t="shared" si="1"/>
        <v>0</v>
      </c>
      <c r="AU99" s="83">
        <f>'4 - Dokončovací práce'!P123</f>
        <v>0</v>
      </c>
      <c r="AV99" s="82">
        <f>'4 - Dokončovací práce'!J35</f>
        <v>0</v>
      </c>
      <c r="AW99" s="82">
        <f>'4 - Dokončovací práce'!J36</f>
        <v>0</v>
      </c>
      <c r="AX99" s="82">
        <f>'4 - Dokončovací práce'!J37</f>
        <v>0</v>
      </c>
      <c r="AY99" s="82">
        <f>'4 - Dokončovací práce'!J38</f>
        <v>0</v>
      </c>
      <c r="AZ99" s="82">
        <f>'4 - Dokončovací práce'!F35</f>
        <v>0</v>
      </c>
      <c r="BA99" s="82">
        <f>'4 - Dokončovací práce'!F36</f>
        <v>0</v>
      </c>
      <c r="BB99" s="82">
        <f>'4 - Dokončovací práce'!F37</f>
        <v>0</v>
      </c>
      <c r="BC99" s="82">
        <f>'4 - Dokončovací práce'!F38</f>
        <v>0</v>
      </c>
      <c r="BD99" s="84">
        <f>'4 - Dokončovací práce'!F39</f>
        <v>0</v>
      </c>
      <c r="BT99" s="23" t="s">
        <v>81</v>
      </c>
      <c r="BV99" s="23" t="s">
        <v>74</v>
      </c>
      <c r="BW99" s="23" t="s">
        <v>93</v>
      </c>
      <c r="BX99" s="23" t="s">
        <v>80</v>
      </c>
      <c r="CL99" s="23" t="s">
        <v>1</v>
      </c>
    </row>
    <row r="100" spans="1:91" s="6" customFormat="1" ht="16.5" customHeight="1">
      <c r="A100" s="79" t="s">
        <v>82</v>
      </c>
      <c r="B100" s="70"/>
      <c r="C100" s="71"/>
      <c r="D100" s="207" t="s">
        <v>94</v>
      </c>
      <c r="E100" s="207"/>
      <c r="F100" s="207"/>
      <c r="G100" s="207"/>
      <c r="H100" s="207"/>
      <c r="I100" s="72"/>
      <c r="J100" s="207" t="s">
        <v>95</v>
      </c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205">
        <f>'02 - Vedlejší rozpočtové ...'!J30</f>
        <v>0</v>
      </c>
      <c r="AH100" s="206"/>
      <c r="AI100" s="206"/>
      <c r="AJ100" s="206"/>
      <c r="AK100" s="206"/>
      <c r="AL100" s="206"/>
      <c r="AM100" s="206"/>
      <c r="AN100" s="205">
        <f t="shared" si="0"/>
        <v>0</v>
      </c>
      <c r="AO100" s="206"/>
      <c r="AP100" s="206"/>
      <c r="AQ100" s="73" t="s">
        <v>78</v>
      </c>
      <c r="AR100" s="70"/>
      <c r="AS100" s="74">
        <v>0</v>
      </c>
      <c r="AT100" s="75">
        <f t="shared" si="1"/>
        <v>0</v>
      </c>
      <c r="AU100" s="76">
        <f>'02 - Vedlejší rozpočtové ...'!P119</f>
        <v>0</v>
      </c>
      <c r="AV100" s="75">
        <f>'02 - Vedlejší rozpočtové ...'!J33</f>
        <v>0</v>
      </c>
      <c r="AW100" s="75">
        <f>'02 - Vedlejší rozpočtové ...'!J34</f>
        <v>0</v>
      </c>
      <c r="AX100" s="75">
        <f>'02 - Vedlejší rozpočtové ...'!J35</f>
        <v>0</v>
      </c>
      <c r="AY100" s="75">
        <f>'02 - Vedlejší rozpočtové ...'!J36</f>
        <v>0</v>
      </c>
      <c r="AZ100" s="75">
        <f>'02 - Vedlejší rozpočtové ...'!F33</f>
        <v>0</v>
      </c>
      <c r="BA100" s="75">
        <f>'02 - Vedlejší rozpočtové ...'!F34</f>
        <v>0</v>
      </c>
      <c r="BB100" s="75">
        <f>'02 - Vedlejší rozpočtové ...'!F35</f>
        <v>0</v>
      </c>
      <c r="BC100" s="75">
        <f>'02 - Vedlejší rozpočtové ...'!F36</f>
        <v>0</v>
      </c>
      <c r="BD100" s="77">
        <f>'02 - Vedlejší rozpočtové ...'!F37</f>
        <v>0</v>
      </c>
      <c r="BT100" s="78" t="s">
        <v>79</v>
      </c>
      <c r="BV100" s="78" t="s">
        <v>74</v>
      </c>
      <c r="BW100" s="78" t="s">
        <v>96</v>
      </c>
      <c r="BX100" s="78" t="s">
        <v>5</v>
      </c>
      <c r="CL100" s="78" t="s">
        <v>1</v>
      </c>
      <c r="CM100" s="78" t="s">
        <v>81</v>
      </c>
    </row>
    <row r="101" spans="1:91" s="6" customFormat="1" ht="16.5" customHeight="1">
      <c r="A101" s="79" t="s">
        <v>82</v>
      </c>
      <c r="B101" s="70"/>
      <c r="C101" s="71"/>
      <c r="D101" s="207" t="s">
        <v>97</v>
      </c>
      <c r="E101" s="207"/>
      <c r="F101" s="207"/>
      <c r="G101" s="207"/>
      <c r="H101" s="207"/>
      <c r="I101" s="72"/>
      <c r="J101" s="207" t="s">
        <v>98</v>
      </c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5">
        <f>'03 - DIO'!J30</f>
        <v>0</v>
      </c>
      <c r="AH101" s="206"/>
      <c r="AI101" s="206"/>
      <c r="AJ101" s="206"/>
      <c r="AK101" s="206"/>
      <c r="AL101" s="206"/>
      <c r="AM101" s="206"/>
      <c r="AN101" s="205">
        <f t="shared" si="0"/>
        <v>0</v>
      </c>
      <c r="AO101" s="206"/>
      <c r="AP101" s="206"/>
      <c r="AQ101" s="73" t="s">
        <v>78</v>
      </c>
      <c r="AR101" s="70"/>
      <c r="AS101" s="85">
        <v>0</v>
      </c>
      <c r="AT101" s="86">
        <f t="shared" si="1"/>
        <v>0</v>
      </c>
      <c r="AU101" s="87">
        <f>'03 - DIO'!P118</f>
        <v>0</v>
      </c>
      <c r="AV101" s="86">
        <f>'03 - DIO'!J33</f>
        <v>0</v>
      </c>
      <c r="AW101" s="86">
        <f>'03 - DIO'!J34</f>
        <v>0</v>
      </c>
      <c r="AX101" s="86">
        <f>'03 - DIO'!J35</f>
        <v>0</v>
      </c>
      <c r="AY101" s="86">
        <f>'03 - DIO'!J36</f>
        <v>0</v>
      </c>
      <c r="AZ101" s="86">
        <f>'03 - DIO'!F33</f>
        <v>0</v>
      </c>
      <c r="BA101" s="86">
        <f>'03 - DIO'!F34</f>
        <v>0</v>
      </c>
      <c r="BB101" s="86">
        <f>'03 - DIO'!F35</f>
        <v>0</v>
      </c>
      <c r="BC101" s="86">
        <f>'03 - DIO'!F36</f>
        <v>0</v>
      </c>
      <c r="BD101" s="88">
        <f>'03 - DIO'!F37</f>
        <v>0</v>
      </c>
      <c r="BT101" s="78" t="s">
        <v>79</v>
      </c>
      <c r="BV101" s="78" t="s">
        <v>74</v>
      </c>
      <c r="BW101" s="78" t="s">
        <v>99</v>
      </c>
      <c r="BX101" s="78" t="s">
        <v>5</v>
      </c>
      <c r="CL101" s="78" t="s">
        <v>1</v>
      </c>
      <c r="CM101" s="78" t="s">
        <v>81</v>
      </c>
    </row>
    <row r="102" spans="1:91" s="1" customFormat="1" ht="30" customHeight="1">
      <c r="B102" s="30"/>
      <c r="AR102" s="30"/>
    </row>
    <row r="103" spans="1:91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30"/>
    </row>
  </sheetData>
  <sheetProtection algorithmName="SHA-512" hashValue="KVgmbayr69VSoR7mp0xxfLpwlnwk89Ns843IeDo5sz32nOzYPQ5rpp061dSOU4ZVAdttPK8ZwOhn7xvkX5j5yg==" saltValue="s8S+09N0nfpcfaziL8YKNQ==" spinCount="100000" sheet="1" objects="1" scenarios="1" formatColumns="0" formatRows="0"/>
  <mergeCells count="66"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E96:I96"/>
    <mergeCell ref="K96:AF96"/>
    <mergeCell ref="AG96:AM96"/>
    <mergeCell ref="K97:AF97"/>
    <mergeCell ref="AN97:AP97"/>
    <mergeCell ref="E97:I97"/>
    <mergeCell ref="AG97:AM97"/>
    <mergeCell ref="E98:I98"/>
    <mergeCell ref="K98:AF98"/>
    <mergeCell ref="AN99:AP99"/>
    <mergeCell ref="AG99:AM99"/>
    <mergeCell ref="E99:I99"/>
    <mergeCell ref="K99:AF99"/>
    <mergeCell ref="D100:H100"/>
    <mergeCell ref="J100:AF100"/>
    <mergeCell ref="AN101:AP101"/>
    <mergeCell ref="AG101:AM101"/>
    <mergeCell ref="D101:H101"/>
    <mergeCell ref="J101:AF101"/>
    <mergeCell ref="W30:AE30"/>
    <mergeCell ref="AK30:AO30"/>
    <mergeCell ref="L30:P30"/>
    <mergeCell ref="AK31:AO31"/>
    <mergeCell ref="AN100:AP100"/>
    <mergeCell ref="AG100:AM100"/>
    <mergeCell ref="AG98:AM98"/>
    <mergeCell ref="AN98:AP98"/>
    <mergeCell ref="AN96:AP96"/>
    <mergeCell ref="L85:AJ85"/>
    <mergeCell ref="AM87:AN8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</mergeCells>
  <hyperlinks>
    <hyperlink ref="A96" location="'1 - Přípravné práce'!C2" display="/" xr:uid="{00000000-0004-0000-0000-000000000000}"/>
    <hyperlink ref="A97" location="'2 - Zemní práce'!C2" display="/" xr:uid="{00000000-0004-0000-0000-000001000000}"/>
    <hyperlink ref="A98" location="'3 - Pokládka povrchů'!C2" display="/" xr:uid="{00000000-0004-0000-0000-000002000000}"/>
    <hyperlink ref="A99" location="'4 - Dokončovací práce'!C2" display="/" xr:uid="{00000000-0004-0000-0000-000003000000}"/>
    <hyperlink ref="A100" location="'02 - Vedlejší rozpočtové ...'!C2" display="/" xr:uid="{00000000-0004-0000-0000-000004000000}"/>
    <hyperlink ref="A101" location="'03 - DIO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85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100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9" t="str">
        <f>'Rekapitulace stavby'!K6</f>
        <v>Komunikace na hrázi rybníka Smíchov</v>
      </c>
      <c r="F7" s="230"/>
      <c r="G7" s="230"/>
      <c r="H7" s="230"/>
      <c r="L7" s="18"/>
    </row>
    <row r="8" spans="2:46" ht="12" customHeight="1">
      <c r="B8" s="18"/>
      <c r="D8" s="25" t="s">
        <v>101</v>
      </c>
      <c r="L8" s="18"/>
    </row>
    <row r="9" spans="2:46" s="1" customFormat="1" ht="16.5" customHeight="1">
      <c r="B9" s="30"/>
      <c r="E9" s="229" t="s">
        <v>102</v>
      </c>
      <c r="F9" s="228"/>
      <c r="G9" s="228"/>
      <c r="H9" s="228"/>
      <c r="L9" s="30"/>
    </row>
    <row r="10" spans="2:46" s="1" customFormat="1" ht="12" customHeight="1">
      <c r="B10" s="30"/>
      <c r="D10" s="25" t="s">
        <v>103</v>
      </c>
      <c r="L10" s="30"/>
    </row>
    <row r="11" spans="2:46" s="1" customFormat="1" ht="16.5" customHeight="1">
      <c r="B11" s="30"/>
      <c r="E11" s="219" t="s">
        <v>104</v>
      </c>
      <c r="F11" s="228"/>
      <c r="G11" s="228"/>
      <c r="H11" s="228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105</v>
      </c>
      <c r="I14" s="25" t="s">
        <v>22</v>
      </c>
      <c r="J14" s="49" t="str">
        <f>'Rekapitulace stavby'!AN8</f>
        <v>Vyplň údaj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">
        <v>1</v>
      </c>
      <c r="L16" s="30"/>
    </row>
    <row r="17" spans="2:12" s="1" customFormat="1" ht="18" customHeight="1">
      <c r="B17" s="30"/>
      <c r="E17" s="23" t="s">
        <v>106</v>
      </c>
      <c r="I17" s="25" t="s">
        <v>25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31" t="str">
        <f>'Rekapitulace stavby'!E14</f>
        <v>Vyplň údaj</v>
      </c>
      <c r="F20" s="197"/>
      <c r="G20" s="197"/>
      <c r="H20" s="197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">
        <v>1</v>
      </c>
      <c r="L22" s="30"/>
    </row>
    <row r="23" spans="2:12" s="1" customFormat="1" ht="18" customHeight="1">
      <c r="B23" s="30"/>
      <c r="E23" s="23" t="s">
        <v>107</v>
      </c>
      <c r="I23" s="25" t="s">
        <v>25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30</v>
      </c>
      <c r="I25" s="25" t="s">
        <v>24</v>
      </c>
      <c r="J25" s="23" t="s">
        <v>1</v>
      </c>
      <c r="L25" s="30"/>
    </row>
    <row r="26" spans="2:12" s="1" customFormat="1" ht="18" customHeight="1">
      <c r="B26" s="30"/>
      <c r="E26" s="23" t="s">
        <v>108</v>
      </c>
      <c r="I26" s="25" t="s">
        <v>25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31</v>
      </c>
      <c r="L28" s="30"/>
    </row>
    <row r="29" spans="2:12" s="7" customFormat="1" ht="16.5" customHeight="1">
      <c r="B29" s="90"/>
      <c r="E29" s="201" t="s">
        <v>1</v>
      </c>
      <c r="F29" s="201"/>
      <c r="G29" s="201"/>
      <c r="H29" s="201"/>
      <c r="L29" s="90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25.35" customHeight="1">
      <c r="B32" s="30"/>
      <c r="D32" s="91" t="s">
        <v>32</v>
      </c>
      <c r="J32" s="62">
        <f>ROUND(J123, 2)</f>
        <v>0</v>
      </c>
      <c r="L32" s="30"/>
    </row>
    <row r="33" spans="2:12" s="1" customFormat="1" ht="6.95" customHeight="1">
      <c r="B33" s="30"/>
      <c r="D33" s="50"/>
      <c r="E33" s="50"/>
      <c r="F33" s="50"/>
      <c r="G33" s="50"/>
      <c r="H33" s="50"/>
      <c r="I33" s="50"/>
      <c r="J33" s="50"/>
      <c r="K33" s="50"/>
      <c r="L33" s="30"/>
    </row>
    <row r="34" spans="2:12" s="1" customFormat="1" ht="14.45" customHeight="1">
      <c r="B34" s="30"/>
      <c r="F34" s="92" t="s">
        <v>34</v>
      </c>
      <c r="I34" s="92" t="s">
        <v>33</v>
      </c>
      <c r="J34" s="92" t="s">
        <v>35</v>
      </c>
      <c r="L34" s="30"/>
    </row>
    <row r="35" spans="2:12" s="1" customFormat="1" ht="14.45" customHeight="1">
      <c r="B35" s="30"/>
      <c r="D35" s="93" t="s">
        <v>36</v>
      </c>
      <c r="E35" s="25" t="s">
        <v>37</v>
      </c>
      <c r="F35" s="82">
        <f>ROUND((SUM(BE123:BE142)),  2)</f>
        <v>0</v>
      </c>
      <c r="I35" s="94">
        <v>0.21</v>
      </c>
      <c r="J35" s="82">
        <f>ROUND(((SUM(BE123:BE142))*I35),  2)</f>
        <v>0</v>
      </c>
      <c r="L35" s="30"/>
    </row>
    <row r="36" spans="2:12" s="1" customFormat="1" ht="14.45" customHeight="1">
      <c r="B36" s="30"/>
      <c r="E36" s="25" t="s">
        <v>38</v>
      </c>
      <c r="F36" s="82">
        <f>ROUND((SUM(BF123:BF142)),  2)</f>
        <v>0</v>
      </c>
      <c r="I36" s="94">
        <v>0.12</v>
      </c>
      <c r="J36" s="82">
        <f>ROUND(((SUM(BF123:BF142))*I36),  2)</f>
        <v>0</v>
      </c>
      <c r="L36" s="30"/>
    </row>
    <row r="37" spans="2:12" s="1" customFormat="1" ht="14.45" hidden="1" customHeight="1">
      <c r="B37" s="30"/>
      <c r="E37" s="25" t="s">
        <v>39</v>
      </c>
      <c r="F37" s="82">
        <f>ROUND((SUM(BG123:BG142)),  2)</f>
        <v>0</v>
      </c>
      <c r="I37" s="94">
        <v>0.21</v>
      </c>
      <c r="J37" s="82">
        <f>0</f>
        <v>0</v>
      </c>
      <c r="L37" s="30"/>
    </row>
    <row r="38" spans="2:12" s="1" customFormat="1" ht="14.45" hidden="1" customHeight="1">
      <c r="B38" s="30"/>
      <c r="E38" s="25" t="s">
        <v>40</v>
      </c>
      <c r="F38" s="82">
        <f>ROUND((SUM(BH123:BH142)),  2)</f>
        <v>0</v>
      </c>
      <c r="I38" s="94">
        <v>0.12</v>
      </c>
      <c r="J38" s="82">
        <f>0</f>
        <v>0</v>
      </c>
      <c r="L38" s="30"/>
    </row>
    <row r="39" spans="2:12" s="1" customFormat="1" ht="14.45" hidden="1" customHeight="1">
      <c r="B39" s="30"/>
      <c r="E39" s="25" t="s">
        <v>41</v>
      </c>
      <c r="F39" s="82">
        <f>ROUND((SUM(BI123:BI142)),  2)</f>
        <v>0</v>
      </c>
      <c r="I39" s="94">
        <v>0</v>
      </c>
      <c r="J39" s="82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42</v>
      </c>
      <c r="E41" s="53"/>
      <c r="F41" s="53"/>
      <c r="G41" s="97" t="s">
        <v>43</v>
      </c>
      <c r="H41" s="98" t="s">
        <v>44</v>
      </c>
      <c r="I41" s="53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12" s="1" customFormat="1" ht="24.95" customHeight="1">
      <c r="B82" s="30"/>
      <c r="C82" s="19" t="s">
        <v>109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9" t="str">
        <f>E7</f>
        <v>Komunikace na hrázi rybníka Smíchov</v>
      </c>
      <c r="F85" s="230"/>
      <c r="G85" s="230"/>
      <c r="H85" s="230"/>
      <c r="L85" s="30"/>
    </row>
    <row r="86" spans="2:12" ht="12" customHeight="1">
      <c r="B86" s="18"/>
      <c r="C86" s="25" t="s">
        <v>101</v>
      </c>
      <c r="L86" s="18"/>
    </row>
    <row r="87" spans="2:12" s="1" customFormat="1" ht="16.5" customHeight="1">
      <c r="B87" s="30"/>
      <c r="E87" s="229" t="s">
        <v>102</v>
      </c>
      <c r="F87" s="228"/>
      <c r="G87" s="228"/>
      <c r="H87" s="228"/>
      <c r="L87" s="30"/>
    </row>
    <row r="88" spans="2:12" s="1" customFormat="1" ht="12" customHeight="1">
      <c r="B88" s="30"/>
      <c r="C88" s="25" t="s">
        <v>103</v>
      </c>
      <c r="L88" s="30"/>
    </row>
    <row r="89" spans="2:12" s="1" customFormat="1" ht="16.5" customHeight="1">
      <c r="B89" s="30"/>
      <c r="E89" s="219" t="str">
        <f>E11</f>
        <v>1 - Přípravné práce</v>
      </c>
      <c r="F89" s="228"/>
      <c r="G89" s="228"/>
      <c r="H89" s="228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Těchobuz</v>
      </c>
      <c r="I91" s="25" t="s">
        <v>22</v>
      </c>
      <c r="J91" s="49" t="str">
        <f>IF(J14="","",J14)</f>
        <v>Vyplň údaj</v>
      </c>
      <c r="L91" s="30"/>
    </row>
    <row r="92" spans="2:12" s="1" customFormat="1" ht="6.95" customHeight="1">
      <c r="B92" s="30"/>
      <c r="L92" s="30"/>
    </row>
    <row r="93" spans="2:12" s="1" customFormat="1" ht="27.95" customHeight="1">
      <c r="B93" s="30"/>
      <c r="C93" s="25" t="s">
        <v>23</v>
      </c>
      <c r="F93" s="23" t="str">
        <f>E17</f>
        <v>Obec Těchobuz</v>
      </c>
      <c r="I93" s="25" t="s">
        <v>28</v>
      </c>
      <c r="J93" s="28" t="str">
        <f>E23</f>
        <v>VDG Projektování s.r.o.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30</v>
      </c>
      <c r="J94" s="28" t="str">
        <f>E26</f>
        <v>Ing. Vítězslav Pavel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112</v>
      </c>
      <c r="J98" s="62">
        <f>J123</f>
        <v>0</v>
      </c>
      <c r="L98" s="30"/>
      <c r="AU98" s="15" t="s">
        <v>113</v>
      </c>
    </row>
    <row r="99" spans="2:47" s="8" customFormat="1" ht="24.95" customHeight="1">
      <c r="B99" s="106"/>
      <c r="D99" s="107" t="s">
        <v>114</v>
      </c>
      <c r="E99" s="108"/>
      <c r="F99" s="108"/>
      <c r="G99" s="108"/>
      <c r="H99" s="108"/>
      <c r="I99" s="108"/>
      <c r="J99" s="109">
        <f>J124</f>
        <v>0</v>
      </c>
      <c r="L99" s="106"/>
    </row>
    <row r="100" spans="2:47" s="9" customFormat="1" ht="19.899999999999999" customHeight="1">
      <c r="B100" s="110"/>
      <c r="D100" s="111" t="s">
        <v>115</v>
      </c>
      <c r="E100" s="112"/>
      <c r="F100" s="112"/>
      <c r="G100" s="112"/>
      <c r="H100" s="112"/>
      <c r="I100" s="112"/>
      <c r="J100" s="113">
        <f>J125</f>
        <v>0</v>
      </c>
      <c r="L100" s="110"/>
    </row>
    <row r="101" spans="2:47" s="9" customFormat="1" ht="19.899999999999999" customHeight="1">
      <c r="B101" s="110"/>
      <c r="D101" s="111" t="s">
        <v>116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1" customFormat="1" ht="21.75" customHeight="1">
      <c r="B102" s="30"/>
      <c r="L102" s="30"/>
    </row>
    <row r="103" spans="2:47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0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0"/>
    </row>
    <row r="108" spans="2:47" s="1" customFormat="1" ht="24.95" customHeight="1">
      <c r="B108" s="30"/>
      <c r="C108" s="19" t="s">
        <v>117</v>
      </c>
      <c r="L108" s="30"/>
    </row>
    <row r="109" spans="2:47" s="1" customFormat="1" ht="6.95" customHeight="1">
      <c r="B109" s="30"/>
      <c r="L109" s="30"/>
    </row>
    <row r="110" spans="2:47" s="1" customFormat="1" ht="12" customHeight="1">
      <c r="B110" s="30"/>
      <c r="C110" s="25" t="s">
        <v>16</v>
      </c>
      <c r="L110" s="30"/>
    </row>
    <row r="111" spans="2:47" s="1" customFormat="1" ht="16.5" customHeight="1">
      <c r="B111" s="30"/>
      <c r="E111" s="229" t="str">
        <f>E7</f>
        <v>Komunikace na hrázi rybníka Smíchov</v>
      </c>
      <c r="F111" s="230"/>
      <c r="G111" s="230"/>
      <c r="H111" s="230"/>
      <c r="L111" s="30"/>
    </row>
    <row r="112" spans="2:47" ht="12" customHeight="1">
      <c r="B112" s="18"/>
      <c r="C112" s="25" t="s">
        <v>101</v>
      </c>
      <c r="L112" s="18"/>
    </row>
    <row r="113" spans="2:65" s="1" customFormat="1" ht="16.5" customHeight="1">
      <c r="B113" s="30"/>
      <c r="E113" s="229" t="s">
        <v>102</v>
      </c>
      <c r="F113" s="228"/>
      <c r="G113" s="228"/>
      <c r="H113" s="228"/>
      <c r="L113" s="30"/>
    </row>
    <row r="114" spans="2:65" s="1" customFormat="1" ht="12" customHeight="1">
      <c r="B114" s="30"/>
      <c r="C114" s="25" t="s">
        <v>103</v>
      </c>
      <c r="L114" s="30"/>
    </row>
    <row r="115" spans="2:65" s="1" customFormat="1" ht="16.5" customHeight="1">
      <c r="B115" s="30"/>
      <c r="E115" s="219" t="str">
        <f>E11</f>
        <v>1 - Přípravné práce</v>
      </c>
      <c r="F115" s="228"/>
      <c r="G115" s="228"/>
      <c r="H115" s="228"/>
      <c r="L115" s="30"/>
    </row>
    <row r="116" spans="2:65" s="1" customFormat="1" ht="6.95" customHeight="1">
      <c r="B116" s="30"/>
      <c r="L116" s="30"/>
    </row>
    <row r="117" spans="2:65" s="1" customFormat="1" ht="12" customHeight="1">
      <c r="B117" s="30"/>
      <c r="C117" s="25" t="s">
        <v>20</v>
      </c>
      <c r="F117" s="23" t="str">
        <f>F14</f>
        <v>Těchobuz</v>
      </c>
      <c r="I117" s="25" t="s">
        <v>22</v>
      </c>
      <c r="J117" s="49" t="str">
        <f>IF(J14="","",J14)</f>
        <v>Vyplň údaj</v>
      </c>
      <c r="L117" s="30"/>
    </row>
    <row r="118" spans="2:65" s="1" customFormat="1" ht="6.95" customHeight="1">
      <c r="B118" s="30"/>
      <c r="L118" s="30"/>
    </row>
    <row r="119" spans="2:65" s="1" customFormat="1" ht="27.95" customHeight="1">
      <c r="B119" s="30"/>
      <c r="C119" s="25" t="s">
        <v>23</v>
      </c>
      <c r="F119" s="23" t="str">
        <f>E17</f>
        <v>Obec Těchobuz</v>
      </c>
      <c r="I119" s="25" t="s">
        <v>28</v>
      </c>
      <c r="J119" s="28" t="str">
        <f>E23</f>
        <v>VDG Projektování s.r.o.</v>
      </c>
      <c r="L119" s="30"/>
    </row>
    <row r="120" spans="2:65" s="1" customFormat="1" ht="15.2" customHeight="1">
      <c r="B120" s="30"/>
      <c r="C120" s="25" t="s">
        <v>26</v>
      </c>
      <c r="F120" s="23" t="str">
        <f>IF(E20="","",E20)</f>
        <v>Vyplň údaj</v>
      </c>
      <c r="I120" s="25" t="s">
        <v>30</v>
      </c>
      <c r="J120" s="28" t="str">
        <f>E26</f>
        <v>Ing. Vítězslav Pavel</v>
      </c>
      <c r="L120" s="30"/>
    </row>
    <row r="121" spans="2:65" s="1" customFormat="1" ht="10.35" customHeight="1">
      <c r="B121" s="30"/>
      <c r="L121" s="30"/>
    </row>
    <row r="122" spans="2:65" s="10" customFormat="1" ht="29.25" customHeight="1">
      <c r="B122" s="114"/>
      <c r="C122" s="115" t="s">
        <v>118</v>
      </c>
      <c r="D122" s="116" t="s">
        <v>57</v>
      </c>
      <c r="E122" s="116" t="s">
        <v>53</v>
      </c>
      <c r="F122" s="116" t="s">
        <v>54</v>
      </c>
      <c r="G122" s="116" t="s">
        <v>119</v>
      </c>
      <c r="H122" s="116" t="s">
        <v>120</v>
      </c>
      <c r="I122" s="116" t="s">
        <v>121</v>
      </c>
      <c r="J122" s="117" t="s">
        <v>111</v>
      </c>
      <c r="K122" s="118" t="s">
        <v>122</v>
      </c>
      <c r="L122" s="114"/>
      <c r="M122" s="55" t="s">
        <v>1</v>
      </c>
      <c r="N122" s="56" t="s">
        <v>36</v>
      </c>
      <c r="O122" s="56" t="s">
        <v>123</v>
      </c>
      <c r="P122" s="56" t="s">
        <v>124</v>
      </c>
      <c r="Q122" s="56" t="s">
        <v>125</v>
      </c>
      <c r="R122" s="56" t="s">
        <v>126</v>
      </c>
      <c r="S122" s="56" t="s">
        <v>127</v>
      </c>
      <c r="T122" s="57" t="s">
        <v>128</v>
      </c>
    </row>
    <row r="123" spans="2:65" s="1" customFormat="1" ht="22.9" customHeight="1">
      <c r="B123" s="30"/>
      <c r="C123" s="60" t="s">
        <v>129</v>
      </c>
      <c r="J123" s="119">
        <f>BK123</f>
        <v>0</v>
      </c>
      <c r="L123" s="30"/>
      <c r="M123" s="58"/>
      <c r="N123" s="50"/>
      <c r="O123" s="50"/>
      <c r="P123" s="120">
        <f>P124</f>
        <v>0</v>
      </c>
      <c r="Q123" s="50"/>
      <c r="R123" s="120">
        <f>R124</f>
        <v>0</v>
      </c>
      <c r="S123" s="50"/>
      <c r="T123" s="121">
        <f>T124</f>
        <v>614.04</v>
      </c>
      <c r="AT123" s="15" t="s">
        <v>71</v>
      </c>
      <c r="AU123" s="15" t="s">
        <v>113</v>
      </c>
      <c r="BK123" s="122">
        <f>BK124</f>
        <v>0</v>
      </c>
    </row>
    <row r="124" spans="2:65" s="11" customFormat="1" ht="25.9" customHeight="1">
      <c r="B124" s="123"/>
      <c r="D124" s="124" t="s">
        <v>71</v>
      </c>
      <c r="E124" s="125" t="s">
        <v>130</v>
      </c>
      <c r="F124" s="125" t="s">
        <v>131</v>
      </c>
      <c r="I124" s="126"/>
      <c r="J124" s="127">
        <f>BK124</f>
        <v>0</v>
      </c>
      <c r="L124" s="123"/>
      <c r="M124" s="128"/>
      <c r="P124" s="129">
        <f>P125+P136</f>
        <v>0</v>
      </c>
      <c r="R124" s="129">
        <f>R125+R136</f>
        <v>0</v>
      </c>
      <c r="T124" s="130">
        <f>T125+T136</f>
        <v>614.04</v>
      </c>
      <c r="AR124" s="124" t="s">
        <v>79</v>
      </c>
      <c r="AT124" s="131" t="s">
        <v>71</v>
      </c>
      <c r="AU124" s="131" t="s">
        <v>72</v>
      </c>
      <c r="AY124" s="124" t="s">
        <v>132</v>
      </c>
      <c r="BK124" s="132">
        <f>BK125+BK136</f>
        <v>0</v>
      </c>
    </row>
    <row r="125" spans="2:65" s="11" customFormat="1" ht="22.9" customHeight="1">
      <c r="B125" s="123"/>
      <c r="D125" s="124" t="s">
        <v>71</v>
      </c>
      <c r="E125" s="133" t="s">
        <v>79</v>
      </c>
      <c r="F125" s="133" t="s">
        <v>83</v>
      </c>
      <c r="I125" s="126"/>
      <c r="J125" s="134">
        <f>BK125</f>
        <v>0</v>
      </c>
      <c r="L125" s="123"/>
      <c r="M125" s="128"/>
      <c r="P125" s="129">
        <f>SUM(P126:P135)</f>
        <v>0</v>
      </c>
      <c r="R125" s="129">
        <f>SUM(R126:R135)</f>
        <v>0</v>
      </c>
      <c r="T125" s="130">
        <f>SUM(T126:T135)</f>
        <v>614.04</v>
      </c>
      <c r="AR125" s="124" t="s">
        <v>79</v>
      </c>
      <c r="AT125" s="131" t="s">
        <v>71</v>
      </c>
      <c r="AU125" s="131" t="s">
        <v>79</v>
      </c>
      <c r="AY125" s="124" t="s">
        <v>132</v>
      </c>
      <c r="BK125" s="132">
        <f>SUM(BK126:BK135)</f>
        <v>0</v>
      </c>
    </row>
    <row r="126" spans="2:65" s="1" customFormat="1" ht="16.5" customHeight="1">
      <c r="B126" s="30"/>
      <c r="C126" s="135" t="s">
        <v>79</v>
      </c>
      <c r="D126" s="135" t="s">
        <v>133</v>
      </c>
      <c r="E126" s="136" t="s">
        <v>134</v>
      </c>
      <c r="F126" s="137" t="s">
        <v>135</v>
      </c>
      <c r="G126" s="138" t="s">
        <v>136</v>
      </c>
      <c r="H126" s="139">
        <v>1</v>
      </c>
      <c r="I126" s="140"/>
      <c r="J126" s="141">
        <f>ROUND(I126*H126,2)</f>
        <v>0</v>
      </c>
      <c r="K126" s="142"/>
      <c r="L126" s="30"/>
      <c r="M126" s="143" t="s">
        <v>1</v>
      </c>
      <c r="N126" s="144" t="s">
        <v>37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137</v>
      </c>
      <c r="AT126" s="147" t="s">
        <v>133</v>
      </c>
      <c r="AU126" s="147" t="s">
        <v>81</v>
      </c>
      <c r="AY126" s="15" t="s">
        <v>132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5" t="s">
        <v>79</v>
      </c>
      <c r="BK126" s="148">
        <f>ROUND(I126*H126,2)</f>
        <v>0</v>
      </c>
      <c r="BL126" s="15" t="s">
        <v>137</v>
      </c>
      <c r="BM126" s="147" t="s">
        <v>138</v>
      </c>
    </row>
    <row r="127" spans="2:65" s="1" customFormat="1">
      <c r="B127" s="30"/>
      <c r="D127" s="149" t="s">
        <v>139</v>
      </c>
      <c r="F127" s="150" t="s">
        <v>135</v>
      </c>
      <c r="I127" s="151"/>
      <c r="L127" s="30"/>
      <c r="M127" s="152"/>
      <c r="T127" s="52"/>
      <c r="AT127" s="15" t="s">
        <v>139</v>
      </c>
      <c r="AU127" s="15" t="s">
        <v>81</v>
      </c>
    </row>
    <row r="128" spans="2:65" s="1" customFormat="1" ht="26.45" customHeight="1">
      <c r="B128" s="30"/>
      <c r="C128" s="135" t="s">
        <v>81</v>
      </c>
      <c r="D128" s="135" t="s">
        <v>133</v>
      </c>
      <c r="E128" s="136" t="s">
        <v>140</v>
      </c>
      <c r="F128" s="137" t="s">
        <v>141</v>
      </c>
      <c r="G128" s="138" t="s">
        <v>142</v>
      </c>
      <c r="H128" s="139">
        <v>1224</v>
      </c>
      <c r="I128" s="140"/>
      <c r="J128" s="141">
        <f>ROUND(I128*H128,2)</f>
        <v>0</v>
      </c>
      <c r="K128" s="142"/>
      <c r="L128" s="30"/>
      <c r="M128" s="143" t="s">
        <v>1</v>
      </c>
      <c r="N128" s="144" t="s">
        <v>37</v>
      </c>
      <c r="P128" s="145">
        <f>O128*H128</f>
        <v>0</v>
      </c>
      <c r="Q128" s="145">
        <v>0</v>
      </c>
      <c r="R128" s="145">
        <f>Q128*H128</f>
        <v>0</v>
      </c>
      <c r="S128" s="145">
        <v>0.3</v>
      </c>
      <c r="T128" s="146">
        <f>S128*H128</f>
        <v>367.2</v>
      </c>
      <c r="AR128" s="147" t="s">
        <v>91</v>
      </c>
      <c r="AT128" s="147" t="s">
        <v>133</v>
      </c>
      <c r="AU128" s="147" t="s">
        <v>81</v>
      </c>
      <c r="AY128" s="15" t="s">
        <v>132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5" t="s">
        <v>79</v>
      </c>
      <c r="BK128" s="148">
        <f>ROUND(I128*H128,2)</f>
        <v>0</v>
      </c>
      <c r="BL128" s="15" t="s">
        <v>91</v>
      </c>
      <c r="BM128" s="147" t="s">
        <v>143</v>
      </c>
    </row>
    <row r="129" spans="2:65" s="1" customFormat="1" ht="19.5">
      <c r="B129" s="30"/>
      <c r="D129" s="149" t="s">
        <v>139</v>
      </c>
      <c r="F129" s="150" t="s">
        <v>141</v>
      </c>
      <c r="I129" s="151"/>
      <c r="L129" s="30"/>
      <c r="M129" s="152"/>
      <c r="T129" s="52"/>
      <c r="AT129" s="15" t="s">
        <v>139</v>
      </c>
      <c r="AU129" s="15" t="s">
        <v>81</v>
      </c>
    </row>
    <row r="130" spans="2:65" s="12" customFormat="1">
      <c r="B130" s="153"/>
      <c r="D130" s="149" t="s">
        <v>144</v>
      </c>
      <c r="E130" s="154" t="s">
        <v>1</v>
      </c>
      <c r="F130" s="155" t="s">
        <v>145</v>
      </c>
      <c r="H130" s="156">
        <v>1224</v>
      </c>
      <c r="I130" s="157"/>
      <c r="L130" s="153"/>
      <c r="M130" s="158"/>
      <c r="T130" s="159"/>
      <c r="AT130" s="154" t="s">
        <v>144</v>
      </c>
      <c r="AU130" s="154" t="s">
        <v>81</v>
      </c>
      <c r="AV130" s="12" t="s">
        <v>81</v>
      </c>
      <c r="AW130" s="12" t="s">
        <v>29</v>
      </c>
      <c r="AX130" s="12" t="s">
        <v>79</v>
      </c>
      <c r="AY130" s="154" t="s">
        <v>132</v>
      </c>
    </row>
    <row r="131" spans="2:65" s="13" customFormat="1">
      <c r="B131" s="160"/>
      <c r="D131" s="149" t="s">
        <v>144</v>
      </c>
      <c r="E131" s="161" t="s">
        <v>1</v>
      </c>
      <c r="F131" s="162" t="s">
        <v>146</v>
      </c>
      <c r="H131" s="161" t="s">
        <v>1</v>
      </c>
      <c r="I131" s="163"/>
      <c r="L131" s="160"/>
      <c r="M131" s="164"/>
      <c r="T131" s="165"/>
      <c r="AT131" s="161" t="s">
        <v>144</v>
      </c>
      <c r="AU131" s="161" t="s">
        <v>81</v>
      </c>
      <c r="AV131" s="13" t="s">
        <v>79</v>
      </c>
      <c r="AW131" s="13" t="s">
        <v>29</v>
      </c>
      <c r="AX131" s="13" t="s">
        <v>72</v>
      </c>
      <c r="AY131" s="161" t="s">
        <v>132</v>
      </c>
    </row>
    <row r="132" spans="2:65" s="1" customFormat="1" ht="26.45" customHeight="1">
      <c r="B132" s="30"/>
      <c r="C132" s="135" t="s">
        <v>88</v>
      </c>
      <c r="D132" s="135" t="s">
        <v>133</v>
      </c>
      <c r="E132" s="136" t="s">
        <v>147</v>
      </c>
      <c r="F132" s="137" t="s">
        <v>148</v>
      </c>
      <c r="G132" s="138" t="s">
        <v>142</v>
      </c>
      <c r="H132" s="139">
        <v>1122</v>
      </c>
      <c r="I132" s="140"/>
      <c r="J132" s="141">
        <f>ROUND(I132*H132,2)</f>
        <v>0</v>
      </c>
      <c r="K132" s="142"/>
      <c r="L132" s="30"/>
      <c r="M132" s="143" t="s">
        <v>1</v>
      </c>
      <c r="N132" s="144" t="s">
        <v>37</v>
      </c>
      <c r="P132" s="145">
        <f>O132*H132</f>
        <v>0</v>
      </c>
      <c r="Q132" s="145">
        <v>0</v>
      </c>
      <c r="R132" s="145">
        <f>Q132*H132</f>
        <v>0</v>
      </c>
      <c r="S132" s="145">
        <v>0.22</v>
      </c>
      <c r="T132" s="146">
        <f>S132*H132</f>
        <v>246.84</v>
      </c>
      <c r="AR132" s="147" t="s">
        <v>91</v>
      </c>
      <c r="AT132" s="147" t="s">
        <v>133</v>
      </c>
      <c r="AU132" s="147" t="s">
        <v>81</v>
      </c>
      <c r="AY132" s="15" t="s">
        <v>132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5" t="s">
        <v>79</v>
      </c>
      <c r="BK132" s="148">
        <f>ROUND(I132*H132,2)</f>
        <v>0</v>
      </c>
      <c r="BL132" s="15" t="s">
        <v>91</v>
      </c>
      <c r="BM132" s="147" t="s">
        <v>149</v>
      </c>
    </row>
    <row r="133" spans="2:65" s="1" customFormat="1" ht="19.5">
      <c r="B133" s="30"/>
      <c r="D133" s="149" t="s">
        <v>139</v>
      </c>
      <c r="F133" s="150" t="s">
        <v>148</v>
      </c>
      <c r="I133" s="151"/>
      <c r="L133" s="30"/>
      <c r="M133" s="152"/>
      <c r="T133" s="52"/>
      <c r="AT133" s="15" t="s">
        <v>139</v>
      </c>
      <c r="AU133" s="15" t="s">
        <v>81</v>
      </c>
    </row>
    <row r="134" spans="2:65" s="12" customFormat="1">
      <c r="B134" s="153"/>
      <c r="D134" s="149" t="s">
        <v>144</v>
      </c>
      <c r="E134" s="154" t="s">
        <v>1</v>
      </c>
      <c r="F134" s="155" t="s">
        <v>150</v>
      </c>
      <c r="H134" s="156">
        <v>1122</v>
      </c>
      <c r="I134" s="157"/>
      <c r="L134" s="153"/>
      <c r="M134" s="158"/>
      <c r="T134" s="159"/>
      <c r="AT134" s="154" t="s">
        <v>144</v>
      </c>
      <c r="AU134" s="154" t="s">
        <v>81</v>
      </c>
      <c r="AV134" s="12" t="s">
        <v>81</v>
      </c>
      <c r="AW134" s="12" t="s">
        <v>29</v>
      </c>
      <c r="AX134" s="12" t="s">
        <v>79</v>
      </c>
      <c r="AY134" s="154" t="s">
        <v>132</v>
      </c>
    </row>
    <row r="135" spans="2:65" s="13" customFormat="1">
      <c r="B135" s="160"/>
      <c r="D135" s="149" t="s">
        <v>144</v>
      </c>
      <c r="E135" s="161" t="s">
        <v>1</v>
      </c>
      <c r="F135" s="162" t="s">
        <v>151</v>
      </c>
      <c r="H135" s="161" t="s">
        <v>1</v>
      </c>
      <c r="I135" s="163"/>
      <c r="L135" s="160"/>
      <c r="M135" s="164"/>
      <c r="T135" s="165"/>
      <c r="AT135" s="161" t="s">
        <v>144</v>
      </c>
      <c r="AU135" s="161" t="s">
        <v>81</v>
      </c>
      <c r="AV135" s="13" t="s">
        <v>79</v>
      </c>
      <c r="AW135" s="13" t="s">
        <v>29</v>
      </c>
      <c r="AX135" s="13" t="s">
        <v>72</v>
      </c>
      <c r="AY135" s="161" t="s">
        <v>132</v>
      </c>
    </row>
    <row r="136" spans="2:65" s="11" customFormat="1" ht="22.9" customHeight="1">
      <c r="B136" s="123"/>
      <c r="D136" s="124" t="s">
        <v>71</v>
      </c>
      <c r="E136" s="133" t="s">
        <v>152</v>
      </c>
      <c r="F136" s="133" t="s">
        <v>153</v>
      </c>
      <c r="I136" s="126"/>
      <c r="J136" s="134">
        <f>BK136</f>
        <v>0</v>
      </c>
      <c r="L136" s="123"/>
      <c r="M136" s="128"/>
      <c r="P136" s="129">
        <f>SUM(P137:P142)</f>
        <v>0</v>
      </c>
      <c r="R136" s="129">
        <f>SUM(R137:R142)</f>
        <v>0</v>
      </c>
      <c r="T136" s="130">
        <f>SUM(T137:T142)</f>
        <v>0</v>
      </c>
      <c r="AR136" s="124" t="s">
        <v>79</v>
      </c>
      <c r="AT136" s="131" t="s">
        <v>71</v>
      </c>
      <c r="AU136" s="131" t="s">
        <v>79</v>
      </c>
      <c r="AY136" s="124" t="s">
        <v>132</v>
      </c>
      <c r="BK136" s="132">
        <f>SUM(BK137:BK142)</f>
        <v>0</v>
      </c>
    </row>
    <row r="137" spans="2:65" s="1" customFormat="1" ht="36" customHeight="1">
      <c r="B137" s="30"/>
      <c r="C137" s="135" t="s">
        <v>91</v>
      </c>
      <c r="D137" s="135" t="s">
        <v>133</v>
      </c>
      <c r="E137" s="136" t="s">
        <v>154</v>
      </c>
      <c r="F137" s="137" t="s">
        <v>155</v>
      </c>
      <c r="G137" s="138" t="s">
        <v>156</v>
      </c>
      <c r="H137" s="139">
        <v>614.04</v>
      </c>
      <c r="I137" s="140"/>
      <c r="J137" s="141">
        <f>ROUND(I137*H137,2)</f>
        <v>0</v>
      </c>
      <c r="K137" s="142"/>
      <c r="L137" s="30"/>
      <c r="M137" s="143" t="s">
        <v>1</v>
      </c>
      <c r="N137" s="144" t="s">
        <v>37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91</v>
      </c>
      <c r="AT137" s="147" t="s">
        <v>133</v>
      </c>
      <c r="AU137" s="147" t="s">
        <v>81</v>
      </c>
      <c r="AY137" s="15" t="s">
        <v>132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5" t="s">
        <v>79</v>
      </c>
      <c r="BK137" s="148">
        <f>ROUND(I137*H137,2)</f>
        <v>0</v>
      </c>
      <c r="BL137" s="15" t="s">
        <v>91</v>
      </c>
      <c r="BM137" s="147" t="s">
        <v>157</v>
      </c>
    </row>
    <row r="138" spans="2:65" s="1" customFormat="1" ht="19.5">
      <c r="B138" s="30"/>
      <c r="D138" s="149" t="s">
        <v>139</v>
      </c>
      <c r="F138" s="150" t="s">
        <v>155</v>
      </c>
      <c r="I138" s="151"/>
      <c r="L138" s="30"/>
      <c r="M138" s="152"/>
      <c r="T138" s="52"/>
      <c r="AT138" s="15" t="s">
        <v>139</v>
      </c>
      <c r="AU138" s="15" t="s">
        <v>81</v>
      </c>
    </row>
    <row r="139" spans="2:65" s="12" customFormat="1">
      <c r="B139" s="153"/>
      <c r="D139" s="149" t="s">
        <v>144</v>
      </c>
      <c r="E139" s="154" t="s">
        <v>1</v>
      </c>
      <c r="F139" s="155" t="s">
        <v>158</v>
      </c>
      <c r="H139" s="156">
        <v>614.04</v>
      </c>
      <c r="I139" s="157"/>
      <c r="L139" s="153"/>
      <c r="M139" s="158"/>
      <c r="T139" s="159"/>
      <c r="AT139" s="154" t="s">
        <v>144</v>
      </c>
      <c r="AU139" s="154" t="s">
        <v>81</v>
      </c>
      <c r="AV139" s="12" t="s">
        <v>81</v>
      </c>
      <c r="AW139" s="12" t="s">
        <v>29</v>
      </c>
      <c r="AX139" s="12" t="s">
        <v>79</v>
      </c>
      <c r="AY139" s="154" t="s">
        <v>132</v>
      </c>
    </row>
    <row r="140" spans="2:65" s="13" customFormat="1">
      <c r="B140" s="160"/>
      <c r="D140" s="149" t="s">
        <v>144</v>
      </c>
      <c r="E140" s="161" t="s">
        <v>1</v>
      </c>
      <c r="F140" s="162" t="s">
        <v>159</v>
      </c>
      <c r="H140" s="161" t="s">
        <v>1</v>
      </c>
      <c r="I140" s="163"/>
      <c r="L140" s="160"/>
      <c r="M140" s="164"/>
      <c r="T140" s="165"/>
      <c r="AT140" s="161" t="s">
        <v>144</v>
      </c>
      <c r="AU140" s="161" t="s">
        <v>81</v>
      </c>
      <c r="AV140" s="13" t="s">
        <v>79</v>
      </c>
      <c r="AW140" s="13" t="s">
        <v>29</v>
      </c>
      <c r="AX140" s="13" t="s">
        <v>72</v>
      </c>
      <c r="AY140" s="161" t="s">
        <v>132</v>
      </c>
    </row>
    <row r="141" spans="2:65" s="1" customFormat="1" ht="24" customHeight="1">
      <c r="B141" s="30"/>
      <c r="C141" s="135" t="s">
        <v>160</v>
      </c>
      <c r="D141" s="135" t="s">
        <v>133</v>
      </c>
      <c r="E141" s="136" t="s">
        <v>161</v>
      </c>
      <c r="F141" s="137" t="s">
        <v>162</v>
      </c>
      <c r="G141" s="138" t="s">
        <v>156</v>
      </c>
      <c r="H141" s="139">
        <v>614.04</v>
      </c>
      <c r="I141" s="140"/>
      <c r="J141" s="141">
        <f>ROUND(I141*H141,2)</f>
        <v>0</v>
      </c>
      <c r="K141" s="142"/>
      <c r="L141" s="30"/>
      <c r="M141" s="143" t="s">
        <v>1</v>
      </c>
      <c r="N141" s="144" t="s">
        <v>37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91</v>
      </c>
      <c r="AT141" s="147" t="s">
        <v>133</v>
      </c>
      <c r="AU141" s="147" t="s">
        <v>81</v>
      </c>
      <c r="AY141" s="15" t="s">
        <v>132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5" t="s">
        <v>79</v>
      </c>
      <c r="BK141" s="148">
        <f>ROUND(I141*H141,2)</f>
        <v>0</v>
      </c>
      <c r="BL141" s="15" t="s">
        <v>91</v>
      </c>
      <c r="BM141" s="147" t="s">
        <v>163</v>
      </c>
    </row>
    <row r="142" spans="2:65" s="1" customFormat="1">
      <c r="B142" s="30"/>
      <c r="D142" s="149" t="s">
        <v>139</v>
      </c>
      <c r="F142" s="150" t="s">
        <v>162</v>
      </c>
      <c r="I142" s="151"/>
      <c r="L142" s="30"/>
      <c r="M142" s="166"/>
      <c r="N142" s="167"/>
      <c r="O142" s="167"/>
      <c r="P142" s="167"/>
      <c r="Q142" s="167"/>
      <c r="R142" s="167"/>
      <c r="S142" s="167"/>
      <c r="T142" s="168"/>
      <c r="AT142" s="15" t="s">
        <v>139</v>
      </c>
      <c r="AU142" s="15" t="s">
        <v>81</v>
      </c>
    </row>
    <row r="143" spans="2:65" s="1" customFormat="1" ht="6.95" customHeight="1"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30"/>
    </row>
  </sheetData>
  <sheetProtection algorithmName="SHA-512" hashValue="YB2oE6XL5A6694tWH65wtHqgdk3HFzqGJS8btdPtOodPnd+xOzuuM7i/Rf39BSTjxMqY7eZvXjWEzgYOcVUZxw==" saltValue="YiqAe4d+9TnGA0oFf7WRQ/8gepd85HHZzZg4fR8D2Za6yIj/sC2gQ6k/ekYU1NCyA9p7bfCAOCItv42yp6iIFw==" spinCount="100000" sheet="1" objects="1" scenarios="1" formatColumns="0" formatRows="0" autoFilter="0"/>
  <autoFilter ref="C122:K142" xr:uid="{00000000-0009-0000-0000-000001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87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100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9" t="str">
        <f>'Rekapitulace stavby'!K6</f>
        <v>Komunikace na hrázi rybníka Smíchov</v>
      </c>
      <c r="F7" s="230"/>
      <c r="G7" s="230"/>
      <c r="H7" s="230"/>
      <c r="L7" s="18"/>
    </row>
    <row r="8" spans="2:46" ht="12" customHeight="1">
      <c r="B8" s="18"/>
      <c r="D8" s="25" t="s">
        <v>101</v>
      </c>
      <c r="L8" s="18"/>
    </row>
    <row r="9" spans="2:46" s="1" customFormat="1" ht="16.5" customHeight="1">
      <c r="B9" s="30"/>
      <c r="E9" s="229" t="s">
        <v>102</v>
      </c>
      <c r="F9" s="228"/>
      <c r="G9" s="228"/>
      <c r="H9" s="228"/>
      <c r="L9" s="30"/>
    </row>
    <row r="10" spans="2:46" s="1" customFormat="1" ht="12" customHeight="1">
      <c r="B10" s="30"/>
      <c r="D10" s="25" t="s">
        <v>103</v>
      </c>
      <c r="L10" s="30"/>
    </row>
    <row r="11" spans="2:46" s="1" customFormat="1" ht="16.5" customHeight="1">
      <c r="B11" s="30"/>
      <c r="E11" s="219" t="s">
        <v>164</v>
      </c>
      <c r="F11" s="228"/>
      <c r="G11" s="228"/>
      <c r="H11" s="228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105</v>
      </c>
      <c r="I14" s="25" t="s">
        <v>22</v>
      </c>
      <c r="J14" s="49" t="str">
        <f>'Rekapitulace stavby'!AN8</f>
        <v>Vyplň údaj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">
        <v>1</v>
      </c>
      <c r="L16" s="30"/>
    </row>
    <row r="17" spans="2:12" s="1" customFormat="1" ht="18" customHeight="1">
      <c r="B17" s="30"/>
      <c r="E17" s="23" t="s">
        <v>106</v>
      </c>
      <c r="I17" s="25" t="s">
        <v>25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31" t="str">
        <f>'Rekapitulace stavby'!E14</f>
        <v>Vyplň údaj</v>
      </c>
      <c r="F20" s="197"/>
      <c r="G20" s="197"/>
      <c r="H20" s="197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">
        <v>1</v>
      </c>
      <c r="L22" s="30"/>
    </row>
    <row r="23" spans="2:12" s="1" customFormat="1" ht="18" customHeight="1">
      <c r="B23" s="30"/>
      <c r="E23" s="23" t="s">
        <v>107</v>
      </c>
      <c r="I23" s="25" t="s">
        <v>25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30</v>
      </c>
      <c r="I25" s="25" t="s">
        <v>24</v>
      </c>
      <c r="J25" s="23" t="s">
        <v>1</v>
      </c>
      <c r="L25" s="30"/>
    </row>
    <row r="26" spans="2:12" s="1" customFormat="1" ht="18" customHeight="1">
      <c r="B26" s="30"/>
      <c r="E26" s="23" t="s">
        <v>108</v>
      </c>
      <c r="I26" s="25" t="s">
        <v>25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31</v>
      </c>
      <c r="L28" s="30"/>
    </row>
    <row r="29" spans="2:12" s="7" customFormat="1" ht="16.5" customHeight="1">
      <c r="B29" s="90"/>
      <c r="E29" s="201" t="s">
        <v>1</v>
      </c>
      <c r="F29" s="201"/>
      <c r="G29" s="201"/>
      <c r="H29" s="201"/>
      <c r="L29" s="90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25.35" customHeight="1">
      <c r="B32" s="30"/>
      <c r="D32" s="91" t="s">
        <v>32</v>
      </c>
      <c r="J32" s="62">
        <f>ROUND(J123, 2)</f>
        <v>0</v>
      </c>
      <c r="L32" s="30"/>
    </row>
    <row r="33" spans="2:12" s="1" customFormat="1" ht="6.95" customHeight="1">
      <c r="B33" s="30"/>
      <c r="D33" s="50"/>
      <c r="E33" s="50"/>
      <c r="F33" s="50"/>
      <c r="G33" s="50"/>
      <c r="H33" s="50"/>
      <c r="I33" s="50"/>
      <c r="J33" s="50"/>
      <c r="K33" s="50"/>
      <c r="L33" s="30"/>
    </row>
    <row r="34" spans="2:12" s="1" customFormat="1" ht="14.45" customHeight="1">
      <c r="B34" s="30"/>
      <c r="F34" s="92" t="s">
        <v>34</v>
      </c>
      <c r="I34" s="92" t="s">
        <v>33</v>
      </c>
      <c r="J34" s="92" t="s">
        <v>35</v>
      </c>
      <c r="L34" s="30"/>
    </row>
    <row r="35" spans="2:12" s="1" customFormat="1" ht="14.45" customHeight="1">
      <c r="B35" s="30"/>
      <c r="D35" s="93" t="s">
        <v>36</v>
      </c>
      <c r="E35" s="25" t="s">
        <v>37</v>
      </c>
      <c r="F35" s="82">
        <f>ROUND((SUM(BE123:BE157)),  2)</f>
        <v>0</v>
      </c>
      <c r="I35" s="94">
        <v>0.21</v>
      </c>
      <c r="J35" s="82">
        <f>ROUND(((SUM(BE123:BE157))*I35),  2)</f>
        <v>0</v>
      </c>
      <c r="L35" s="30"/>
    </row>
    <row r="36" spans="2:12" s="1" customFormat="1" ht="14.45" customHeight="1">
      <c r="B36" s="30"/>
      <c r="E36" s="25" t="s">
        <v>38</v>
      </c>
      <c r="F36" s="82">
        <f>ROUND((SUM(BF123:BF157)),  2)</f>
        <v>0</v>
      </c>
      <c r="I36" s="94">
        <v>0.12</v>
      </c>
      <c r="J36" s="82">
        <f>ROUND(((SUM(BF123:BF157))*I36),  2)</f>
        <v>0</v>
      </c>
      <c r="L36" s="30"/>
    </row>
    <row r="37" spans="2:12" s="1" customFormat="1" ht="14.45" hidden="1" customHeight="1">
      <c r="B37" s="30"/>
      <c r="E37" s="25" t="s">
        <v>39</v>
      </c>
      <c r="F37" s="82">
        <f>ROUND((SUM(BG123:BG157)),  2)</f>
        <v>0</v>
      </c>
      <c r="I37" s="94">
        <v>0.21</v>
      </c>
      <c r="J37" s="82">
        <f>0</f>
        <v>0</v>
      </c>
      <c r="L37" s="30"/>
    </row>
    <row r="38" spans="2:12" s="1" customFormat="1" ht="14.45" hidden="1" customHeight="1">
      <c r="B38" s="30"/>
      <c r="E38" s="25" t="s">
        <v>40</v>
      </c>
      <c r="F38" s="82">
        <f>ROUND((SUM(BH123:BH157)),  2)</f>
        <v>0</v>
      </c>
      <c r="I38" s="94">
        <v>0.12</v>
      </c>
      <c r="J38" s="82">
        <f>0</f>
        <v>0</v>
      </c>
      <c r="L38" s="30"/>
    </row>
    <row r="39" spans="2:12" s="1" customFormat="1" ht="14.45" hidden="1" customHeight="1">
      <c r="B39" s="30"/>
      <c r="E39" s="25" t="s">
        <v>41</v>
      </c>
      <c r="F39" s="82">
        <f>ROUND((SUM(BI123:BI157)),  2)</f>
        <v>0</v>
      </c>
      <c r="I39" s="94">
        <v>0</v>
      </c>
      <c r="J39" s="82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42</v>
      </c>
      <c r="E41" s="53"/>
      <c r="F41" s="53"/>
      <c r="G41" s="97" t="s">
        <v>43</v>
      </c>
      <c r="H41" s="98" t="s">
        <v>44</v>
      </c>
      <c r="I41" s="53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12" s="1" customFormat="1" ht="24.95" customHeight="1">
      <c r="B82" s="30"/>
      <c r="C82" s="19" t="s">
        <v>109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9" t="str">
        <f>E7</f>
        <v>Komunikace na hrázi rybníka Smíchov</v>
      </c>
      <c r="F85" s="230"/>
      <c r="G85" s="230"/>
      <c r="H85" s="230"/>
      <c r="L85" s="30"/>
    </row>
    <row r="86" spans="2:12" ht="12" customHeight="1">
      <c r="B86" s="18"/>
      <c r="C86" s="25" t="s">
        <v>101</v>
      </c>
      <c r="L86" s="18"/>
    </row>
    <row r="87" spans="2:12" s="1" customFormat="1" ht="16.5" customHeight="1">
      <c r="B87" s="30"/>
      <c r="E87" s="229" t="s">
        <v>102</v>
      </c>
      <c r="F87" s="228"/>
      <c r="G87" s="228"/>
      <c r="H87" s="228"/>
      <c r="L87" s="30"/>
    </row>
    <row r="88" spans="2:12" s="1" customFormat="1" ht="12" customHeight="1">
      <c r="B88" s="30"/>
      <c r="C88" s="25" t="s">
        <v>103</v>
      </c>
      <c r="L88" s="30"/>
    </row>
    <row r="89" spans="2:12" s="1" customFormat="1" ht="16.5" customHeight="1">
      <c r="B89" s="30"/>
      <c r="E89" s="219" t="str">
        <f>E11</f>
        <v>2 - Zemní práce</v>
      </c>
      <c r="F89" s="228"/>
      <c r="G89" s="228"/>
      <c r="H89" s="228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Těchobuz</v>
      </c>
      <c r="I91" s="25" t="s">
        <v>22</v>
      </c>
      <c r="J91" s="49" t="str">
        <f>IF(J14="","",J14)</f>
        <v>Vyplň údaj</v>
      </c>
      <c r="L91" s="30"/>
    </row>
    <row r="92" spans="2:12" s="1" customFormat="1" ht="6.95" customHeight="1">
      <c r="B92" s="30"/>
      <c r="L92" s="30"/>
    </row>
    <row r="93" spans="2:12" s="1" customFormat="1" ht="27.95" customHeight="1">
      <c r="B93" s="30"/>
      <c r="C93" s="25" t="s">
        <v>23</v>
      </c>
      <c r="F93" s="23" t="str">
        <f>E17</f>
        <v>Obec Těchobuz</v>
      </c>
      <c r="I93" s="25" t="s">
        <v>28</v>
      </c>
      <c r="J93" s="28" t="str">
        <f>E23</f>
        <v>VDG Projektování s.r.o.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30</v>
      </c>
      <c r="J94" s="28" t="str">
        <f>E26</f>
        <v>Ing. Vítězslav Pavel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112</v>
      </c>
      <c r="J98" s="62">
        <f>J123</f>
        <v>0</v>
      </c>
      <c r="L98" s="30"/>
      <c r="AU98" s="15" t="s">
        <v>113</v>
      </c>
    </row>
    <row r="99" spans="2:47" s="8" customFormat="1" ht="24.95" customHeight="1">
      <c r="B99" s="106"/>
      <c r="D99" s="107" t="s">
        <v>114</v>
      </c>
      <c r="E99" s="108"/>
      <c r="F99" s="108"/>
      <c r="G99" s="108"/>
      <c r="H99" s="108"/>
      <c r="I99" s="108"/>
      <c r="J99" s="109">
        <f>J124</f>
        <v>0</v>
      </c>
      <c r="L99" s="106"/>
    </row>
    <row r="100" spans="2:47" s="9" customFormat="1" ht="19.899999999999999" customHeight="1">
      <c r="B100" s="110"/>
      <c r="D100" s="111" t="s">
        <v>165</v>
      </c>
      <c r="E100" s="112"/>
      <c r="F100" s="112"/>
      <c r="G100" s="112"/>
      <c r="H100" s="112"/>
      <c r="I100" s="112"/>
      <c r="J100" s="113">
        <f>J125</f>
        <v>0</v>
      </c>
      <c r="L100" s="110"/>
    </row>
    <row r="101" spans="2:47" s="9" customFormat="1" ht="19.899999999999999" customHeight="1">
      <c r="B101" s="110"/>
      <c r="D101" s="111" t="s">
        <v>166</v>
      </c>
      <c r="E101" s="112"/>
      <c r="F101" s="112"/>
      <c r="G101" s="112"/>
      <c r="H101" s="112"/>
      <c r="I101" s="112"/>
      <c r="J101" s="113">
        <f>J155</f>
        <v>0</v>
      </c>
      <c r="L101" s="110"/>
    </row>
    <row r="102" spans="2:47" s="1" customFormat="1" ht="21.75" customHeight="1">
      <c r="B102" s="30"/>
      <c r="L102" s="30"/>
    </row>
    <row r="103" spans="2:47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0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0"/>
    </row>
    <row r="108" spans="2:47" s="1" customFormat="1" ht="24.95" customHeight="1">
      <c r="B108" s="30"/>
      <c r="C108" s="19" t="s">
        <v>117</v>
      </c>
      <c r="L108" s="30"/>
    </row>
    <row r="109" spans="2:47" s="1" customFormat="1" ht="6.95" customHeight="1">
      <c r="B109" s="30"/>
      <c r="L109" s="30"/>
    </row>
    <row r="110" spans="2:47" s="1" customFormat="1" ht="12" customHeight="1">
      <c r="B110" s="30"/>
      <c r="C110" s="25" t="s">
        <v>16</v>
      </c>
      <c r="L110" s="30"/>
    </row>
    <row r="111" spans="2:47" s="1" customFormat="1" ht="16.5" customHeight="1">
      <c r="B111" s="30"/>
      <c r="E111" s="229" t="str">
        <f>E7</f>
        <v>Komunikace na hrázi rybníka Smíchov</v>
      </c>
      <c r="F111" s="230"/>
      <c r="G111" s="230"/>
      <c r="H111" s="230"/>
      <c r="L111" s="30"/>
    </row>
    <row r="112" spans="2:47" ht="12" customHeight="1">
      <c r="B112" s="18"/>
      <c r="C112" s="25" t="s">
        <v>101</v>
      </c>
      <c r="L112" s="18"/>
    </row>
    <row r="113" spans="2:65" s="1" customFormat="1" ht="16.5" customHeight="1">
      <c r="B113" s="30"/>
      <c r="E113" s="229" t="s">
        <v>102</v>
      </c>
      <c r="F113" s="228"/>
      <c r="G113" s="228"/>
      <c r="H113" s="228"/>
      <c r="L113" s="30"/>
    </row>
    <row r="114" spans="2:65" s="1" customFormat="1" ht="12" customHeight="1">
      <c r="B114" s="30"/>
      <c r="C114" s="25" t="s">
        <v>103</v>
      </c>
      <c r="L114" s="30"/>
    </row>
    <row r="115" spans="2:65" s="1" customFormat="1" ht="16.5" customHeight="1">
      <c r="B115" s="30"/>
      <c r="E115" s="219" t="str">
        <f>E11</f>
        <v>2 - Zemní práce</v>
      </c>
      <c r="F115" s="228"/>
      <c r="G115" s="228"/>
      <c r="H115" s="228"/>
      <c r="L115" s="30"/>
    </row>
    <row r="116" spans="2:65" s="1" customFormat="1" ht="6.95" customHeight="1">
      <c r="B116" s="30"/>
      <c r="L116" s="30"/>
    </row>
    <row r="117" spans="2:65" s="1" customFormat="1" ht="12" customHeight="1">
      <c r="B117" s="30"/>
      <c r="C117" s="25" t="s">
        <v>20</v>
      </c>
      <c r="F117" s="23" t="str">
        <f>F14</f>
        <v>Těchobuz</v>
      </c>
      <c r="I117" s="25" t="s">
        <v>22</v>
      </c>
      <c r="J117" s="49" t="str">
        <f>IF(J14="","",J14)</f>
        <v>Vyplň údaj</v>
      </c>
      <c r="L117" s="30"/>
    </row>
    <row r="118" spans="2:65" s="1" customFormat="1" ht="6.95" customHeight="1">
      <c r="B118" s="30"/>
      <c r="L118" s="30"/>
    </row>
    <row r="119" spans="2:65" s="1" customFormat="1" ht="27.95" customHeight="1">
      <c r="B119" s="30"/>
      <c r="C119" s="25" t="s">
        <v>23</v>
      </c>
      <c r="F119" s="23" t="str">
        <f>E17</f>
        <v>Obec Těchobuz</v>
      </c>
      <c r="I119" s="25" t="s">
        <v>28</v>
      </c>
      <c r="J119" s="28" t="str">
        <f>E23</f>
        <v>VDG Projektování s.r.o.</v>
      </c>
      <c r="L119" s="30"/>
    </row>
    <row r="120" spans="2:65" s="1" customFormat="1" ht="15.2" customHeight="1">
      <c r="B120" s="30"/>
      <c r="C120" s="25" t="s">
        <v>26</v>
      </c>
      <c r="F120" s="23" t="str">
        <f>IF(E20="","",E20)</f>
        <v>Vyplň údaj</v>
      </c>
      <c r="I120" s="25" t="s">
        <v>30</v>
      </c>
      <c r="J120" s="28" t="str">
        <f>E26</f>
        <v>Ing. Vítězslav Pavel</v>
      </c>
      <c r="L120" s="30"/>
    </row>
    <row r="121" spans="2:65" s="1" customFormat="1" ht="10.35" customHeight="1">
      <c r="B121" s="30"/>
      <c r="L121" s="30"/>
    </row>
    <row r="122" spans="2:65" s="10" customFormat="1" ht="29.25" customHeight="1">
      <c r="B122" s="114"/>
      <c r="C122" s="115" t="s">
        <v>118</v>
      </c>
      <c r="D122" s="116" t="s">
        <v>57</v>
      </c>
      <c r="E122" s="116" t="s">
        <v>53</v>
      </c>
      <c r="F122" s="116" t="s">
        <v>54</v>
      </c>
      <c r="G122" s="116" t="s">
        <v>119</v>
      </c>
      <c r="H122" s="116" t="s">
        <v>120</v>
      </c>
      <c r="I122" s="116" t="s">
        <v>121</v>
      </c>
      <c r="J122" s="117" t="s">
        <v>111</v>
      </c>
      <c r="K122" s="118" t="s">
        <v>122</v>
      </c>
      <c r="L122" s="114"/>
      <c r="M122" s="55" t="s">
        <v>1</v>
      </c>
      <c r="N122" s="56" t="s">
        <v>36</v>
      </c>
      <c r="O122" s="56" t="s">
        <v>123</v>
      </c>
      <c r="P122" s="56" t="s">
        <v>124</v>
      </c>
      <c r="Q122" s="56" t="s">
        <v>125</v>
      </c>
      <c r="R122" s="56" t="s">
        <v>126</v>
      </c>
      <c r="S122" s="56" t="s">
        <v>127</v>
      </c>
      <c r="T122" s="57" t="s">
        <v>128</v>
      </c>
    </row>
    <row r="123" spans="2:65" s="1" customFormat="1" ht="22.9" customHeight="1">
      <c r="B123" s="30"/>
      <c r="C123" s="60" t="s">
        <v>129</v>
      </c>
      <c r="J123" s="119">
        <f>BK123</f>
        <v>0</v>
      </c>
      <c r="L123" s="30"/>
      <c r="M123" s="58"/>
      <c r="N123" s="50"/>
      <c r="O123" s="50"/>
      <c r="P123" s="120">
        <f>P124</f>
        <v>0</v>
      </c>
      <c r="Q123" s="50"/>
      <c r="R123" s="120">
        <f>R124</f>
        <v>25.275600000000001</v>
      </c>
      <c r="S123" s="50"/>
      <c r="T123" s="121">
        <f>T124</f>
        <v>0</v>
      </c>
      <c r="AT123" s="15" t="s">
        <v>71</v>
      </c>
      <c r="AU123" s="15" t="s">
        <v>113</v>
      </c>
      <c r="BK123" s="122">
        <f>BK124</f>
        <v>0</v>
      </c>
    </row>
    <row r="124" spans="2:65" s="11" customFormat="1" ht="25.9" customHeight="1">
      <c r="B124" s="123"/>
      <c r="D124" s="124" t="s">
        <v>71</v>
      </c>
      <c r="E124" s="125" t="s">
        <v>130</v>
      </c>
      <c r="F124" s="125" t="s">
        <v>131</v>
      </c>
      <c r="I124" s="126"/>
      <c r="J124" s="127">
        <f>BK124</f>
        <v>0</v>
      </c>
      <c r="L124" s="123"/>
      <c r="M124" s="128"/>
      <c r="P124" s="129">
        <f>P125+P155</f>
        <v>0</v>
      </c>
      <c r="R124" s="129">
        <f>R125+R155</f>
        <v>25.275600000000001</v>
      </c>
      <c r="T124" s="130">
        <f>T125+T155</f>
        <v>0</v>
      </c>
      <c r="AR124" s="124" t="s">
        <v>79</v>
      </c>
      <c r="AT124" s="131" t="s">
        <v>71</v>
      </c>
      <c r="AU124" s="131" t="s">
        <v>72</v>
      </c>
      <c r="AY124" s="124" t="s">
        <v>132</v>
      </c>
      <c r="BK124" s="132">
        <f>BK125+BK155</f>
        <v>0</v>
      </c>
    </row>
    <row r="125" spans="2:65" s="11" customFormat="1" ht="22.9" customHeight="1">
      <c r="B125" s="123"/>
      <c r="D125" s="124" t="s">
        <v>71</v>
      </c>
      <c r="E125" s="133" t="s">
        <v>79</v>
      </c>
      <c r="F125" s="133" t="s">
        <v>86</v>
      </c>
      <c r="I125" s="126"/>
      <c r="J125" s="134">
        <f>BK125</f>
        <v>0</v>
      </c>
      <c r="L125" s="123"/>
      <c r="M125" s="128"/>
      <c r="P125" s="129">
        <f>SUM(P126:P154)</f>
        <v>0</v>
      </c>
      <c r="R125" s="129">
        <f>SUM(R126:R154)</f>
        <v>25.275600000000001</v>
      </c>
      <c r="T125" s="130">
        <f>SUM(T126:T154)</f>
        <v>0</v>
      </c>
      <c r="AR125" s="124" t="s">
        <v>79</v>
      </c>
      <c r="AT125" s="131" t="s">
        <v>71</v>
      </c>
      <c r="AU125" s="131" t="s">
        <v>79</v>
      </c>
      <c r="AY125" s="124" t="s">
        <v>132</v>
      </c>
      <c r="BK125" s="132">
        <f>SUM(BK126:BK154)</f>
        <v>0</v>
      </c>
    </row>
    <row r="126" spans="2:65" s="1" customFormat="1" ht="36" customHeight="1">
      <c r="B126" s="30"/>
      <c r="C126" s="135" t="s">
        <v>79</v>
      </c>
      <c r="D126" s="135" t="s">
        <v>133</v>
      </c>
      <c r="E126" s="136" t="s">
        <v>167</v>
      </c>
      <c r="F126" s="137" t="s">
        <v>168</v>
      </c>
      <c r="G126" s="138" t="s">
        <v>169</v>
      </c>
      <c r="H126" s="139">
        <v>378</v>
      </c>
      <c r="I126" s="140"/>
      <c r="J126" s="141">
        <f>ROUND(I126*H126,2)</f>
        <v>0</v>
      </c>
      <c r="K126" s="142"/>
      <c r="L126" s="30"/>
      <c r="M126" s="143" t="s">
        <v>1</v>
      </c>
      <c r="N126" s="144" t="s">
        <v>37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91</v>
      </c>
      <c r="AT126" s="147" t="s">
        <v>133</v>
      </c>
      <c r="AU126" s="147" t="s">
        <v>81</v>
      </c>
      <c r="AY126" s="15" t="s">
        <v>132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5" t="s">
        <v>79</v>
      </c>
      <c r="BK126" s="148">
        <f>ROUND(I126*H126,2)</f>
        <v>0</v>
      </c>
      <c r="BL126" s="15" t="s">
        <v>91</v>
      </c>
      <c r="BM126" s="147" t="s">
        <v>170</v>
      </c>
    </row>
    <row r="127" spans="2:65" s="1" customFormat="1" ht="19.5">
      <c r="B127" s="30"/>
      <c r="D127" s="149" t="s">
        <v>139</v>
      </c>
      <c r="F127" s="150" t="s">
        <v>168</v>
      </c>
      <c r="I127" s="151"/>
      <c r="L127" s="30"/>
      <c r="M127" s="152"/>
      <c r="T127" s="52"/>
      <c r="AT127" s="15" t="s">
        <v>139</v>
      </c>
      <c r="AU127" s="15" t="s">
        <v>81</v>
      </c>
    </row>
    <row r="128" spans="2:65" s="12" customFormat="1">
      <c r="B128" s="153"/>
      <c r="D128" s="149" t="s">
        <v>144</v>
      </c>
      <c r="E128" s="154" t="s">
        <v>1</v>
      </c>
      <c r="F128" s="155" t="s">
        <v>171</v>
      </c>
      <c r="H128" s="156">
        <v>378</v>
      </c>
      <c r="I128" s="157"/>
      <c r="L128" s="153"/>
      <c r="M128" s="158"/>
      <c r="T128" s="159"/>
      <c r="AT128" s="154" t="s">
        <v>144</v>
      </c>
      <c r="AU128" s="154" t="s">
        <v>81</v>
      </c>
      <c r="AV128" s="12" t="s">
        <v>81</v>
      </c>
      <c r="AW128" s="12" t="s">
        <v>29</v>
      </c>
      <c r="AX128" s="12" t="s">
        <v>79</v>
      </c>
      <c r="AY128" s="154" t="s">
        <v>132</v>
      </c>
    </row>
    <row r="129" spans="2:65" s="13" customFormat="1">
      <c r="B129" s="160"/>
      <c r="D129" s="149" t="s">
        <v>144</v>
      </c>
      <c r="E129" s="161" t="s">
        <v>1</v>
      </c>
      <c r="F129" s="162" t="s">
        <v>172</v>
      </c>
      <c r="H129" s="161" t="s">
        <v>1</v>
      </c>
      <c r="I129" s="163"/>
      <c r="L129" s="160"/>
      <c r="M129" s="164"/>
      <c r="T129" s="165"/>
      <c r="AT129" s="161" t="s">
        <v>144</v>
      </c>
      <c r="AU129" s="161" t="s">
        <v>81</v>
      </c>
      <c r="AV129" s="13" t="s">
        <v>79</v>
      </c>
      <c r="AW129" s="13" t="s">
        <v>29</v>
      </c>
      <c r="AX129" s="13" t="s">
        <v>72</v>
      </c>
      <c r="AY129" s="161" t="s">
        <v>132</v>
      </c>
    </row>
    <row r="130" spans="2:65" s="13" customFormat="1">
      <c r="B130" s="160"/>
      <c r="D130" s="149" t="s">
        <v>144</v>
      </c>
      <c r="E130" s="161" t="s">
        <v>1</v>
      </c>
      <c r="F130" s="162" t="s">
        <v>173</v>
      </c>
      <c r="H130" s="161" t="s">
        <v>1</v>
      </c>
      <c r="I130" s="163"/>
      <c r="L130" s="160"/>
      <c r="M130" s="164"/>
      <c r="T130" s="165"/>
      <c r="AT130" s="161" t="s">
        <v>144</v>
      </c>
      <c r="AU130" s="161" t="s">
        <v>81</v>
      </c>
      <c r="AV130" s="13" t="s">
        <v>79</v>
      </c>
      <c r="AW130" s="13" t="s">
        <v>29</v>
      </c>
      <c r="AX130" s="13" t="s">
        <v>72</v>
      </c>
      <c r="AY130" s="161" t="s">
        <v>132</v>
      </c>
    </row>
    <row r="131" spans="2:65" s="1" customFormat="1" ht="40.9" customHeight="1">
      <c r="B131" s="30"/>
      <c r="C131" s="135" t="s">
        <v>81</v>
      </c>
      <c r="D131" s="135" t="s">
        <v>133</v>
      </c>
      <c r="E131" s="136" t="s">
        <v>174</v>
      </c>
      <c r="F131" s="137" t="s">
        <v>175</v>
      </c>
      <c r="G131" s="138" t="s">
        <v>169</v>
      </c>
      <c r="H131" s="139">
        <v>378</v>
      </c>
      <c r="I131" s="140"/>
      <c r="J131" s="141">
        <f>ROUND(I131*H131,2)</f>
        <v>0</v>
      </c>
      <c r="K131" s="142"/>
      <c r="L131" s="30"/>
      <c r="M131" s="143" t="s">
        <v>1</v>
      </c>
      <c r="N131" s="144" t="s">
        <v>37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91</v>
      </c>
      <c r="AT131" s="147" t="s">
        <v>133</v>
      </c>
      <c r="AU131" s="147" t="s">
        <v>81</v>
      </c>
      <c r="AY131" s="15" t="s">
        <v>132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5" t="s">
        <v>79</v>
      </c>
      <c r="BK131" s="148">
        <f>ROUND(I131*H131,2)</f>
        <v>0</v>
      </c>
      <c r="BL131" s="15" t="s">
        <v>91</v>
      </c>
      <c r="BM131" s="147" t="s">
        <v>176</v>
      </c>
    </row>
    <row r="132" spans="2:65" s="1" customFormat="1" ht="19.5">
      <c r="B132" s="30"/>
      <c r="D132" s="149" t="s">
        <v>139</v>
      </c>
      <c r="F132" s="150" t="s">
        <v>175</v>
      </c>
      <c r="I132" s="151"/>
      <c r="L132" s="30"/>
      <c r="M132" s="152"/>
      <c r="T132" s="52"/>
      <c r="AT132" s="15" t="s">
        <v>139</v>
      </c>
      <c r="AU132" s="15" t="s">
        <v>81</v>
      </c>
    </row>
    <row r="133" spans="2:65" s="12" customFormat="1">
      <c r="B133" s="153"/>
      <c r="D133" s="149" t="s">
        <v>144</v>
      </c>
      <c r="E133" s="154" t="s">
        <v>1</v>
      </c>
      <c r="F133" s="155" t="s">
        <v>171</v>
      </c>
      <c r="H133" s="156">
        <v>378</v>
      </c>
      <c r="I133" s="157"/>
      <c r="L133" s="153"/>
      <c r="M133" s="158"/>
      <c r="T133" s="159"/>
      <c r="AT133" s="154" t="s">
        <v>144</v>
      </c>
      <c r="AU133" s="154" t="s">
        <v>81</v>
      </c>
      <c r="AV133" s="12" t="s">
        <v>81</v>
      </c>
      <c r="AW133" s="12" t="s">
        <v>29</v>
      </c>
      <c r="AX133" s="12" t="s">
        <v>79</v>
      </c>
      <c r="AY133" s="154" t="s">
        <v>132</v>
      </c>
    </row>
    <row r="134" spans="2:65" s="13" customFormat="1">
      <c r="B134" s="160"/>
      <c r="D134" s="149" t="s">
        <v>144</v>
      </c>
      <c r="E134" s="161" t="s">
        <v>1</v>
      </c>
      <c r="F134" s="162" t="s">
        <v>177</v>
      </c>
      <c r="H134" s="161" t="s">
        <v>1</v>
      </c>
      <c r="I134" s="163"/>
      <c r="L134" s="160"/>
      <c r="M134" s="164"/>
      <c r="T134" s="165"/>
      <c r="AT134" s="161" t="s">
        <v>144</v>
      </c>
      <c r="AU134" s="161" t="s">
        <v>81</v>
      </c>
      <c r="AV134" s="13" t="s">
        <v>79</v>
      </c>
      <c r="AW134" s="13" t="s">
        <v>29</v>
      </c>
      <c r="AX134" s="13" t="s">
        <v>72</v>
      </c>
      <c r="AY134" s="161" t="s">
        <v>132</v>
      </c>
    </row>
    <row r="135" spans="2:65" s="1" customFormat="1" ht="40.9" customHeight="1">
      <c r="B135" s="30"/>
      <c r="C135" s="135" t="s">
        <v>88</v>
      </c>
      <c r="D135" s="135" t="s">
        <v>133</v>
      </c>
      <c r="E135" s="136" t="s">
        <v>178</v>
      </c>
      <c r="F135" s="137" t="s">
        <v>179</v>
      </c>
      <c r="G135" s="138" t="s">
        <v>169</v>
      </c>
      <c r="H135" s="139">
        <v>378</v>
      </c>
      <c r="I135" s="140"/>
      <c r="J135" s="141">
        <f>ROUND(I135*H135,2)</f>
        <v>0</v>
      </c>
      <c r="K135" s="142"/>
      <c r="L135" s="30"/>
      <c r="M135" s="143" t="s">
        <v>1</v>
      </c>
      <c r="N135" s="144" t="s">
        <v>37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91</v>
      </c>
      <c r="AT135" s="147" t="s">
        <v>133</v>
      </c>
      <c r="AU135" s="147" t="s">
        <v>81</v>
      </c>
      <c r="AY135" s="15" t="s">
        <v>132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5" t="s">
        <v>79</v>
      </c>
      <c r="BK135" s="148">
        <f>ROUND(I135*H135,2)</f>
        <v>0</v>
      </c>
      <c r="BL135" s="15" t="s">
        <v>91</v>
      </c>
      <c r="BM135" s="147" t="s">
        <v>180</v>
      </c>
    </row>
    <row r="136" spans="2:65" s="1" customFormat="1" ht="29.25">
      <c r="B136" s="30"/>
      <c r="D136" s="149" t="s">
        <v>139</v>
      </c>
      <c r="F136" s="150" t="s">
        <v>179</v>
      </c>
      <c r="I136" s="151"/>
      <c r="L136" s="30"/>
      <c r="M136" s="152"/>
      <c r="T136" s="52"/>
      <c r="AT136" s="15" t="s">
        <v>139</v>
      </c>
      <c r="AU136" s="15" t="s">
        <v>81</v>
      </c>
    </row>
    <row r="137" spans="2:65" s="12" customFormat="1">
      <c r="B137" s="153"/>
      <c r="D137" s="149" t="s">
        <v>144</v>
      </c>
      <c r="E137" s="154" t="s">
        <v>1</v>
      </c>
      <c r="F137" s="155" t="s">
        <v>171</v>
      </c>
      <c r="H137" s="156">
        <v>378</v>
      </c>
      <c r="I137" s="157"/>
      <c r="L137" s="153"/>
      <c r="M137" s="158"/>
      <c r="T137" s="159"/>
      <c r="AT137" s="154" t="s">
        <v>144</v>
      </c>
      <c r="AU137" s="154" t="s">
        <v>81</v>
      </c>
      <c r="AV137" s="12" t="s">
        <v>81</v>
      </c>
      <c r="AW137" s="12" t="s">
        <v>29</v>
      </c>
      <c r="AX137" s="12" t="s">
        <v>79</v>
      </c>
      <c r="AY137" s="154" t="s">
        <v>132</v>
      </c>
    </row>
    <row r="138" spans="2:65" s="13" customFormat="1" ht="22.5">
      <c r="B138" s="160"/>
      <c r="D138" s="149" t="s">
        <v>144</v>
      </c>
      <c r="E138" s="161" t="s">
        <v>1</v>
      </c>
      <c r="F138" s="162" t="s">
        <v>181</v>
      </c>
      <c r="H138" s="161" t="s">
        <v>1</v>
      </c>
      <c r="I138" s="163"/>
      <c r="L138" s="160"/>
      <c r="M138" s="164"/>
      <c r="T138" s="165"/>
      <c r="AT138" s="161" t="s">
        <v>144</v>
      </c>
      <c r="AU138" s="161" t="s">
        <v>81</v>
      </c>
      <c r="AV138" s="13" t="s">
        <v>79</v>
      </c>
      <c r="AW138" s="13" t="s">
        <v>29</v>
      </c>
      <c r="AX138" s="13" t="s">
        <v>72</v>
      </c>
      <c r="AY138" s="161" t="s">
        <v>132</v>
      </c>
    </row>
    <row r="139" spans="2:65" s="1" customFormat="1" ht="26.45" customHeight="1">
      <c r="B139" s="30"/>
      <c r="C139" s="135" t="s">
        <v>91</v>
      </c>
      <c r="D139" s="135" t="s">
        <v>133</v>
      </c>
      <c r="E139" s="136" t="s">
        <v>182</v>
      </c>
      <c r="F139" s="137" t="s">
        <v>183</v>
      </c>
      <c r="G139" s="138" t="s">
        <v>142</v>
      </c>
      <c r="H139" s="139">
        <v>1130</v>
      </c>
      <c r="I139" s="140"/>
      <c r="J139" s="141">
        <f>ROUND(I139*H139,2)</f>
        <v>0</v>
      </c>
      <c r="K139" s="142"/>
      <c r="L139" s="30"/>
      <c r="M139" s="143" t="s">
        <v>1</v>
      </c>
      <c r="N139" s="144" t="s">
        <v>37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91</v>
      </c>
      <c r="AT139" s="147" t="s">
        <v>133</v>
      </c>
      <c r="AU139" s="147" t="s">
        <v>81</v>
      </c>
      <c r="AY139" s="15" t="s">
        <v>132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5" t="s">
        <v>79</v>
      </c>
      <c r="BK139" s="148">
        <f>ROUND(I139*H139,2)</f>
        <v>0</v>
      </c>
      <c r="BL139" s="15" t="s">
        <v>91</v>
      </c>
      <c r="BM139" s="147" t="s">
        <v>184</v>
      </c>
    </row>
    <row r="140" spans="2:65" s="1" customFormat="1" ht="19.5">
      <c r="B140" s="30"/>
      <c r="D140" s="149" t="s">
        <v>139</v>
      </c>
      <c r="F140" s="150" t="s">
        <v>183</v>
      </c>
      <c r="I140" s="151"/>
      <c r="L140" s="30"/>
      <c r="M140" s="152"/>
      <c r="T140" s="52"/>
      <c r="AT140" s="15" t="s">
        <v>139</v>
      </c>
      <c r="AU140" s="15" t="s">
        <v>81</v>
      </c>
    </row>
    <row r="141" spans="2:65" s="12" customFormat="1">
      <c r="B141" s="153"/>
      <c r="D141" s="149" t="s">
        <v>144</v>
      </c>
      <c r="E141" s="154" t="s">
        <v>1</v>
      </c>
      <c r="F141" s="155" t="s">
        <v>185</v>
      </c>
      <c r="H141" s="156">
        <v>1130</v>
      </c>
      <c r="I141" s="157"/>
      <c r="L141" s="153"/>
      <c r="M141" s="158"/>
      <c r="T141" s="159"/>
      <c r="AT141" s="154" t="s">
        <v>144</v>
      </c>
      <c r="AU141" s="154" t="s">
        <v>81</v>
      </c>
      <c r="AV141" s="12" t="s">
        <v>81</v>
      </c>
      <c r="AW141" s="12" t="s">
        <v>29</v>
      </c>
      <c r="AX141" s="12" t="s">
        <v>79</v>
      </c>
      <c r="AY141" s="154" t="s">
        <v>132</v>
      </c>
    </row>
    <row r="142" spans="2:65" s="13" customFormat="1" ht="22.5">
      <c r="B142" s="160"/>
      <c r="D142" s="149" t="s">
        <v>144</v>
      </c>
      <c r="E142" s="161" t="s">
        <v>1</v>
      </c>
      <c r="F142" s="162" t="s">
        <v>186</v>
      </c>
      <c r="H142" s="161" t="s">
        <v>1</v>
      </c>
      <c r="I142" s="163"/>
      <c r="L142" s="160"/>
      <c r="M142" s="164"/>
      <c r="T142" s="165"/>
      <c r="AT142" s="161" t="s">
        <v>144</v>
      </c>
      <c r="AU142" s="161" t="s">
        <v>81</v>
      </c>
      <c r="AV142" s="13" t="s">
        <v>79</v>
      </c>
      <c r="AW142" s="13" t="s">
        <v>29</v>
      </c>
      <c r="AX142" s="13" t="s">
        <v>72</v>
      </c>
      <c r="AY142" s="161" t="s">
        <v>132</v>
      </c>
    </row>
    <row r="143" spans="2:65" s="1" customFormat="1" ht="26.45" customHeight="1">
      <c r="B143" s="30"/>
      <c r="C143" s="135" t="s">
        <v>160</v>
      </c>
      <c r="D143" s="135" t="s">
        <v>133</v>
      </c>
      <c r="E143" s="136" t="s">
        <v>187</v>
      </c>
      <c r="F143" s="137" t="s">
        <v>188</v>
      </c>
      <c r="G143" s="138" t="s">
        <v>142</v>
      </c>
      <c r="H143" s="139">
        <v>880</v>
      </c>
      <c r="I143" s="140"/>
      <c r="J143" s="141">
        <f>ROUND(I143*H143,2)</f>
        <v>0</v>
      </c>
      <c r="K143" s="142"/>
      <c r="L143" s="30"/>
      <c r="M143" s="143" t="s">
        <v>1</v>
      </c>
      <c r="N143" s="144" t="s">
        <v>37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91</v>
      </c>
      <c r="AT143" s="147" t="s">
        <v>133</v>
      </c>
      <c r="AU143" s="147" t="s">
        <v>81</v>
      </c>
      <c r="AY143" s="15" t="s">
        <v>132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5" t="s">
        <v>79</v>
      </c>
      <c r="BK143" s="148">
        <f>ROUND(I143*H143,2)</f>
        <v>0</v>
      </c>
      <c r="BL143" s="15" t="s">
        <v>91</v>
      </c>
      <c r="BM143" s="147" t="s">
        <v>189</v>
      </c>
    </row>
    <row r="144" spans="2:65" s="1" customFormat="1" ht="19.5">
      <c r="B144" s="30"/>
      <c r="D144" s="149" t="s">
        <v>139</v>
      </c>
      <c r="F144" s="150" t="s">
        <v>188</v>
      </c>
      <c r="I144" s="151"/>
      <c r="L144" s="30"/>
      <c r="M144" s="152"/>
      <c r="T144" s="52"/>
      <c r="AT144" s="15" t="s">
        <v>139</v>
      </c>
      <c r="AU144" s="15" t="s">
        <v>81</v>
      </c>
    </row>
    <row r="145" spans="2:65" s="12" customFormat="1">
      <c r="B145" s="153"/>
      <c r="D145" s="149" t="s">
        <v>144</v>
      </c>
      <c r="E145" s="154" t="s">
        <v>1</v>
      </c>
      <c r="F145" s="155" t="s">
        <v>190</v>
      </c>
      <c r="H145" s="156">
        <v>880</v>
      </c>
      <c r="I145" s="157"/>
      <c r="L145" s="153"/>
      <c r="M145" s="158"/>
      <c r="T145" s="159"/>
      <c r="AT145" s="154" t="s">
        <v>144</v>
      </c>
      <c r="AU145" s="154" t="s">
        <v>81</v>
      </c>
      <c r="AV145" s="12" t="s">
        <v>81</v>
      </c>
      <c r="AW145" s="12" t="s">
        <v>29</v>
      </c>
      <c r="AX145" s="12" t="s">
        <v>79</v>
      </c>
      <c r="AY145" s="154" t="s">
        <v>132</v>
      </c>
    </row>
    <row r="146" spans="2:65" s="13" customFormat="1">
      <c r="B146" s="160"/>
      <c r="D146" s="149" t="s">
        <v>144</v>
      </c>
      <c r="E146" s="161" t="s">
        <v>1</v>
      </c>
      <c r="F146" s="162" t="s">
        <v>191</v>
      </c>
      <c r="H146" s="161" t="s">
        <v>1</v>
      </c>
      <c r="I146" s="163"/>
      <c r="L146" s="160"/>
      <c r="M146" s="164"/>
      <c r="T146" s="165"/>
      <c r="AT146" s="161" t="s">
        <v>144</v>
      </c>
      <c r="AU146" s="161" t="s">
        <v>81</v>
      </c>
      <c r="AV146" s="13" t="s">
        <v>79</v>
      </c>
      <c r="AW146" s="13" t="s">
        <v>29</v>
      </c>
      <c r="AX146" s="13" t="s">
        <v>72</v>
      </c>
      <c r="AY146" s="161" t="s">
        <v>132</v>
      </c>
    </row>
    <row r="147" spans="2:65" s="1" customFormat="1" ht="36" customHeight="1">
      <c r="B147" s="30"/>
      <c r="C147" s="135" t="s">
        <v>192</v>
      </c>
      <c r="D147" s="135" t="s">
        <v>133</v>
      </c>
      <c r="E147" s="136" t="s">
        <v>193</v>
      </c>
      <c r="F147" s="137" t="s">
        <v>194</v>
      </c>
      <c r="G147" s="138" t="s">
        <v>169</v>
      </c>
      <c r="H147" s="139">
        <v>714</v>
      </c>
      <c r="I147" s="140"/>
      <c r="J147" s="141">
        <f>ROUND(I147*H147,2)</f>
        <v>0</v>
      </c>
      <c r="K147" s="142"/>
      <c r="L147" s="30"/>
      <c r="M147" s="143" t="s">
        <v>1</v>
      </c>
      <c r="N147" s="144" t="s">
        <v>37</v>
      </c>
      <c r="P147" s="145">
        <f>O147*H147</f>
        <v>0</v>
      </c>
      <c r="Q147" s="145">
        <v>3.5400000000000001E-2</v>
      </c>
      <c r="R147" s="145">
        <f>Q147*H147</f>
        <v>25.275600000000001</v>
      </c>
      <c r="S147" s="145">
        <v>0</v>
      </c>
      <c r="T147" s="146">
        <f>S147*H147</f>
        <v>0</v>
      </c>
      <c r="AR147" s="147" t="s">
        <v>91</v>
      </c>
      <c r="AT147" s="147" t="s">
        <v>133</v>
      </c>
      <c r="AU147" s="147" t="s">
        <v>81</v>
      </c>
      <c r="AY147" s="15" t="s">
        <v>132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5" t="s">
        <v>79</v>
      </c>
      <c r="BK147" s="148">
        <f>ROUND(I147*H147,2)</f>
        <v>0</v>
      </c>
      <c r="BL147" s="15" t="s">
        <v>91</v>
      </c>
      <c r="BM147" s="147" t="s">
        <v>195</v>
      </c>
    </row>
    <row r="148" spans="2:65" s="1" customFormat="1" ht="19.5">
      <c r="B148" s="30"/>
      <c r="D148" s="149" t="s">
        <v>139</v>
      </c>
      <c r="F148" s="150" t="s">
        <v>194</v>
      </c>
      <c r="I148" s="151"/>
      <c r="L148" s="30"/>
      <c r="M148" s="152"/>
      <c r="T148" s="52"/>
      <c r="AT148" s="15" t="s">
        <v>139</v>
      </c>
      <c r="AU148" s="15" t="s">
        <v>81</v>
      </c>
    </row>
    <row r="149" spans="2:65" s="12" customFormat="1">
      <c r="B149" s="153"/>
      <c r="D149" s="149" t="s">
        <v>144</v>
      </c>
      <c r="E149" s="154" t="s">
        <v>1</v>
      </c>
      <c r="F149" s="155" t="s">
        <v>196</v>
      </c>
      <c r="H149" s="156">
        <v>714</v>
      </c>
      <c r="I149" s="157"/>
      <c r="L149" s="153"/>
      <c r="M149" s="158"/>
      <c r="T149" s="159"/>
      <c r="AT149" s="154" t="s">
        <v>144</v>
      </c>
      <c r="AU149" s="154" t="s">
        <v>81</v>
      </c>
      <c r="AV149" s="12" t="s">
        <v>81</v>
      </c>
      <c r="AW149" s="12" t="s">
        <v>29</v>
      </c>
      <c r="AX149" s="12" t="s">
        <v>79</v>
      </c>
      <c r="AY149" s="154" t="s">
        <v>132</v>
      </c>
    </row>
    <row r="150" spans="2:65" s="13" customFormat="1">
      <c r="B150" s="160"/>
      <c r="D150" s="149" t="s">
        <v>144</v>
      </c>
      <c r="E150" s="161" t="s">
        <v>1</v>
      </c>
      <c r="F150" s="162" t="s">
        <v>197</v>
      </c>
      <c r="H150" s="161" t="s">
        <v>1</v>
      </c>
      <c r="I150" s="163"/>
      <c r="L150" s="160"/>
      <c r="M150" s="164"/>
      <c r="T150" s="165"/>
      <c r="AT150" s="161" t="s">
        <v>144</v>
      </c>
      <c r="AU150" s="161" t="s">
        <v>81</v>
      </c>
      <c r="AV150" s="13" t="s">
        <v>79</v>
      </c>
      <c r="AW150" s="13" t="s">
        <v>29</v>
      </c>
      <c r="AX150" s="13" t="s">
        <v>72</v>
      </c>
      <c r="AY150" s="161" t="s">
        <v>132</v>
      </c>
    </row>
    <row r="151" spans="2:65" s="1" customFormat="1" ht="26.45" customHeight="1">
      <c r="B151" s="30"/>
      <c r="C151" s="135" t="s">
        <v>198</v>
      </c>
      <c r="D151" s="135" t="s">
        <v>133</v>
      </c>
      <c r="E151" s="136" t="s">
        <v>199</v>
      </c>
      <c r="F151" s="137" t="s">
        <v>200</v>
      </c>
      <c r="G151" s="138" t="s">
        <v>142</v>
      </c>
      <c r="H151" s="139">
        <v>1428</v>
      </c>
      <c r="I151" s="140"/>
      <c r="J151" s="141">
        <f>ROUND(I151*H151,2)</f>
        <v>0</v>
      </c>
      <c r="K151" s="142"/>
      <c r="L151" s="30"/>
      <c r="M151" s="143" t="s">
        <v>1</v>
      </c>
      <c r="N151" s="144" t="s">
        <v>37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91</v>
      </c>
      <c r="AT151" s="147" t="s">
        <v>133</v>
      </c>
      <c r="AU151" s="147" t="s">
        <v>81</v>
      </c>
      <c r="AY151" s="15" t="s">
        <v>132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5" t="s">
        <v>79</v>
      </c>
      <c r="BK151" s="148">
        <f>ROUND(I151*H151,2)</f>
        <v>0</v>
      </c>
      <c r="BL151" s="15" t="s">
        <v>91</v>
      </c>
      <c r="BM151" s="147" t="s">
        <v>201</v>
      </c>
    </row>
    <row r="152" spans="2:65" s="1" customFormat="1">
      <c r="B152" s="30"/>
      <c r="D152" s="149" t="s">
        <v>139</v>
      </c>
      <c r="F152" s="150" t="s">
        <v>200</v>
      </c>
      <c r="I152" s="151"/>
      <c r="L152" s="30"/>
      <c r="M152" s="152"/>
      <c r="T152" s="52"/>
      <c r="AT152" s="15" t="s">
        <v>139</v>
      </c>
      <c r="AU152" s="15" t="s">
        <v>81</v>
      </c>
    </row>
    <row r="153" spans="2:65" s="12" customFormat="1">
      <c r="B153" s="153"/>
      <c r="D153" s="149" t="s">
        <v>144</v>
      </c>
      <c r="E153" s="154" t="s">
        <v>1</v>
      </c>
      <c r="F153" s="155" t="s">
        <v>202</v>
      </c>
      <c r="H153" s="156">
        <v>1428</v>
      </c>
      <c r="I153" s="157"/>
      <c r="L153" s="153"/>
      <c r="M153" s="158"/>
      <c r="T153" s="159"/>
      <c r="AT153" s="154" t="s">
        <v>144</v>
      </c>
      <c r="AU153" s="154" t="s">
        <v>81</v>
      </c>
      <c r="AV153" s="12" t="s">
        <v>81</v>
      </c>
      <c r="AW153" s="12" t="s">
        <v>29</v>
      </c>
      <c r="AX153" s="12" t="s">
        <v>79</v>
      </c>
      <c r="AY153" s="154" t="s">
        <v>132</v>
      </c>
    </row>
    <row r="154" spans="2:65" s="13" customFormat="1">
      <c r="B154" s="160"/>
      <c r="D154" s="149" t="s">
        <v>144</v>
      </c>
      <c r="E154" s="161" t="s">
        <v>1</v>
      </c>
      <c r="F154" s="162" t="s">
        <v>203</v>
      </c>
      <c r="H154" s="161" t="s">
        <v>1</v>
      </c>
      <c r="I154" s="163"/>
      <c r="L154" s="160"/>
      <c r="M154" s="164"/>
      <c r="T154" s="165"/>
      <c r="AT154" s="161" t="s">
        <v>144</v>
      </c>
      <c r="AU154" s="161" t="s">
        <v>81</v>
      </c>
      <c r="AV154" s="13" t="s">
        <v>79</v>
      </c>
      <c r="AW154" s="13" t="s">
        <v>29</v>
      </c>
      <c r="AX154" s="13" t="s">
        <v>72</v>
      </c>
      <c r="AY154" s="161" t="s">
        <v>132</v>
      </c>
    </row>
    <row r="155" spans="2:65" s="11" customFormat="1" ht="22.9" customHeight="1">
      <c r="B155" s="123"/>
      <c r="D155" s="124" t="s">
        <v>71</v>
      </c>
      <c r="E155" s="133" t="s">
        <v>204</v>
      </c>
      <c r="F155" s="133" t="s">
        <v>205</v>
      </c>
      <c r="I155" s="126"/>
      <c r="J155" s="134">
        <f>BK155</f>
        <v>0</v>
      </c>
      <c r="L155" s="123"/>
      <c r="M155" s="128"/>
      <c r="P155" s="129">
        <f>SUM(P156:P157)</f>
        <v>0</v>
      </c>
      <c r="R155" s="129">
        <f>SUM(R156:R157)</f>
        <v>0</v>
      </c>
      <c r="T155" s="130">
        <f>SUM(T156:T157)</f>
        <v>0</v>
      </c>
      <c r="AR155" s="124" t="s">
        <v>79</v>
      </c>
      <c r="AT155" s="131" t="s">
        <v>71</v>
      </c>
      <c r="AU155" s="131" t="s">
        <v>79</v>
      </c>
      <c r="AY155" s="124" t="s">
        <v>132</v>
      </c>
      <c r="BK155" s="132">
        <f>SUM(BK156:BK157)</f>
        <v>0</v>
      </c>
    </row>
    <row r="156" spans="2:65" s="1" customFormat="1" ht="36" customHeight="1">
      <c r="B156" s="30"/>
      <c r="C156" s="135" t="s">
        <v>206</v>
      </c>
      <c r="D156" s="135" t="s">
        <v>133</v>
      </c>
      <c r="E156" s="136" t="s">
        <v>207</v>
      </c>
      <c r="F156" s="137" t="s">
        <v>208</v>
      </c>
      <c r="G156" s="138" t="s">
        <v>156</v>
      </c>
      <c r="H156" s="139">
        <v>25.276</v>
      </c>
      <c r="I156" s="140"/>
      <c r="J156" s="141">
        <f>ROUND(I156*H156,2)</f>
        <v>0</v>
      </c>
      <c r="K156" s="142"/>
      <c r="L156" s="30"/>
      <c r="M156" s="143" t="s">
        <v>1</v>
      </c>
      <c r="N156" s="144" t="s">
        <v>37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91</v>
      </c>
      <c r="AT156" s="147" t="s">
        <v>133</v>
      </c>
      <c r="AU156" s="147" t="s">
        <v>81</v>
      </c>
      <c r="AY156" s="15" t="s">
        <v>132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5" t="s">
        <v>79</v>
      </c>
      <c r="BK156" s="148">
        <f>ROUND(I156*H156,2)</f>
        <v>0</v>
      </c>
      <c r="BL156" s="15" t="s">
        <v>91</v>
      </c>
      <c r="BM156" s="147" t="s">
        <v>209</v>
      </c>
    </row>
    <row r="157" spans="2:65" s="1" customFormat="1" ht="19.5">
      <c r="B157" s="30"/>
      <c r="D157" s="149" t="s">
        <v>139</v>
      </c>
      <c r="F157" s="150" t="s">
        <v>208</v>
      </c>
      <c r="I157" s="151"/>
      <c r="L157" s="30"/>
      <c r="M157" s="166"/>
      <c r="N157" s="167"/>
      <c r="O157" s="167"/>
      <c r="P157" s="167"/>
      <c r="Q157" s="167"/>
      <c r="R157" s="167"/>
      <c r="S157" s="167"/>
      <c r="T157" s="168"/>
      <c r="AT157" s="15" t="s">
        <v>139</v>
      </c>
      <c r="AU157" s="15" t="s">
        <v>81</v>
      </c>
    </row>
    <row r="158" spans="2:65" s="1" customFormat="1" ht="6.95" customHeight="1">
      <c r="B158" s="41"/>
      <c r="C158" s="42"/>
      <c r="D158" s="42"/>
      <c r="E158" s="42"/>
      <c r="F158" s="42"/>
      <c r="G158" s="42"/>
      <c r="H158" s="42"/>
      <c r="I158" s="42"/>
      <c r="J158" s="42"/>
      <c r="K158" s="42"/>
      <c r="L158" s="30"/>
    </row>
  </sheetData>
  <sheetProtection algorithmName="SHA-512" hashValue="ZtMAYTTBMhSnWvSy7Bv04mK0rc4Vxscv6kFeDE0laQE2ghA+tnp3SQ2JP0FHrsFScKaC/GBVZBeFYU0Xvw7K+A==" saltValue="aEWjvl7XGlmsFP6FxY97D1ARDTcNBWqsCX0hJo2FcIgI86YI8rjtb3X6rHMc1rX7AvHox7nexY2ylb/BGgdWjw==" spinCount="100000" sheet="1" objects="1" scenarios="1" formatColumns="0" formatRows="0" autoFilter="0"/>
  <autoFilter ref="C122:K157" xr:uid="{00000000-0009-0000-0000-000002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90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100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9" t="str">
        <f>'Rekapitulace stavby'!K6</f>
        <v>Komunikace na hrázi rybníka Smíchov</v>
      </c>
      <c r="F7" s="230"/>
      <c r="G7" s="230"/>
      <c r="H7" s="230"/>
      <c r="L7" s="18"/>
    </row>
    <row r="8" spans="2:46" ht="12" customHeight="1">
      <c r="B8" s="18"/>
      <c r="D8" s="25" t="s">
        <v>101</v>
      </c>
      <c r="L8" s="18"/>
    </row>
    <row r="9" spans="2:46" s="1" customFormat="1" ht="16.5" customHeight="1">
      <c r="B9" s="30"/>
      <c r="E9" s="229" t="s">
        <v>102</v>
      </c>
      <c r="F9" s="228"/>
      <c r="G9" s="228"/>
      <c r="H9" s="228"/>
      <c r="L9" s="30"/>
    </row>
    <row r="10" spans="2:46" s="1" customFormat="1" ht="12" customHeight="1">
      <c r="B10" s="30"/>
      <c r="D10" s="25" t="s">
        <v>103</v>
      </c>
      <c r="L10" s="30"/>
    </row>
    <row r="11" spans="2:46" s="1" customFormat="1" ht="16.5" customHeight="1">
      <c r="B11" s="30"/>
      <c r="E11" s="219" t="s">
        <v>210</v>
      </c>
      <c r="F11" s="228"/>
      <c r="G11" s="228"/>
      <c r="H11" s="228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105</v>
      </c>
      <c r="I14" s="25" t="s">
        <v>22</v>
      </c>
      <c r="J14" s="49" t="str">
        <f>'Rekapitulace stavby'!AN8</f>
        <v>Vyplň údaj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">
        <v>1</v>
      </c>
      <c r="L16" s="30"/>
    </row>
    <row r="17" spans="2:12" s="1" customFormat="1" ht="18" customHeight="1">
      <c r="B17" s="30"/>
      <c r="E17" s="23" t="s">
        <v>106</v>
      </c>
      <c r="I17" s="25" t="s">
        <v>25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31" t="str">
        <f>'Rekapitulace stavby'!E14</f>
        <v>Vyplň údaj</v>
      </c>
      <c r="F20" s="197"/>
      <c r="G20" s="197"/>
      <c r="H20" s="197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">
        <v>1</v>
      </c>
      <c r="L22" s="30"/>
    </row>
    <row r="23" spans="2:12" s="1" customFormat="1" ht="18" customHeight="1">
      <c r="B23" s="30"/>
      <c r="E23" s="23" t="s">
        <v>107</v>
      </c>
      <c r="I23" s="25" t="s">
        <v>25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30</v>
      </c>
      <c r="I25" s="25" t="s">
        <v>24</v>
      </c>
      <c r="J25" s="23" t="s">
        <v>1</v>
      </c>
      <c r="L25" s="30"/>
    </row>
    <row r="26" spans="2:12" s="1" customFormat="1" ht="18" customHeight="1">
      <c r="B26" s="30"/>
      <c r="E26" s="23" t="s">
        <v>108</v>
      </c>
      <c r="I26" s="25" t="s">
        <v>25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31</v>
      </c>
      <c r="L28" s="30"/>
    </row>
    <row r="29" spans="2:12" s="7" customFormat="1" ht="16.5" customHeight="1">
      <c r="B29" s="90"/>
      <c r="E29" s="201" t="s">
        <v>1</v>
      </c>
      <c r="F29" s="201"/>
      <c r="G29" s="201"/>
      <c r="H29" s="201"/>
      <c r="L29" s="90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25.35" customHeight="1">
      <c r="B32" s="30"/>
      <c r="D32" s="91" t="s">
        <v>32</v>
      </c>
      <c r="J32" s="62">
        <f>ROUND(J123, 2)</f>
        <v>0</v>
      </c>
      <c r="L32" s="30"/>
    </row>
    <row r="33" spans="2:12" s="1" customFormat="1" ht="6.95" customHeight="1">
      <c r="B33" s="30"/>
      <c r="D33" s="50"/>
      <c r="E33" s="50"/>
      <c r="F33" s="50"/>
      <c r="G33" s="50"/>
      <c r="H33" s="50"/>
      <c r="I33" s="50"/>
      <c r="J33" s="50"/>
      <c r="K33" s="50"/>
      <c r="L33" s="30"/>
    </row>
    <row r="34" spans="2:12" s="1" customFormat="1" ht="14.45" customHeight="1">
      <c r="B34" s="30"/>
      <c r="F34" s="92" t="s">
        <v>34</v>
      </c>
      <c r="I34" s="92" t="s">
        <v>33</v>
      </c>
      <c r="J34" s="92" t="s">
        <v>35</v>
      </c>
      <c r="L34" s="30"/>
    </row>
    <row r="35" spans="2:12" s="1" customFormat="1" ht="14.45" customHeight="1">
      <c r="B35" s="30"/>
      <c r="D35" s="93" t="s">
        <v>36</v>
      </c>
      <c r="E35" s="25" t="s">
        <v>37</v>
      </c>
      <c r="F35" s="82">
        <f>ROUND((SUM(BE123:BE152)),  2)</f>
        <v>0</v>
      </c>
      <c r="I35" s="94">
        <v>0.21</v>
      </c>
      <c r="J35" s="82">
        <f>ROUND(((SUM(BE123:BE152))*I35),  2)</f>
        <v>0</v>
      </c>
      <c r="L35" s="30"/>
    </row>
    <row r="36" spans="2:12" s="1" customFormat="1" ht="14.45" customHeight="1">
      <c r="B36" s="30"/>
      <c r="E36" s="25" t="s">
        <v>38</v>
      </c>
      <c r="F36" s="82">
        <f>ROUND((SUM(BF123:BF152)),  2)</f>
        <v>0</v>
      </c>
      <c r="I36" s="94">
        <v>0.12</v>
      </c>
      <c r="J36" s="82">
        <f>ROUND(((SUM(BF123:BF152))*I36),  2)</f>
        <v>0</v>
      </c>
      <c r="L36" s="30"/>
    </row>
    <row r="37" spans="2:12" s="1" customFormat="1" ht="14.45" hidden="1" customHeight="1">
      <c r="B37" s="30"/>
      <c r="E37" s="25" t="s">
        <v>39</v>
      </c>
      <c r="F37" s="82">
        <f>ROUND((SUM(BG123:BG152)),  2)</f>
        <v>0</v>
      </c>
      <c r="I37" s="94">
        <v>0.21</v>
      </c>
      <c r="J37" s="82">
        <f>0</f>
        <v>0</v>
      </c>
      <c r="L37" s="30"/>
    </row>
    <row r="38" spans="2:12" s="1" customFormat="1" ht="14.45" hidden="1" customHeight="1">
      <c r="B38" s="30"/>
      <c r="E38" s="25" t="s">
        <v>40</v>
      </c>
      <c r="F38" s="82">
        <f>ROUND((SUM(BH123:BH152)),  2)</f>
        <v>0</v>
      </c>
      <c r="I38" s="94">
        <v>0.12</v>
      </c>
      <c r="J38" s="82">
        <f>0</f>
        <v>0</v>
      </c>
      <c r="L38" s="30"/>
    </row>
    <row r="39" spans="2:12" s="1" customFormat="1" ht="14.45" hidden="1" customHeight="1">
      <c r="B39" s="30"/>
      <c r="E39" s="25" t="s">
        <v>41</v>
      </c>
      <c r="F39" s="82">
        <f>ROUND((SUM(BI123:BI152)),  2)</f>
        <v>0</v>
      </c>
      <c r="I39" s="94">
        <v>0</v>
      </c>
      <c r="J39" s="82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42</v>
      </c>
      <c r="E41" s="53"/>
      <c r="F41" s="53"/>
      <c r="G41" s="97" t="s">
        <v>43</v>
      </c>
      <c r="H41" s="98" t="s">
        <v>44</v>
      </c>
      <c r="I41" s="53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12" s="1" customFormat="1" ht="24.95" customHeight="1">
      <c r="B82" s="30"/>
      <c r="C82" s="19" t="s">
        <v>109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9" t="str">
        <f>E7</f>
        <v>Komunikace na hrázi rybníka Smíchov</v>
      </c>
      <c r="F85" s="230"/>
      <c r="G85" s="230"/>
      <c r="H85" s="230"/>
      <c r="L85" s="30"/>
    </row>
    <row r="86" spans="2:12" ht="12" customHeight="1">
      <c r="B86" s="18"/>
      <c r="C86" s="25" t="s">
        <v>101</v>
      </c>
      <c r="L86" s="18"/>
    </row>
    <row r="87" spans="2:12" s="1" customFormat="1" ht="16.5" customHeight="1">
      <c r="B87" s="30"/>
      <c r="E87" s="229" t="s">
        <v>102</v>
      </c>
      <c r="F87" s="228"/>
      <c r="G87" s="228"/>
      <c r="H87" s="228"/>
      <c r="L87" s="30"/>
    </row>
    <row r="88" spans="2:12" s="1" customFormat="1" ht="12" customHeight="1">
      <c r="B88" s="30"/>
      <c r="C88" s="25" t="s">
        <v>103</v>
      </c>
      <c r="L88" s="30"/>
    </row>
    <row r="89" spans="2:12" s="1" customFormat="1" ht="16.5" customHeight="1">
      <c r="B89" s="30"/>
      <c r="E89" s="219" t="str">
        <f>E11</f>
        <v>3 - Pokládka povrchů</v>
      </c>
      <c r="F89" s="228"/>
      <c r="G89" s="228"/>
      <c r="H89" s="228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Těchobuz</v>
      </c>
      <c r="I91" s="25" t="s">
        <v>22</v>
      </c>
      <c r="J91" s="49" t="str">
        <f>IF(J14="","",J14)</f>
        <v>Vyplň údaj</v>
      </c>
      <c r="L91" s="30"/>
    </row>
    <row r="92" spans="2:12" s="1" customFormat="1" ht="6.95" customHeight="1">
      <c r="B92" s="30"/>
      <c r="L92" s="30"/>
    </row>
    <row r="93" spans="2:12" s="1" customFormat="1" ht="27.95" customHeight="1">
      <c r="B93" s="30"/>
      <c r="C93" s="25" t="s">
        <v>23</v>
      </c>
      <c r="F93" s="23" t="str">
        <f>E17</f>
        <v>Obec Těchobuz</v>
      </c>
      <c r="I93" s="25" t="s">
        <v>28</v>
      </c>
      <c r="J93" s="28" t="str">
        <f>E23</f>
        <v>VDG Projektování s.r.o.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30</v>
      </c>
      <c r="J94" s="28" t="str">
        <f>E26</f>
        <v>Ing. Vítězslav Pavel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112</v>
      </c>
      <c r="J98" s="62">
        <f>J123</f>
        <v>0</v>
      </c>
      <c r="L98" s="30"/>
      <c r="AU98" s="15" t="s">
        <v>113</v>
      </c>
    </row>
    <row r="99" spans="2:47" s="8" customFormat="1" ht="24.95" customHeight="1">
      <c r="B99" s="106"/>
      <c r="D99" s="107" t="s">
        <v>114</v>
      </c>
      <c r="E99" s="108"/>
      <c r="F99" s="108"/>
      <c r="G99" s="108"/>
      <c r="H99" s="108"/>
      <c r="I99" s="108"/>
      <c r="J99" s="109">
        <f>J124</f>
        <v>0</v>
      </c>
      <c r="L99" s="106"/>
    </row>
    <row r="100" spans="2:47" s="9" customFormat="1" ht="19.899999999999999" customHeight="1">
      <c r="B100" s="110"/>
      <c r="D100" s="111" t="s">
        <v>211</v>
      </c>
      <c r="E100" s="112"/>
      <c r="F100" s="112"/>
      <c r="G100" s="112"/>
      <c r="H100" s="112"/>
      <c r="I100" s="112"/>
      <c r="J100" s="113">
        <f>J125</f>
        <v>0</v>
      </c>
      <c r="L100" s="110"/>
    </row>
    <row r="101" spans="2:47" s="9" customFormat="1" ht="19.899999999999999" customHeight="1">
      <c r="B101" s="110"/>
      <c r="D101" s="111" t="s">
        <v>166</v>
      </c>
      <c r="E101" s="112"/>
      <c r="F101" s="112"/>
      <c r="G101" s="112"/>
      <c r="H101" s="112"/>
      <c r="I101" s="112"/>
      <c r="J101" s="113">
        <f>J150</f>
        <v>0</v>
      </c>
      <c r="L101" s="110"/>
    </row>
    <row r="102" spans="2:47" s="1" customFormat="1" ht="21.75" customHeight="1">
      <c r="B102" s="30"/>
      <c r="L102" s="30"/>
    </row>
    <row r="103" spans="2:47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0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0"/>
    </row>
    <row r="108" spans="2:47" s="1" customFormat="1" ht="24.95" customHeight="1">
      <c r="B108" s="30"/>
      <c r="C108" s="19" t="s">
        <v>117</v>
      </c>
      <c r="L108" s="30"/>
    </row>
    <row r="109" spans="2:47" s="1" customFormat="1" ht="6.95" customHeight="1">
      <c r="B109" s="30"/>
      <c r="L109" s="30"/>
    </row>
    <row r="110" spans="2:47" s="1" customFormat="1" ht="12" customHeight="1">
      <c r="B110" s="30"/>
      <c r="C110" s="25" t="s">
        <v>16</v>
      </c>
      <c r="L110" s="30"/>
    </row>
    <row r="111" spans="2:47" s="1" customFormat="1" ht="16.5" customHeight="1">
      <c r="B111" s="30"/>
      <c r="E111" s="229" t="str">
        <f>E7</f>
        <v>Komunikace na hrázi rybníka Smíchov</v>
      </c>
      <c r="F111" s="230"/>
      <c r="G111" s="230"/>
      <c r="H111" s="230"/>
      <c r="L111" s="30"/>
    </row>
    <row r="112" spans="2:47" ht="12" customHeight="1">
      <c r="B112" s="18"/>
      <c r="C112" s="25" t="s">
        <v>101</v>
      </c>
      <c r="L112" s="18"/>
    </row>
    <row r="113" spans="2:65" s="1" customFormat="1" ht="16.5" customHeight="1">
      <c r="B113" s="30"/>
      <c r="E113" s="229" t="s">
        <v>102</v>
      </c>
      <c r="F113" s="228"/>
      <c r="G113" s="228"/>
      <c r="H113" s="228"/>
      <c r="L113" s="30"/>
    </row>
    <row r="114" spans="2:65" s="1" customFormat="1" ht="12" customHeight="1">
      <c r="B114" s="30"/>
      <c r="C114" s="25" t="s">
        <v>103</v>
      </c>
      <c r="L114" s="30"/>
    </row>
    <row r="115" spans="2:65" s="1" customFormat="1" ht="16.5" customHeight="1">
      <c r="B115" s="30"/>
      <c r="E115" s="219" t="str">
        <f>E11</f>
        <v>3 - Pokládka povrchů</v>
      </c>
      <c r="F115" s="228"/>
      <c r="G115" s="228"/>
      <c r="H115" s="228"/>
      <c r="L115" s="30"/>
    </row>
    <row r="116" spans="2:65" s="1" customFormat="1" ht="6.95" customHeight="1">
      <c r="B116" s="30"/>
      <c r="L116" s="30"/>
    </row>
    <row r="117" spans="2:65" s="1" customFormat="1" ht="12" customHeight="1">
      <c r="B117" s="30"/>
      <c r="C117" s="25" t="s">
        <v>20</v>
      </c>
      <c r="F117" s="23" t="str">
        <f>F14</f>
        <v>Těchobuz</v>
      </c>
      <c r="I117" s="25" t="s">
        <v>22</v>
      </c>
      <c r="J117" s="49" t="str">
        <f>IF(J14="","",J14)</f>
        <v>Vyplň údaj</v>
      </c>
      <c r="L117" s="30"/>
    </row>
    <row r="118" spans="2:65" s="1" customFormat="1" ht="6.95" customHeight="1">
      <c r="B118" s="30"/>
      <c r="L118" s="30"/>
    </row>
    <row r="119" spans="2:65" s="1" customFormat="1" ht="27.95" customHeight="1">
      <c r="B119" s="30"/>
      <c r="C119" s="25" t="s">
        <v>23</v>
      </c>
      <c r="F119" s="23" t="str">
        <f>E17</f>
        <v>Obec Těchobuz</v>
      </c>
      <c r="I119" s="25" t="s">
        <v>28</v>
      </c>
      <c r="J119" s="28" t="str">
        <f>E23</f>
        <v>VDG Projektování s.r.o.</v>
      </c>
      <c r="L119" s="30"/>
    </row>
    <row r="120" spans="2:65" s="1" customFormat="1" ht="15.2" customHeight="1">
      <c r="B120" s="30"/>
      <c r="C120" s="25" t="s">
        <v>26</v>
      </c>
      <c r="F120" s="23" t="str">
        <f>IF(E20="","",E20)</f>
        <v>Vyplň údaj</v>
      </c>
      <c r="I120" s="25" t="s">
        <v>30</v>
      </c>
      <c r="J120" s="28" t="str">
        <f>E26</f>
        <v>Ing. Vítězslav Pavel</v>
      </c>
      <c r="L120" s="30"/>
    </row>
    <row r="121" spans="2:65" s="1" customFormat="1" ht="10.35" customHeight="1">
      <c r="B121" s="30"/>
      <c r="L121" s="30"/>
    </row>
    <row r="122" spans="2:65" s="10" customFormat="1" ht="29.25" customHeight="1">
      <c r="B122" s="114"/>
      <c r="C122" s="115" t="s">
        <v>118</v>
      </c>
      <c r="D122" s="116" t="s">
        <v>57</v>
      </c>
      <c r="E122" s="116" t="s">
        <v>53</v>
      </c>
      <c r="F122" s="116" t="s">
        <v>54</v>
      </c>
      <c r="G122" s="116" t="s">
        <v>119</v>
      </c>
      <c r="H122" s="116" t="s">
        <v>120</v>
      </c>
      <c r="I122" s="116" t="s">
        <v>121</v>
      </c>
      <c r="J122" s="117" t="s">
        <v>111</v>
      </c>
      <c r="K122" s="118" t="s">
        <v>122</v>
      </c>
      <c r="L122" s="114"/>
      <c r="M122" s="55" t="s">
        <v>1</v>
      </c>
      <c r="N122" s="56" t="s">
        <v>36</v>
      </c>
      <c r="O122" s="56" t="s">
        <v>123</v>
      </c>
      <c r="P122" s="56" t="s">
        <v>124</v>
      </c>
      <c r="Q122" s="56" t="s">
        <v>125</v>
      </c>
      <c r="R122" s="56" t="s">
        <v>126</v>
      </c>
      <c r="S122" s="56" t="s">
        <v>127</v>
      </c>
      <c r="T122" s="57" t="s">
        <v>128</v>
      </c>
    </row>
    <row r="123" spans="2:65" s="1" customFormat="1" ht="22.9" customHeight="1">
      <c r="B123" s="30"/>
      <c r="C123" s="60" t="s">
        <v>129</v>
      </c>
      <c r="J123" s="119">
        <f>BK123</f>
        <v>0</v>
      </c>
      <c r="L123" s="30"/>
      <c r="M123" s="58"/>
      <c r="N123" s="50"/>
      <c r="O123" s="50"/>
      <c r="P123" s="120">
        <f>P124</f>
        <v>0</v>
      </c>
      <c r="Q123" s="50"/>
      <c r="R123" s="120">
        <f>R124</f>
        <v>1569.1016999999997</v>
      </c>
      <c r="S123" s="50"/>
      <c r="T123" s="121">
        <f>T124</f>
        <v>0</v>
      </c>
      <c r="AT123" s="15" t="s">
        <v>71</v>
      </c>
      <c r="AU123" s="15" t="s">
        <v>113</v>
      </c>
      <c r="BK123" s="122">
        <f>BK124</f>
        <v>0</v>
      </c>
    </row>
    <row r="124" spans="2:65" s="11" customFormat="1" ht="25.9" customHeight="1">
      <c r="B124" s="123"/>
      <c r="D124" s="124" t="s">
        <v>71</v>
      </c>
      <c r="E124" s="125" t="s">
        <v>130</v>
      </c>
      <c r="F124" s="125" t="s">
        <v>131</v>
      </c>
      <c r="I124" s="126"/>
      <c r="J124" s="127">
        <f>BK124</f>
        <v>0</v>
      </c>
      <c r="L124" s="123"/>
      <c r="M124" s="128"/>
      <c r="P124" s="129">
        <f>P125+P150</f>
        <v>0</v>
      </c>
      <c r="R124" s="129">
        <f>R125+R150</f>
        <v>1569.1016999999997</v>
      </c>
      <c r="T124" s="130">
        <f>T125+T150</f>
        <v>0</v>
      </c>
      <c r="AR124" s="124" t="s">
        <v>79</v>
      </c>
      <c r="AT124" s="131" t="s">
        <v>71</v>
      </c>
      <c r="AU124" s="131" t="s">
        <v>72</v>
      </c>
      <c r="AY124" s="124" t="s">
        <v>132</v>
      </c>
      <c r="BK124" s="132">
        <f>BK125+BK150</f>
        <v>0</v>
      </c>
    </row>
    <row r="125" spans="2:65" s="11" customFormat="1" ht="22.9" customHeight="1">
      <c r="B125" s="123"/>
      <c r="D125" s="124" t="s">
        <v>71</v>
      </c>
      <c r="E125" s="133" t="s">
        <v>160</v>
      </c>
      <c r="F125" s="133" t="s">
        <v>212</v>
      </c>
      <c r="I125" s="126"/>
      <c r="J125" s="134">
        <f>BK125</f>
        <v>0</v>
      </c>
      <c r="L125" s="123"/>
      <c r="M125" s="128"/>
      <c r="P125" s="129">
        <f>SUM(P126:P149)</f>
        <v>0</v>
      </c>
      <c r="R125" s="129">
        <f>SUM(R126:R149)</f>
        <v>1569.1016999999997</v>
      </c>
      <c r="T125" s="130">
        <f>SUM(T126:T149)</f>
        <v>0</v>
      </c>
      <c r="AR125" s="124" t="s">
        <v>79</v>
      </c>
      <c r="AT125" s="131" t="s">
        <v>71</v>
      </c>
      <c r="AU125" s="131" t="s">
        <v>79</v>
      </c>
      <c r="AY125" s="124" t="s">
        <v>132</v>
      </c>
      <c r="BK125" s="132">
        <f>SUM(BK126:BK149)</f>
        <v>0</v>
      </c>
    </row>
    <row r="126" spans="2:65" s="1" customFormat="1" ht="26.45" customHeight="1">
      <c r="B126" s="30"/>
      <c r="C126" s="135" t="s">
        <v>79</v>
      </c>
      <c r="D126" s="135" t="s">
        <v>133</v>
      </c>
      <c r="E126" s="136" t="s">
        <v>213</v>
      </c>
      <c r="F126" s="137" t="s">
        <v>214</v>
      </c>
      <c r="G126" s="138" t="s">
        <v>142</v>
      </c>
      <c r="H126" s="139">
        <v>1326</v>
      </c>
      <c r="I126" s="140"/>
      <c r="J126" s="141">
        <f>ROUND(I126*H126,2)</f>
        <v>0</v>
      </c>
      <c r="K126" s="142"/>
      <c r="L126" s="30"/>
      <c r="M126" s="143" t="s">
        <v>1</v>
      </c>
      <c r="N126" s="144" t="s">
        <v>37</v>
      </c>
      <c r="P126" s="145">
        <f>O126*H126</f>
        <v>0</v>
      </c>
      <c r="Q126" s="145">
        <v>0.28270000000000001</v>
      </c>
      <c r="R126" s="145">
        <f>Q126*H126</f>
        <v>374.86020000000002</v>
      </c>
      <c r="S126" s="145">
        <v>0</v>
      </c>
      <c r="T126" s="146">
        <f>S126*H126</f>
        <v>0</v>
      </c>
      <c r="AR126" s="147" t="s">
        <v>91</v>
      </c>
      <c r="AT126" s="147" t="s">
        <v>133</v>
      </c>
      <c r="AU126" s="147" t="s">
        <v>81</v>
      </c>
      <c r="AY126" s="15" t="s">
        <v>132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5" t="s">
        <v>79</v>
      </c>
      <c r="BK126" s="148">
        <f>ROUND(I126*H126,2)</f>
        <v>0</v>
      </c>
      <c r="BL126" s="15" t="s">
        <v>91</v>
      </c>
      <c r="BM126" s="147" t="s">
        <v>215</v>
      </c>
    </row>
    <row r="127" spans="2:65" s="1" customFormat="1" ht="19.5">
      <c r="B127" s="30"/>
      <c r="D127" s="149" t="s">
        <v>139</v>
      </c>
      <c r="F127" s="150" t="s">
        <v>214</v>
      </c>
      <c r="I127" s="151"/>
      <c r="L127" s="30"/>
      <c r="M127" s="152"/>
      <c r="T127" s="52"/>
      <c r="AT127" s="15" t="s">
        <v>139</v>
      </c>
      <c r="AU127" s="15" t="s">
        <v>81</v>
      </c>
    </row>
    <row r="128" spans="2:65" s="12" customFormat="1">
      <c r="B128" s="153"/>
      <c r="D128" s="149" t="s">
        <v>144</v>
      </c>
      <c r="E128" s="154" t="s">
        <v>1</v>
      </c>
      <c r="F128" s="155" t="s">
        <v>216</v>
      </c>
      <c r="H128" s="156">
        <v>1326</v>
      </c>
      <c r="I128" s="157"/>
      <c r="L128" s="153"/>
      <c r="M128" s="158"/>
      <c r="T128" s="159"/>
      <c r="AT128" s="154" t="s">
        <v>144</v>
      </c>
      <c r="AU128" s="154" t="s">
        <v>81</v>
      </c>
      <c r="AV128" s="12" t="s">
        <v>81</v>
      </c>
      <c r="AW128" s="12" t="s">
        <v>29</v>
      </c>
      <c r="AX128" s="12" t="s">
        <v>79</v>
      </c>
      <c r="AY128" s="154" t="s">
        <v>132</v>
      </c>
    </row>
    <row r="129" spans="2:65" s="1" customFormat="1" ht="26.45" customHeight="1">
      <c r="B129" s="30"/>
      <c r="C129" s="135" t="s">
        <v>81</v>
      </c>
      <c r="D129" s="135" t="s">
        <v>133</v>
      </c>
      <c r="E129" s="136" t="s">
        <v>217</v>
      </c>
      <c r="F129" s="137" t="s">
        <v>218</v>
      </c>
      <c r="G129" s="138" t="s">
        <v>169</v>
      </c>
      <c r="H129" s="139">
        <v>428.4</v>
      </c>
      <c r="I129" s="140"/>
      <c r="J129" s="141">
        <f>ROUND(I129*H129,2)</f>
        <v>0</v>
      </c>
      <c r="K129" s="142"/>
      <c r="L129" s="30"/>
      <c r="M129" s="143" t="s">
        <v>1</v>
      </c>
      <c r="N129" s="144" t="s">
        <v>37</v>
      </c>
      <c r="P129" s="145">
        <f>O129*H129</f>
        <v>0</v>
      </c>
      <c r="Q129" s="145">
        <v>1.9312499999999999</v>
      </c>
      <c r="R129" s="145">
        <f>Q129*H129</f>
        <v>827.34749999999997</v>
      </c>
      <c r="S129" s="145">
        <v>0</v>
      </c>
      <c r="T129" s="146">
        <f>S129*H129</f>
        <v>0</v>
      </c>
      <c r="AR129" s="147" t="s">
        <v>91</v>
      </c>
      <c r="AT129" s="147" t="s">
        <v>133</v>
      </c>
      <c r="AU129" s="147" t="s">
        <v>81</v>
      </c>
      <c r="AY129" s="15" t="s">
        <v>132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5" t="s">
        <v>79</v>
      </c>
      <c r="BK129" s="148">
        <f>ROUND(I129*H129,2)</f>
        <v>0</v>
      </c>
      <c r="BL129" s="15" t="s">
        <v>91</v>
      </c>
      <c r="BM129" s="147" t="s">
        <v>219</v>
      </c>
    </row>
    <row r="130" spans="2:65" s="1" customFormat="1">
      <c r="B130" s="30"/>
      <c r="D130" s="149" t="s">
        <v>139</v>
      </c>
      <c r="F130" s="150" t="s">
        <v>218</v>
      </c>
      <c r="I130" s="151"/>
      <c r="L130" s="30"/>
      <c r="M130" s="152"/>
      <c r="T130" s="52"/>
      <c r="AT130" s="15" t="s">
        <v>139</v>
      </c>
      <c r="AU130" s="15" t="s">
        <v>81</v>
      </c>
    </row>
    <row r="131" spans="2:65" s="12" customFormat="1">
      <c r="B131" s="153"/>
      <c r="D131" s="149" t="s">
        <v>144</v>
      </c>
      <c r="E131" s="154" t="s">
        <v>1</v>
      </c>
      <c r="F131" s="155" t="s">
        <v>220</v>
      </c>
      <c r="H131" s="156">
        <v>428.4</v>
      </c>
      <c r="I131" s="157"/>
      <c r="L131" s="153"/>
      <c r="M131" s="158"/>
      <c r="T131" s="159"/>
      <c r="AT131" s="154" t="s">
        <v>144</v>
      </c>
      <c r="AU131" s="154" t="s">
        <v>81</v>
      </c>
      <c r="AV131" s="12" t="s">
        <v>81</v>
      </c>
      <c r="AW131" s="12" t="s">
        <v>29</v>
      </c>
      <c r="AX131" s="12" t="s">
        <v>79</v>
      </c>
      <c r="AY131" s="154" t="s">
        <v>132</v>
      </c>
    </row>
    <row r="132" spans="2:65" s="13" customFormat="1">
      <c r="B132" s="160"/>
      <c r="D132" s="149" t="s">
        <v>144</v>
      </c>
      <c r="E132" s="161" t="s">
        <v>1</v>
      </c>
      <c r="F132" s="162" t="s">
        <v>221</v>
      </c>
      <c r="H132" s="161" t="s">
        <v>1</v>
      </c>
      <c r="I132" s="163"/>
      <c r="L132" s="160"/>
      <c r="M132" s="164"/>
      <c r="T132" s="165"/>
      <c r="AT132" s="161" t="s">
        <v>144</v>
      </c>
      <c r="AU132" s="161" t="s">
        <v>81</v>
      </c>
      <c r="AV132" s="13" t="s">
        <v>79</v>
      </c>
      <c r="AW132" s="13" t="s">
        <v>29</v>
      </c>
      <c r="AX132" s="13" t="s">
        <v>72</v>
      </c>
      <c r="AY132" s="161" t="s">
        <v>132</v>
      </c>
    </row>
    <row r="133" spans="2:65" s="1" customFormat="1" ht="26.45" customHeight="1">
      <c r="B133" s="30"/>
      <c r="C133" s="135" t="s">
        <v>88</v>
      </c>
      <c r="D133" s="135" t="s">
        <v>133</v>
      </c>
      <c r="E133" s="136" t="s">
        <v>222</v>
      </c>
      <c r="F133" s="137" t="s">
        <v>223</v>
      </c>
      <c r="G133" s="138" t="s">
        <v>142</v>
      </c>
      <c r="H133" s="139">
        <v>1285.2</v>
      </c>
      <c r="I133" s="140"/>
      <c r="J133" s="141">
        <f>ROUND(I133*H133,2)</f>
        <v>0</v>
      </c>
      <c r="K133" s="142"/>
      <c r="L133" s="30"/>
      <c r="M133" s="143" t="s">
        <v>1</v>
      </c>
      <c r="N133" s="144" t="s">
        <v>37</v>
      </c>
      <c r="P133" s="145">
        <f>O133*H133</f>
        <v>0</v>
      </c>
      <c r="Q133" s="145">
        <v>6.0099999999999997E-3</v>
      </c>
      <c r="R133" s="145">
        <f>Q133*H133</f>
        <v>7.7240519999999995</v>
      </c>
      <c r="S133" s="145">
        <v>0</v>
      </c>
      <c r="T133" s="146">
        <f>S133*H133</f>
        <v>0</v>
      </c>
      <c r="AR133" s="147" t="s">
        <v>91</v>
      </c>
      <c r="AT133" s="147" t="s">
        <v>133</v>
      </c>
      <c r="AU133" s="147" t="s">
        <v>81</v>
      </c>
      <c r="AY133" s="15" t="s">
        <v>132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5" t="s">
        <v>79</v>
      </c>
      <c r="BK133" s="148">
        <f>ROUND(I133*H133,2)</f>
        <v>0</v>
      </c>
      <c r="BL133" s="15" t="s">
        <v>91</v>
      </c>
      <c r="BM133" s="147" t="s">
        <v>224</v>
      </c>
    </row>
    <row r="134" spans="2:65" s="1" customFormat="1">
      <c r="B134" s="30"/>
      <c r="D134" s="149" t="s">
        <v>139</v>
      </c>
      <c r="F134" s="150" t="s">
        <v>223</v>
      </c>
      <c r="I134" s="151"/>
      <c r="L134" s="30"/>
      <c r="M134" s="152"/>
      <c r="T134" s="52"/>
      <c r="AT134" s="15" t="s">
        <v>139</v>
      </c>
      <c r="AU134" s="15" t="s">
        <v>81</v>
      </c>
    </row>
    <row r="135" spans="2:65" s="12" customFormat="1">
      <c r="B135" s="153"/>
      <c r="D135" s="149" t="s">
        <v>144</v>
      </c>
      <c r="E135" s="154" t="s">
        <v>1</v>
      </c>
      <c r="F135" s="155" t="s">
        <v>225</v>
      </c>
      <c r="H135" s="156">
        <v>1285.2</v>
      </c>
      <c r="I135" s="157"/>
      <c r="L135" s="153"/>
      <c r="M135" s="158"/>
      <c r="T135" s="159"/>
      <c r="AT135" s="154" t="s">
        <v>144</v>
      </c>
      <c r="AU135" s="154" t="s">
        <v>81</v>
      </c>
      <c r="AV135" s="12" t="s">
        <v>81</v>
      </c>
      <c r="AW135" s="12" t="s">
        <v>29</v>
      </c>
      <c r="AX135" s="12" t="s">
        <v>79</v>
      </c>
      <c r="AY135" s="154" t="s">
        <v>132</v>
      </c>
    </row>
    <row r="136" spans="2:65" s="1" customFormat="1" ht="26.45" customHeight="1">
      <c r="B136" s="30"/>
      <c r="C136" s="135" t="s">
        <v>91</v>
      </c>
      <c r="D136" s="135" t="s">
        <v>133</v>
      </c>
      <c r="E136" s="136" t="s">
        <v>226</v>
      </c>
      <c r="F136" s="137" t="s">
        <v>227</v>
      </c>
      <c r="G136" s="138" t="s">
        <v>142</v>
      </c>
      <c r="H136" s="139">
        <v>1224</v>
      </c>
      <c r="I136" s="140"/>
      <c r="J136" s="141">
        <f>ROUND(I136*H136,2)</f>
        <v>0</v>
      </c>
      <c r="K136" s="142"/>
      <c r="L136" s="30"/>
      <c r="M136" s="143" t="s">
        <v>1</v>
      </c>
      <c r="N136" s="144" t="s">
        <v>37</v>
      </c>
      <c r="P136" s="145">
        <f>O136*H136</f>
        <v>0</v>
      </c>
      <c r="Q136" s="145">
        <v>4.0999999999999999E-4</v>
      </c>
      <c r="R136" s="145">
        <f>Q136*H136</f>
        <v>0.50183999999999995</v>
      </c>
      <c r="S136" s="145">
        <v>0</v>
      </c>
      <c r="T136" s="146">
        <f>S136*H136</f>
        <v>0</v>
      </c>
      <c r="AR136" s="147" t="s">
        <v>91</v>
      </c>
      <c r="AT136" s="147" t="s">
        <v>133</v>
      </c>
      <c r="AU136" s="147" t="s">
        <v>81</v>
      </c>
      <c r="AY136" s="15" t="s">
        <v>132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5" t="s">
        <v>79</v>
      </c>
      <c r="BK136" s="148">
        <f>ROUND(I136*H136,2)</f>
        <v>0</v>
      </c>
      <c r="BL136" s="15" t="s">
        <v>91</v>
      </c>
      <c r="BM136" s="147" t="s">
        <v>228</v>
      </c>
    </row>
    <row r="137" spans="2:65" s="1" customFormat="1">
      <c r="B137" s="30"/>
      <c r="D137" s="149" t="s">
        <v>139</v>
      </c>
      <c r="F137" s="150" t="s">
        <v>227</v>
      </c>
      <c r="I137" s="151"/>
      <c r="L137" s="30"/>
      <c r="M137" s="152"/>
      <c r="T137" s="52"/>
      <c r="AT137" s="15" t="s">
        <v>139</v>
      </c>
      <c r="AU137" s="15" t="s">
        <v>81</v>
      </c>
    </row>
    <row r="138" spans="2:65" s="12" customFormat="1">
      <c r="B138" s="153"/>
      <c r="D138" s="149" t="s">
        <v>144</v>
      </c>
      <c r="E138" s="154" t="s">
        <v>1</v>
      </c>
      <c r="F138" s="155" t="s">
        <v>145</v>
      </c>
      <c r="H138" s="156">
        <v>1224</v>
      </c>
      <c r="I138" s="157"/>
      <c r="L138" s="153"/>
      <c r="M138" s="158"/>
      <c r="T138" s="159"/>
      <c r="AT138" s="154" t="s">
        <v>144</v>
      </c>
      <c r="AU138" s="154" t="s">
        <v>81</v>
      </c>
      <c r="AV138" s="12" t="s">
        <v>81</v>
      </c>
      <c r="AW138" s="12" t="s">
        <v>29</v>
      </c>
      <c r="AX138" s="12" t="s">
        <v>79</v>
      </c>
      <c r="AY138" s="154" t="s">
        <v>132</v>
      </c>
    </row>
    <row r="139" spans="2:65" s="1" customFormat="1" ht="36" customHeight="1">
      <c r="B139" s="30"/>
      <c r="C139" s="135" t="s">
        <v>160</v>
      </c>
      <c r="D139" s="135" t="s">
        <v>133</v>
      </c>
      <c r="E139" s="136" t="s">
        <v>229</v>
      </c>
      <c r="F139" s="137" t="s">
        <v>230</v>
      </c>
      <c r="G139" s="138" t="s">
        <v>142</v>
      </c>
      <c r="H139" s="139">
        <v>1224</v>
      </c>
      <c r="I139" s="140"/>
      <c r="J139" s="141">
        <f>ROUND(I139*H139,2)</f>
        <v>0</v>
      </c>
      <c r="K139" s="142"/>
      <c r="L139" s="30"/>
      <c r="M139" s="143" t="s">
        <v>1</v>
      </c>
      <c r="N139" s="144" t="s">
        <v>37</v>
      </c>
      <c r="P139" s="145">
        <f>O139*H139</f>
        <v>0</v>
      </c>
      <c r="Q139" s="145">
        <v>0.12966</v>
      </c>
      <c r="R139" s="145">
        <f>Q139*H139</f>
        <v>158.70383999999999</v>
      </c>
      <c r="S139" s="145">
        <v>0</v>
      </c>
      <c r="T139" s="146">
        <f>S139*H139</f>
        <v>0</v>
      </c>
      <c r="AR139" s="147" t="s">
        <v>91</v>
      </c>
      <c r="AT139" s="147" t="s">
        <v>133</v>
      </c>
      <c r="AU139" s="147" t="s">
        <v>81</v>
      </c>
      <c r="AY139" s="15" t="s">
        <v>132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5" t="s">
        <v>79</v>
      </c>
      <c r="BK139" s="148">
        <f>ROUND(I139*H139,2)</f>
        <v>0</v>
      </c>
      <c r="BL139" s="15" t="s">
        <v>91</v>
      </c>
      <c r="BM139" s="147" t="s">
        <v>231</v>
      </c>
    </row>
    <row r="140" spans="2:65" s="1" customFormat="1" ht="19.5">
      <c r="B140" s="30"/>
      <c r="D140" s="149" t="s">
        <v>139</v>
      </c>
      <c r="F140" s="150" t="s">
        <v>230</v>
      </c>
      <c r="I140" s="151"/>
      <c r="L140" s="30"/>
      <c r="M140" s="152"/>
      <c r="T140" s="52"/>
      <c r="AT140" s="15" t="s">
        <v>139</v>
      </c>
      <c r="AU140" s="15" t="s">
        <v>81</v>
      </c>
    </row>
    <row r="141" spans="2:65" s="12" customFormat="1">
      <c r="B141" s="153"/>
      <c r="D141" s="149" t="s">
        <v>144</v>
      </c>
      <c r="E141" s="154" t="s">
        <v>1</v>
      </c>
      <c r="F141" s="155" t="s">
        <v>145</v>
      </c>
      <c r="H141" s="156">
        <v>1224</v>
      </c>
      <c r="I141" s="157"/>
      <c r="L141" s="153"/>
      <c r="M141" s="158"/>
      <c r="T141" s="159"/>
      <c r="AT141" s="154" t="s">
        <v>144</v>
      </c>
      <c r="AU141" s="154" t="s">
        <v>81</v>
      </c>
      <c r="AV141" s="12" t="s">
        <v>81</v>
      </c>
      <c r="AW141" s="12" t="s">
        <v>29</v>
      </c>
      <c r="AX141" s="12" t="s">
        <v>79</v>
      </c>
      <c r="AY141" s="154" t="s">
        <v>132</v>
      </c>
    </row>
    <row r="142" spans="2:65" s="13" customFormat="1">
      <c r="B142" s="160"/>
      <c r="D142" s="149" t="s">
        <v>144</v>
      </c>
      <c r="E142" s="161" t="s">
        <v>1</v>
      </c>
      <c r="F142" s="162" t="s">
        <v>232</v>
      </c>
      <c r="H142" s="161" t="s">
        <v>1</v>
      </c>
      <c r="I142" s="163"/>
      <c r="L142" s="160"/>
      <c r="M142" s="164"/>
      <c r="T142" s="165"/>
      <c r="AT142" s="161" t="s">
        <v>144</v>
      </c>
      <c r="AU142" s="161" t="s">
        <v>81</v>
      </c>
      <c r="AV142" s="13" t="s">
        <v>79</v>
      </c>
      <c r="AW142" s="13" t="s">
        <v>29</v>
      </c>
      <c r="AX142" s="13" t="s">
        <v>72</v>
      </c>
      <c r="AY142" s="161" t="s">
        <v>132</v>
      </c>
    </row>
    <row r="143" spans="2:65" s="1" customFormat="1" ht="26.45" customHeight="1">
      <c r="B143" s="30"/>
      <c r="C143" s="135" t="s">
        <v>192</v>
      </c>
      <c r="D143" s="135" t="s">
        <v>133</v>
      </c>
      <c r="E143" s="136" t="s">
        <v>233</v>
      </c>
      <c r="F143" s="137" t="s">
        <v>234</v>
      </c>
      <c r="G143" s="138" t="s">
        <v>142</v>
      </c>
      <c r="H143" s="139">
        <v>1285.2</v>
      </c>
      <c r="I143" s="140"/>
      <c r="J143" s="141">
        <f>ROUND(I143*H143,2)</f>
        <v>0</v>
      </c>
      <c r="K143" s="142"/>
      <c r="L143" s="30"/>
      <c r="M143" s="143" t="s">
        <v>1</v>
      </c>
      <c r="N143" s="144" t="s">
        <v>37</v>
      </c>
      <c r="P143" s="145">
        <f>O143*H143</f>
        <v>0</v>
      </c>
      <c r="Q143" s="145">
        <v>0.15559000000000001</v>
      </c>
      <c r="R143" s="145">
        <f>Q143*H143</f>
        <v>199.964268</v>
      </c>
      <c r="S143" s="145">
        <v>0</v>
      </c>
      <c r="T143" s="146">
        <f>S143*H143</f>
        <v>0</v>
      </c>
      <c r="AR143" s="147" t="s">
        <v>91</v>
      </c>
      <c r="AT143" s="147" t="s">
        <v>133</v>
      </c>
      <c r="AU143" s="147" t="s">
        <v>81</v>
      </c>
      <c r="AY143" s="15" t="s">
        <v>132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5" t="s">
        <v>79</v>
      </c>
      <c r="BK143" s="148">
        <f>ROUND(I143*H143,2)</f>
        <v>0</v>
      </c>
      <c r="BL143" s="15" t="s">
        <v>91</v>
      </c>
      <c r="BM143" s="147" t="s">
        <v>235</v>
      </c>
    </row>
    <row r="144" spans="2:65" s="1" customFormat="1" ht="19.5">
      <c r="B144" s="30"/>
      <c r="D144" s="149" t="s">
        <v>139</v>
      </c>
      <c r="F144" s="150" t="s">
        <v>234</v>
      </c>
      <c r="I144" s="151"/>
      <c r="L144" s="30"/>
      <c r="M144" s="152"/>
      <c r="T144" s="52"/>
      <c r="AT144" s="15" t="s">
        <v>139</v>
      </c>
      <c r="AU144" s="15" t="s">
        <v>81</v>
      </c>
    </row>
    <row r="145" spans="2:65" s="12" customFormat="1">
      <c r="B145" s="153"/>
      <c r="D145" s="149" t="s">
        <v>144</v>
      </c>
      <c r="E145" s="154" t="s">
        <v>1</v>
      </c>
      <c r="F145" s="155" t="s">
        <v>225</v>
      </c>
      <c r="H145" s="156">
        <v>1285.2</v>
      </c>
      <c r="I145" s="157"/>
      <c r="L145" s="153"/>
      <c r="M145" s="158"/>
      <c r="T145" s="159"/>
      <c r="AT145" s="154" t="s">
        <v>144</v>
      </c>
      <c r="AU145" s="154" t="s">
        <v>81</v>
      </c>
      <c r="AV145" s="12" t="s">
        <v>81</v>
      </c>
      <c r="AW145" s="12" t="s">
        <v>29</v>
      </c>
      <c r="AX145" s="12" t="s">
        <v>79</v>
      </c>
      <c r="AY145" s="154" t="s">
        <v>132</v>
      </c>
    </row>
    <row r="146" spans="2:65" s="1" customFormat="1" ht="26.45" customHeight="1">
      <c r="B146" s="30"/>
      <c r="C146" s="135" t="s">
        <v>198</v>
      </c>
      <c r="D146" s="135" t="s">
        <v>133</v>
      </c>
      <c r="E146" s="136" t="s">
        <v>236</v>
      </c>
      <c r="F146" s="137" t="s">
        <v>237</v>
      </c>
      <c r="G146" s="138" t="s">
        <v>238</v>
      </c>
      <c r="H146" s="139">
        <v>12</v>
      </c>
      <c r="I146" s="140"/>
      <c r="J146" s="141">
        <f>ROUND(I146*H146,2)</f>
        <v>0</v>
      </c>
      <c r="K146" s="142"/>
      <c r="L146" s="30"/>
      <c r="M146" s="143" t="s">
        <v>1</v>
      </c>
      <c r="N146" s="144" t="s">
        <v>37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91</v>
      </c>
      <c r="AT146" s="147" t="s">
        <v>133</v>
      </c>
      <c r="AU146" s="147" t="s">
        <v>81</v>
      </c>
      <c r="AY146" s="15" t="s">
        <v>132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5" t="s">
        <v>79</v>
      </c>
      <c r="BK146" s="148">
        <f>ROUND(I146*H146,2)</f>
        <v>0</v>
      </c>
      <c r="BL146" s="15" t="s">
        <v>91</v>
      </c>
      <c r="BM146" s="147" t="s">
        <v>239</v>
      </c>
    </row>
    <row r="147" spans="2:65" s="1" customFormat="1" ht="19.5">
      <c r="B147" s="30"/>
      <c r="D147" s="149" t="s">
        <v>139</v>
      </c>
      <c r="F147" s="150" t="s">
        <v>237</v>
      </c>
      <c r="I147" s="151"/>
      <c r="L147" s="30"/>
      <c r="M147" s="152"/>
      <c r="T147" s="52"/>
      <c r="AT147" s="15" t="s">
        <v>139</v>
      </c>
      <c r="AU147" s="15" t="s">
        <v>81</v>
      </c>
    </row>
    <row r="148" spans="2:65" s="12" customFormat="1">
      <c r="B148" s="153"/>
      <c r="D148" s="149" t="s">
        <v>144</v>
      </c>
      <c r="E148" s="154" t="s">
        <v>1</v>
      </c>
      <c r="F148" s="155" t="s">
        <v>240</v>
      </c>
      <c r="H148" s="156">
        <v>12</v>
      </c>
      <c r="I148" s="157"/>
      <c r="L148" s="153"/>
      <c r="M148" s="158"/>
      <c r="T148" s="159"/>
      <c r="AT148" s="154" t="s">
        <v>144</v>
      </c>
      <c r="AU148" s="154" t="s">
        <v>81</v>
      </c>
      <c r="AV148" s="12" t="s">
        <v>81</v>
      </c>
      <c r="AW148" s="12" t="s">
        <v>29</v>
      </c>
      <c r="AX148" s="12" t="s">
        <v>79</v>
      </c>
      <c r="AY148" s="154" t="s">
        <v>132</v>
      </c>
    </row>
    <row r="149" spans="2:65" s="13" customFormat="1">
      <c r="B149" s="160"/>
      <c r="D149" s="149" t="s">
        <v>144</v>
      </c>
      <c r="E149" s="161" t="s">
        <v>1</v>
      </c>
      <c r="F149" s="162" t="s">
        <v>241</v>
      </c>
      <c r="H149" s="161" t="s">
        <v>1</v>
      </c>
      <c r="I149" s="163"/>
      <c r="L149" s="160"/>
      <c r="M149" s="164"/>
      <c r="T149" s="165"/>
      <c r="AT149" s="161" t="s">
        <v>144</v>
      </c>
      <c r="AU149" s="161" t="s">
        <v>81</v>
      </c>
      <c r="AV149" s="13" t="s">
        <v>79</v>
      </c>
      <c r="AW149" s="13" t="s">
        <v>29</v>
      </c>
      <c r="AX149" s="13" t="s">
        <v>72</v>
      </c>
      <c r="AY149" s="161" t="s">
        <v>132</v>
      </c>
    </row>
    <row r="150" spans="2:65" s="11" customFormat="1" ht="22.9" customHeight="1">
      <c r="B150" s="123"/>
      <c r="D150" s="124" t="s">
        <v>71</v>
      </c>
      <c r="E150" s="133" t="s">
        <v>204</v>
      </c>
      <c r="F150" s="133" t="s">
        <v>205</v>
      </c>
      <c r="I150" s="126"/>
      <c r="J150" s="134">
        <f>BK150</f>
        <v>0</v>
      </c>
      <c r="L150" s="123"/>
      <c r="M150" s="128"/>
      <c r="P150" s="129">
        <f>SUM(P151:P152)</f>
        <v>0</v>
      </c>
      <c r="R150" s="129">
        <f>SUM(R151:R152)</f>
        <v>0</v>
      </c>
      <c r="T150" s="130">
        <f>SUM(T151:T152)</f>
        <v>0</v>
      </c>
      <c r="AR150" s="124" t="s">
        <v>79</v>
      </c>
      <c r="AT150" s="131" t="s">
        <v>71</v>
      </c>
      <c r="AU150" s="131" t="s">
        <v>79</v>
      </c>
      <c r="AY150" s="124" t="s">
        <v>132</v>
      </c>
      <c r="BK150" s="132">
        <f>SUM(BK151:BK152)</f>
        <v>0</v>
      </c>
    </row>
    <row r="151" spans="2:65" s="1" customFormat="1" ht="36" customHeight="1">
      <c r="B151" s="30"/>
      <c r="C151" s="135" t="s">
        <v>206</v>
      </c>
      <c r="D151" s="135" t="s">
        <v>133</v>
      </c>
      <c r="E151" s="136" t="s">
        <v>207</v>
      </c>
      <c r="F151" s="137" t="s">
        <v>208</v>
      </c>
      <c r="G151" s="138" t="s">
        <v>156</v>
      </c>
      <c r="H151" s="139">
        <v>827.34799999999996</v>
      </c>
      <c r="I151" s="140"/>
      <c r="J151" s="141">
        <f>ROUND(I151*H151,2)</f>
        <v>0</v>
      </c>
      <c r="K151" s="142"/>
      <c r="L151" s="30"/>
      <c r="M151" s="143" t="s">
        <v>1</v>
      </c>
      <c r="N151" s="144" t="s">
        <v>37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91</v>
      </c>
      <c r="AT151" s="147" t="s">
        <v>133</v>
      </c>
      <c r="AU151" s="147" t="s">
        <v>81</v>
      </c>
      <c r="AY151" s="15" t="s">
        <v>132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5" t="s">
        <v>79</v>
      </c>
      <c r="BK151" s="148">
        <f>ROUND(I151*H151,2)</f>
        <v>0</v>
      </c>
      <c r="BL151" s="15" t="s">
        <v>91</v>
      </c>
      <c r="BM151" s="147" t="s">
        <v>242</v>
      </c>
    </row>
    <row r="152" spans="2:65" s="1" customFormat="1" ht="19.5">
      <c r="B152" s="30"/>
      <c r="D152" s="149" t="s">
        <v>139</v>
      </c>
      <c r="F152" s="150" t="s">
        <v>208</v>
      </c>
      <c r="I152" s="151"/>
      <c r="L152" s="30"/>
      <c r="M152" s="166"/>
      <c r="N152" s="167"/>
      <c r="O152" s="167"/>
      <c r="P152" s="167"/>
      <c r="Q152" s="167"/>
      <c r="R152" s="167"/>
      <c r="S152" s="167"/>
      <c r="T152" s="168"/>
      <c r="AT152" s="15" t="s">
        <v>139</v>
      </c>
      <c r="AU152" s="15" t="s">
        <v>81</v>
      </c>
    </row>
    <row r="153" spans="2:65" s="1" customFormat="1" ht="6.95" customHeight="1">
      <c r="B153" s="41"/>
      <c r="C153" s="42"/>
      <c r="D153" s="42"/>
      <c r="E153" s="42"/>
      <c r="F153" s="42"/>
      <c r="G153" s="42"/>
      <c r="H153" s="42"/>
      <c r="I153" s="42"/>
      <c r="J153" s="42"/>
      <c r="K153" s="42"/>
      <c r="L153" s="30"/>
    </row>
  </sheetData>
  <sheetProtection algorithmName="SHA-512" hashValue="R/Px3hU1mk307plK6/Tsq1Bf4dOiPUWarBeTijrQ04tw3Ps2L3zq9k6I/ABR+c/IqCMi9p3Wseduw6lCWP/duw==" saltValue="jFGDScUwxeVfyoTqAUjMZJxJ3XZB7CijBDWXkZCL0bcynjtB2GvsUJNgkNlf6Vyqf6xj8VPgNFs43Lr3glg6gA==" spinCount="100000" sheet="1" objects="1" scenarios="1" formatColumns="0" formatRows="0" autoFilter="0"/>
  <autoFilter ref="C122:K152" xr:uid="{00000000-0009-0000-0000-000003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93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100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9" t="str">
        <f>'Rekapitulace stavby'!K6</f>
        <v>Komunikace na hrázi rybníka Smíchov</v>
      </c>
      <c r="F7" s="230"/>
      <c r="G7" s="230"/>
      <c r="H7" s="230"/>
      <c r="L7" s="18"/>
    </row>
    <row r="8" spans="2:46" ht="12" customHeight="1">
      <c r="B8" s="18"/>
      <c r="D8" s="25" t="s">
        <v>101</v>
      </c>
      <c r="L8" s="18"/>
    </row>
    <row r="9" spans="2:46" s="1" customFormat="1" ht="16.5" customHeight="1">
      <c r="B9" s="30"/>
      <c r="E9" s="229" t="s">
        <v>102</v>
      </c>
      <c r="F9" s="228"/>
      <c r="G9" s="228"/>
      <c r="H9" s="228"/>
      <c r="L9" s="30"/>
    </row>
    <row r="10" spans="2:46" s="1" customFormat="1" ht="12" customHeight="1">
      <c r="B10" s="30"/>
      <c r="D10" s="25" t="s">
        <v>103</v>
      </c>
      <c r="L10" s="30"/>
    </row>
    <row r="11" spans="2:46" s="1" customFormat="1" ht="16.5" customHeight="1">
      <c r="B11" s="30"/>
      <c r="E11" s="219" t="s">
        <v>243</v>
      </c>
      <c r="F11" s="228"/>
      <c r="G11" s="228"/>
      <c r="H11" s="228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105</v>
      </c>
      <c r="I14" s="25" t="s">
        <v>22</v>
      </c>
      <c r="J14" s="49" t="str">
        <f>'Rekapitulace stavby'!AN8</f>
        <v>Vyplň údaj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">
        <v>1</v>
      </c>
      <c r="L16" s="30"/>
    </row>
    <row r="17" spans="2:12" s="1" customFormat="1" ht="18" customHeight="1">
      <c r="B17" s="30"/>
      <c r="E17" s="23" t="s">
        <v>106</v>
      </c>
      <c r="I17" s="25" t="s">
        <v>25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31" t="str">
        <f>'Rekapitulace stavby'!E14</f>
        <v>Vyplň údaj</v>
      </c>
      <c r="F20" s="197"/>
      <c r="G20" s="197"/>
      <c r="H20" s="197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">
        <v>1</v>
      </c>
      <c r="L22" s="30"/>
    </row>
    <row r="23" spans="2:12" s="1" customFormat="1" ht="18" customHeight="1">
      <c r="B23" s="30"/>
      <c r="E23" s="23" t="s">
        <v>107</v>
      </c>
      <c r="I23" s="25" t="s">
        <v>25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30</v>
      </c>
      <c r="I25" s="25" t="s">
        <v>24</v>
      </c>
      <c r="J25" s="23" t="s">
        <v>1</v>
      </c>
      <c r="L25" s="30"/>
    </row>
    <row r="26" spans="2:12" s="1" customFormat="1" ht="18" customHeight="1">
      <c r="B26" s="30"/>
      <c r="E26" s="23" t="s">
        <v>108</v>
      </c>
      <c r="I26" s="25" t="s">
        <v>25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31</v>
      </c>
      <c r="L28" s="30"/>
    </row>
    <row r="29" spans="2:12" s="7" customFormat="1" ht="16.5" customHeight="1">
      <c r="B29" s="90"/>
      <c r="E29" s="201" t="s">
        <v>1</v>
      </c>
      <c r="F29" s="201"/>
      <c r="G29" s="201"/>
      <c r="H29" s="201"/>
      <c r="L29" s="90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25.35" customHeight="1">
      <c r="B32" s="30"/>
      <c r="D32" s="91" t="s">
        <v>32</v>
      </c>
      <c r="J32" s="62">
        <f>ROUND(J123, 2)</f>
        <v>0</v>
      </c>
      <c r="L32" s="30"/>
    </row>
    <row r="33" spans="2:12" s="1" customFormat="1" ht="6.95" customHeight="1">
      <c r="B33" s="30"/>
      <c r="D33" s="50"/>
      <c r="E33" s="50"/>
      <c r="F33" s="50"/>
      <c r="G33" s="50"/>
      <c r="H33" s="50"/>
      <c r="I33" s="50"/>
      <c r="J33" s="50"/>
      <c r="K33" s="50"/>
      <c r="L33" s="30"/>
    </row>
    <row r="34" spans="2:12" s="1" customFormat="1" ht="14.45" customHeight="1">
      <c r="B34" s="30"/>
      <c r="F34" s="92" t="s">
        <v>34</v>
      </c>
      <c r="I34" s="92" t="s">
        <v>33</v>
      </c>
      <c r="J34" s="92" t="s">
        <v>35</v>
      </c>
      <c r="L34" s="30"/>
    </row>
    <row r="35" spans="2:12" s="1" customFormat="1" ht="14.45" customHeight="1">
      <c r="B35" s="30"/>
      <c r="D35" s="93" t="s">
        <v>36</v>
      </c>
      <c r="E35" s="25" t="s">
        <v>37</v>
      </c>
      <c r="F35" s="82">
        <f>ROUND((SUM(BE123:BE145)),  2)</f>
        <v>0</v>
      </c>
      <c r="I35" s="94">
        <v>0.21</v>
      </c>
      <c r="J35" s="82">
        <f>ROUND(((SUM(BE123:BE145))*I35),  2)</f>
        <v>0</v>
      </c>
      <c r="L35" s="30"/>
    </row>
    <row r="36" spans="2:12" s="1" customFormat="1" ht="14.45" customHeight="1">
      <c r="B36" s="30"/>
      <c r="E36" s="25" t="s">
        <v>38</v>
      </c>
      <c r="F36" s="82">
        <f>ROUND((SUM(BF123:BF145)),  2)</f>
        <v>0</v>
      </c>
      <c r="I36" s="94">
        <v>0.12</v>
      </c>
      <c r="J36" s="82">
        <f>ROUND(((SUM(BF123:BF145))*I36),  2)</f>
        <v>0</v>
      </c>
      <c r="L36" s="30"/>
    </row>
    <row r="37" spans="2:12" s="1" customFormat="1" ht="14.45" hidden="1" customHeight="1">
      <c r="B37" s="30"/>
      <c r="E37" s="25" t="s">
        <v>39</v>
      </c>
      <c r="F37" s="82">
        <f>ROUND((SUM(BG123:BG145)),  2)</f>
        <v>0</v>
      </c>
      <c r="I37" s="94">
        <v>0.21</v>
      </c>
      <c r="J37" s="82">
        <f>0</f>
        <v>0</v>
      </c>
      <c r="L37" s="30"/>
    </row>
    <row r="38" spans="2:12" s="1" customFormat="1" ht="14.45" hidden="1" customHeight="1">
      <c r="B38" s="30"/>
      <c r="E38" s="25" t="s">
        <v>40</v>
      </c>
      <c r="F38" s="82">
        <f>ROUND((SUM(BH123:BH145)),  2)</f>
        <v>0</v>
      </c>
      <c r="I38" s="94">
        <v>0.12</v>
      </c>
      <c r="J38" s="82">
        <f>0</f>
        <v>0</v>
      </c>
      <c r="L38" s="30"/>
    </row>
    <row r="39" spans="2:12" s="1" customFormat="1" ht="14.45" hidden="1" customHeight="1">
      <c r="B39" s="30"/>
      <c r="E39" s="25" t="s">
        <v>41</v>
      </c>
      <c r="F39" s="82">
        <f>ROUND((SUM(BI123:BI145)),  2)</f>
        <v>0</v>
      </c>
      <c r="I39" s="94">
        <v>0</v>
      </c>
      <c r="J39" s="82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42</v>
      </c>
      <c r="E41" s="53"/>
      <c r="F41" s="53"/>
      <c r="G41" s="97" t="s">
        <v>43</v>
      </c>
      <c r="H41" s="98" t="s">
        <v>44</v>
      </c>
      <c r="I41" s="53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12" s="1" customFormat="1" ht="24.95" customHeight="1">
      <c r="B82" s="30"/>
      <c r="C82" s="19" t="s">
        <v>109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9" t="str">
        <f>E7</f>
        <v>Komunikace na hrázi rybníka Smíchov</v>
      </c>
      <c r="F85" s="230"/>
      <c r="G85" s="230"/>
      <c r="H85" s="230"/>
      <c r="L85" s="30"/>
    </row>
    <row r="86" spans="2:12" ht="12" customHeight="1">
      <c r="B86" s="18"/>
      <c r="C86" s="25" t="s">
        <v>101</v>
      </c>
      <c r="L86" s="18"/>
    </row>
    <row r="87" spans="2:12" s="1" customFormat="1" ht="16.5" customHeight="1">
      <c r="B87" s="30"/>
      <c r="E87" s="229" t="s">
        <v>102</v>
      </c>
      <c r="F87" s="228"/>
      <c r="G87" s="228"/>
      <c r="H87" s="228"/>
      <c r="L87" s="30"/>
    </row>
    <row r="88" spans="2:12" s="1" customFormat="1" ht="12" customHeight="1">
      <c r="B88" s="30"/>
      <c r="C88" s="25" t="s">
        <v>103</v>
      </c>
      <c r="L88" s="30"/>
    </row>
    <row r="89" spans="2:12" s="1" customFormat="1" ht="16.5" customHeight="1">
      <c r="B89" s="30"/>
      <c r="E89" s="219" t="str">
        <f>E11</f>
        <v>4 - Dokončovací práce</v>
      </c>
      <c r="F89" s="228"/>
      <c r="G89" s="228"/>
      <c r="H89" s="228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Těchobuz</v>
      </c>
      <c r="I91" s="25" t="s">
        <v>22</v>
      </c>
      <c r="J91" s="49" t="str">
        <f>IF(J14="","",J14)</f>
        <v>Vyplň údaj</v>
      </c>
      <c r="L91" s="30"/>
    </row>
    <row r="92" spans="2:12" s="1" customFormat="1" ht="6.95" customHeight="1">
      <c r="B92" s="30"/>
      <c r="L92" s="30"/>
    </row>
    <row r="93" spans="2:12" s="1" customFormat="1" ht="27.95" customHeight="1">
      <c r="B93" s="30"/>
      <c r="C93" s="25" t="s">
        <v>23</v>
      </c>
      <c r="F93" s="23" t="str">
        <f>E17</f>
        <v>Obec Těchobuz</v>
      </c>
      <c r="I93" s="25" t="s">
        <v>28</v>
      </c>
      <c r="J93" s="28" t="str">
        <f>E23</f>
        <v>VDG Projektování s.r.o.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30</v>
      </c>
      <c r="J94" s="28" t="str">
        <f>E26</f>
        <v>Ing. Vítězslav Pavel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112</v>
      </c>
      <c r="J98" s="62">
        <f>J123</f>
        <v>0</v>
      </c>
      <c r="L98" s="30"/>
      <c r="AU98" s="15" t="s">
        <v>113</v>
      </c>
    </row>
    <row r="99" spans="2:47" s="8" customFormat="1" ht="24.95" customHeight="1">
      <c r="B99" s="106"/>
      <c r="D99" s="107" t="s">
        <v>114</v>
      </c>
      <c r="E99" s="108"/>
      <c r="F99" s="108"/>
      <c r="G99" s="108"/>
      <c r="H99" s="108"/>
      <c r="I99" s="108"/>
      <c r="J99" s="109">
        <f>J124</f>
        <v>0</v>
      </c>
      <c r="L99" s="106"/>
    </row>
    <row r="100" spans="2:47" s="9" customFormat="1" ht="19.899999999999999" customHeight="1">
      <c r="B100" s="110"/>
      <c r="D100" s="111" t="s">
        <v>211</v>
      </c>
      <c r="E100" s="112"/>
      <c r="F100" s="112"/>
      <c r="G100" s="112"/>
      <c r="H100" s="112"/>
      <c r="I100" s="112"/>
      <c r="J100" s="113">
        <f>J125</f>
        <v>0</v>
      </c>
      <c r="L100" s="110"/>
    </row>
    <row r="101" spans="2:47" s="9" customFormat="1" ht="19.899999999999999" customHeight="1">
      <c r="B101" s="110"/>
      <c r="D101" s="111" t="s">
        <v>244</v>
      </c>
      <c r="E101" s="112"/>
      <c r="F101" s="112"/>
      <c r="G101" s="112"/>
      <c r="H101" s="112"/>
      <c r="I101" s="112"/>
      <c r="J101" s="113">
        <f>J138</f>
        <v>0</v>
      </c>
      <c r="L101" s="110"/>
    </row>
    <row r="102" spans="2:47" s="1" customFormat="1" ht="21.75" customHeight="1">
      <c r="B102" s="30"/>
      <c r="L102" s="30"/>
    </row>
    <row r="103" spans="2:47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0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0"/>
    </row>
    <row r="108" spans="2:47" s="1" customFormat="1" ht="24.95" customHeight="1">
      <c r="B108" s="30"/>
      <c r="C108" s="19" t="s">
        <v>117</v>
      </c>
      <c r="L108" s="30"/>
    </row>
    <row r="109" spans="2:47" s="1" customFormat="1" ht="6.95" customHeight="1">
      <c r="B109" s="30"/>
      <c r="L109" s="30"/>
    </row>
    <row r="110" spans="2:47" s="1" customFormat="1" ht="12" customHeight="1">
      <c r="B110" s="30"/>
      <c r="C110" s="25" t="s">
        <v>16</v>
      </c>
      <c r="L110" s="30"/>
    </row>
    <row r="111" spans="2:47" s="1" customFormat="1" ht="16.5" customHeight="1">
      <c r="B111" s="30"/>
      <c r="E111" s="229" t="str">
        <f>E7</f>
        <v>Komunikace na hrázi rybníka Smíchov</v>
      </c>
      <c r="F111" s="230"/>
      <c r="G111" s="230"/>
      <c r="H111" s="230"/>
      <c r="L111" s="30"/>
    </row>
    <row r="112" spans="2:47" ht="12" customHeight="1">
      <c r="B112" s="18"/>
      <c r="C112" s="25" t="s">
        <v>101</v>
      </c>
      <c r="L112" s="18"/>
    </row>
    <row r="113" spans="2:65" s="1" customFormat="1" ht="16.5" customHeight="1">
      <c r="B113" s="30"/>
      <c r="E113" s="229" t="s">
        <v>102</v>
      </c>
      <c r="F113" s="228"/>
      <c r="G113" s="228"/>
      <c r="H113" s="228"/>
      <c r="L113" s="30"/>
    </row>
    <row r="114" spans="2:65" s="1" customFormat="1" ht="12" customHeight="1">
      <c r="B114" s="30"/>
      <c r="C114" s="25" t="s">
        <v>103</v>
      </c>
      <c r="L114" s="30"/>
    </row>
    <row r="115" spans="2:65" s="1" customFormat="1" ht="16.5" customHeight="1">
      <c r="B115" s="30"/>
      <c r="E115" s="219" t="str">
        <f>E11</f>
        <v>4 - Dokončovací práce</v>
      </c>
      <c r="F115" s="228"/>
      <c r="G115" s="228"/>
      <c r="H115" s="228"/>
      <c r="L115" s="30"/>
    </row>
    <row r="116" spans="2:65" s="1" customFormat="1" ht="6.95" customHeight="1">
      <c r="B116" s="30"/>
      <c r="L116" s="30"/>
    </row>
    <row r="117" spans="2:65" s="1" customFormat="1" ht="12" customHeight="1">
      <c r="B117" s="30"/>
      <c r="C117" s="25" t="s">
        <v>20</v>
      </c>
      <c r="F117" s="23" t="str">
        <f>F14</f>
        <v>Těchobuz</v>
      </c>
      <c r="I117" s="25" t="s">
        <v>22</v>
      </c>
      <c r="J117" s="49" t="str">
        <f>IF(J14="","",J14)</f>
        <v>Vyplň údaj</v>
      </c>
      <c r="L117" s="30"/>
    </row>
    <row r="118" spans="2:65" s="1" customFormat="1" ht="6.95" customHeight="1">
      <c r="B118" s="30"/>
      <c r="L118" s="30"/>
    </row>
    <row r="119" spans="2:65" s="1" customFormat="1" ht="27.95" customHeight="1">
      <c r="B119" s="30"/>
      <c r="C119" s="25" t="s">
        <v>23</v>
      </c>
      <c r="F119" s="23" t="str">
        <f>E17</f>
        <v>Obec Těchobuz</v>
      </c>
      <c r="I119" s="25" t="s">
        <v>28</v>
      </c>
      <c r="J119" s="28" t="str">
        <f>E23</f>
        <v>VDG Projektování s.r.o.</v>
      </c>
      <c r="L119" s="30"/>
    </row>
    <row r="120" spans="2:65" s="1" customFormat="1" ht="15.2" customHeight="1">
      <c r="B120" s="30"/>
      <c r="C120" s="25" t="s">
        <v>26</v>
      </c>
      <c r="F120" s="23" t="str">
        <f>IF(E20="","",E20)</f>
        <v>Vyplň údaj</v>
      </c>
      <c r="I120" s="25" t="s">
        <v>30</v>
      </c>
      <c r="J120" s="28" t="str">
        <f>E26</f>
        <v>Ing. Vítězslav Pavel</v>
      </c>
      <c r="L120" s="30"/>
    </row>
    <row r="121" spans="2:65" s="1" customFormat="1" ht="10.35" customHeight="1">
      <c r="B121" s="30"/>
      <c r="L121" s="30"/>
    </row>
    <row r="122" spans="2:65" s="10" customFormat="1" ht="29.25" customHeight="1">
      <c r="B122" s="114"/>
      <c r="C122" s="115" t="s">
        <v>118</v>
      </c>
      <c r="D122" s="116" t="s">
        <v>57</v>
      </c>
      <c r="E122" s="116" t="s">
        <v>53</v>
      </c>
      <c r="F122" s="116" t="s">
        <v>54</v>
      </c>
      <c r="G122" s="116" t="s">
        <v>119</v>
      </c>
      <c r="H122" s="116" t="s">
        <v>120</v>
      </c>
      <c r="I122" s="116" t="s">
        <v>121</v>
      </c>
      <c r="J122" s="117" t="s">
        <v>111</v>
      </c>
      <c r="K122" s="118" t="s">
        <v>122</v>
      </c>
      <c r="L122" s="114"/>
      <c r="M122" s="55" t="s">
        <v>1</v>
      </c>
      <c r="N122" s="56" t="s">
        <v>36</v>
      </c>
      <c r="O122" s="56" t="s">
        <v>123</v>
      </c>
      <c r="P122" s="56" t="s">
        <v>124</v>
      </c>
      <c r="Q122" s="56" t="s">
        <v>125</v>
      </c>
      <c r="R122" s="56" t="s">
        <v>126</v>
      </c>
      <c r="S122" s="56" t="s">
        <v>127</v>
      </c>
      <c r="T122" s="57" t="s">
        <v>128</v>
      </c>
    </row>
    <row r="123" spans="2:65" s="1" customFormat="1" ht="22.9" customHeight="1">
      <c r="B123" s="30"/>
      <c r="C123" s="60" t="s">
        <v>129</v>
      </c>
      <c r="J123" s="119">
        <f>BK123</f>
        <v>0</v>
      </c>
      <c r="L123" s="30"/>
      <c r="M123" s="58"/>
      <c r="N123" s="50"/>
      <c r="O123" s="50"/>
      <c r="P123" s="120">
        <f>P124</f>
        <v>0</v>
      </c>
      <c r="Q123" s="50"/>
      <c r="R123" s="120">
        <f>R124</f>
        <v>139.50290000000004</v>
      </c>
      <c r="S123" s="50"/>
      <c r="T123" s="121">
        <f>T124</f>
        <v>0</v>
      </c>
      <c r="AT123" s="15" t="s">
        <v>71</v>
      </c>
      <c r="AU123" s="15" t="s">
        <v>113</v>
      </c>
      <c r="BK123" s="122">
        <f>BK124</f>
        <v>0</v>
      </c>
    </row>
    <row r="124" spans="2:65" s="11" customFormat="1" ht="25.9" customHeight="1">
      <c r="B124" s="123"/>
      <c r="D124" s="124" t="s">
        <v>71</v>
      </c>
      <c r="E124" s="125" t="s">
        <v>130</v>
      </c>
      <c r="F124" s="125" t="s">
        <v>131</v>
      </c>
      <c r="I124" s="126"/>
      <c r="J124" s="127">
        <f>BK124</f>
        <v>0</v>
      </c>
      <c r="L124" s="123"/>
      <c r="M124" s="128"/>
      <c r="P124" s="129">
        <f>P125+P138</f>
        <v>0</v>
      </c>
      <c r="R124" s="129">
        <f>R125+R138</f>
        <v>139.50290000000004</v>
      </c>
      <c r="T124" s="130">
        <f>T125+T138</f>
        <v>0</v>
      </c>
      <c r="AR124" s="124" t="s">
        <v>79</v>
      </c>
      <c r="AT124" s="131" t="s">
        <v>71</v>
      </c>
      <c r="AU124" s="131" t="s">
        <v>72</v>
      </c>
      <c r="AY124" s="124" t="s">
        <v>132</v>
      </c>
      <c r="BK124" s="132">
        <f>BK125+BK138</f>
        <v>0</v>
      </c>
    </row>
    <row r="125" spans="2:65" s="11" customFormat="1" ht="22.9" customHeight="1">
      <c r="B125" s="123"/>
      <c r="D125" s="124" t="s">
        <v>71</v>
      </c>
      <c r="E125" s="133" t="s">
        <v>160</v>
      </c>
      <c r="F125" s="133" t="s">
        <v>212</v>
      </c>
      <c r="I125" s="126"/>
      <c r="J125" s="134">
        <f>BK125</f>
        <v>0</v>
      </c>
      <c r="L125" s="123"/>
      <c r="M125" s="128"/>
      <c r="P125" s="129">
        <f>SUM(P126:P137)</f>
        <v>0</v>
      </c>
      <c r="R125" s="129">
        <f>SUM(R126:R137)</f>
        <v>133.59600000000003</v>
      </c>
      <c r="T125" s="130">
        <f>SUM(T126:T137)</f>
        <v>0</v>
      </c>
      <c r="AR125" s="124" t="s">
        <v>79</v>
      </c>
      <c r="AT125" s="131" t="s">
        <v>71</v>
      </c>
      <c r="AU125" s="131" t="s">
        <v>79</v>
      </c>
      <c r="AY125" s="124" t="s">
        <v>132</v>
      </c>
      <c r="BK125" s="132">
        <f>SUM(BK126:BK137)</f>
        <v>0</v>
      </c>
    </row>
    <row r="126" spans="2:65" s="1" customFormat="1" ht="24" customHeight="1">
      <c r="B126" s="30"/>
      <c r="C126" s="135" t="s">
        <v>79</v>
      </c>
      <c r="D126" s="135" t="s">
        <v>133</v>
      </c>
      <c r="E126" s="136" t="s">
        <v>245</v>
      </c>
      <c r="F126" s="137" t="s">
        <v>246</v>
      </c>
      <c r="G126" s="138" t="s">
        <v>142</v>
      </c>
      <c r="H126" s="139">
        <v>458</v>
      </c>
      <c r="I126" s="140"/>
      <c r="J126" s="141">
        <f>ROUND(I126*H126,2)</f>
        <v>0</v>
      </c>
      <c r="K126" s="142"/>
      <c r="L126" s="30"/>
      <c r="M126" s="143" t="s">
        <v>1</v>
      </c>
      <c r="N126" s="144" t="s">
        <v>37</v>
      </c>
      <c r="P126" s="145">
        <f>O126*H126</f>
        <v>0</v>
      </c>
      <c r="Q126" s="145">
        <v>0.29160000000000003</v>
      </c>
      <c r="R126" s="145">
        <f>Q126*H126</f>
        <v>133.55280000000002</v>
      </c>
      <c r="S126" s="145">
        <v>0</v>
      </c>
      <c r="T126" s="146">
        <f>S126*H126</f>
        <v>0</v>
      </c>
      <c r="AR126" s="147" t="s">
        <v>91</v>
      </c>
      <c r="AT126" s="147" t="s">
        <v>133</v>
      </c>
      <c r="AU126" s="147" t="s">
        <v>81</v>
      </c>
      <c r="AY126" s="15" t="s">
        <v>132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5" t="s">
        <v>79</v>
      </c>
      <c r="BK126" s="148">
        <f>ROUND(I126*H126,2)</f>
        <v>0</v>
      </c>
      <c r="BL126" s="15" t="s">
        <v>91</v>
      </c>
      <c r="BM126" s="147" t="s">
        <v>247</v>
      </c>
    </row>
    <row r="127" spans="2:65" s="1" customFormat="1">
      <c r="B127" s="30"/>
      <c r="D127" s="149" t="s">
        <v>139</v>
      </c>
      <c r="F127" s="150" t="s">
        <v>246</v>
      </c>
      <c r="I127" s="151"/>
      <c r="L127" s="30"/>
      <c r="M127" s="152"/>
      <c r="T127" s="52"/>
      <c r="AT127" s="15" t="s">
        <v>139</v>
      </c>
      <c r="AU127" s="15" t="s">
        <v>81</v>
      </c>
    </row>
    <row r="128" spans="2:65" s="12" customFormat="1">
      <c r="B128" s="153"/>
      <c r="D128" s="149" t="s">
        <v>144</v>
      </c>
      <c r="E128" s="154" t="s">
        <v>1</v>
      </c>
      <c r="F128" s="155" t="s">
        <v>248</v>
      </c>
      <c r="H128" s="156">
        <v>458</v>
      </c>
      <c r="I128" s="157"/>
      <c r="L128" s="153"/>
      <c r="M128" s="158"/>
      <c r="T128" s="159"/>
      <c r="AT128" s="154" t="s">
        <v>144</v>
      </c>
      <c r="AU128" s="154" t="s">
        <v>81</v>
      </c>
      <c r="AV128" s="12" t="s">
        <v>81</v>
      </c>
      <c r="AW128" s="12" t="s">
        <v>29</v>
      </c>
      <c r="AX128" s="12" t="s">
        <v>79</v>
      </c>
      <c r="AY128" s="154" t="s">
        <v>132</v>
      </c>
    </row>
    <row r="129" spans="2:65" s="13" customFormat="1">
      <c r="B129" s="160"/>
      <c r="D129" s="149" t="s">
        <v>144</v>
      </c>
      <c r="E129" s="161" t="s">
        <v>1</v>
      </c>
      <c r="F129" s="162" t="s">
        <v>249</v>
      </c>
      <c r="H129" s="161" t="s">
        <v>1</v>
      </c>
      <c r="I129" s="163"/>
      <c r="L129" s="160"/>
      <c r="M129" s="164"/>
      <c r="T129" s="165"/>
      <c r="AT129" s="161" t="s">
        <v>144</v>
      </c>
      <c r="AU129" s="161" t="s">
        <v>81</v>
      </c>
      <c r="AV129" s="13" t="s">
        <v>79</v>
      </c>
      <c r="AW129" s="13" t="s">
        <v>29</v>
      </c>
      <c r="AX129" s="13" t="s">
        <v>72</v>
      </c>
      <c r="AY129" s="161" t="s">
        <v>132</v>
      </c>
    </row>
    <row r="130" spans="2:65" s="1" customFormat="1" ht="24" customHeight="1">
      <c r="B130" s="30"/>
      <c r="C130" s="135" t="s">
        <v>81</v>
      </c>
      <c r="D130" s="135" t="s">
        <v>133</v>
      </c>
      <c r="E130" s="136" t="s">
        <v>250</v>
      </c>
      <c r="F130" s="137" t="s">
        <v>251</v>
      </c>
      <c r="G130" s="138" t="s">
        <v>238</v>
      </c>
      <c r="H130" s="139">
        <v>12</v>
      </c>
      <c r="I130" s="140"/>
      <c r="J130" s="141">
        <f>ROUND(I130*H130,2)</f>
        <v>0</v>
      </c>
      <c r="K130" s="142"/>
      <c r="L130" s="30"/>
      <c r="M130" s="143" t="s">
        <v>1</v>
      </c>
      <c r="N130" s="144" t="s">
        <v>37</v>
      </c>
      <c r="P130" s="145">
        <f>O130*H130</f>
        <v>0</v>
      </c>
      <c r="Q130" s="145">
        <v>3.5999999999999999E-3</v>
      </c>
      <c r="R130" s="145">
        <f>Q130*H130</f>
        <v>4.3200000000000002E-2</v>
      </c>
      <c r="S130" s="145">
        <v>0</v>
      </c>
      <c r="T130" s="146">
        <f>S130*H130</f>
        <v>0</v>
      </c>
      <c r="AR130" s="147" t="s">
        <v>91</v>
      </c>
      <c r="AT130" s="147" t="s">
        <v>133</v>
      </c>
      <c r="AU130" s="147" t="s">
        <v>81</v>
      </c>
      <c r="AY130" s="15" t="s">
        <v>132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5" t="s">
        <v>79</v>
      </c>
      <c r="BK130" s="148">
        <f>ROUND(I130*H130,2)</f>
        <v>0</v>
      </c>
      <c r="BL130" s="15" t="s">
        <v>91</v>
      </c>
      <c r="BM130" s="147" t="s">
        <v>252</v>
      </c>
    </row>
    <row r="131" spans="2:65" s="1" customFormat="1">
      <c r="B131" s="30"/>
      <c r="D131" s="149" t="s">
        <v>139</v>
      </c>
      <c r="F131" s="150" t="s">
        <v>251</v>
      </c>
      <c r="I131" s="151"/>
      <c r="L131" s="30"/>
      <c r="M131" s="152"/>
      <c r="T131" s="52"/>
      <c r="AT131" s="15" t="s">
        <v>139</v>
      </c>
      <c r="AU131" s="15" t="s">
        <v>81</v>
      </c>
    </row>
    <row r="132" spans="2:65" s="12" customFormat="1">
      <c r="B132" s="153"/>
      <c r="D132" s="149" t="s">
        <v>144</v>
      </c>
      <c r="E132" s="154" t="s">
        <v>1</v>
      </c>
      <c r="F132" s="155" t="s">
        <v>240</v>
      </c>
      <c r="H132" s="156">
        <v>12</v>
      </c>
      <c r="I132" s="157"/>
      <c r="L132" s="153"/>
      <c r="M132" s="158"/>
      <c r="T132" s="159"/>
      <c r="AT132" s="154" t="s">
        <v>144</v>
      </c>
      <c r="AU132" s="154" t="s">
        <v>81</v>
      </c>
      <c r="AV132" s="12" t="s">
        <v>81</v>
      </c>
      <c r="AW132" s="12" t="s">
        <v>29</v>
      </c>
      <c r="AX132" s="12" t="s">
        <v>79</v>
      </c>
      <c r="AY132" s="154" t="s">
        <v>132</v>
      </c>
    </row>
    <row r="133" spans="2:65" s="13" customFormat="1">
      <c r="B133" s="160"/>
      <c r="D133" s="149" t="s">
        <v>144</v>
      </c>
      <c r="E133" s="161" t="s">
        <v>1</v>
      </c>
      <c r="F133" s="162" t="s">
        <v>253</v>
      </c>
      <c r="H133" s="161" t="s">
        <v>1</v>
      </c>
      <c r="I133" s="163"/>
      <c r="L133" s="160"/>
      <c r="M133" s="164"/>
      <c r="T133" s="165"/>
      <c r="AT133" s="161" t="s">
        <v>144</v>
      </c>
      <c r="AU133" s="161" t="s">
        <v>81</v>
      </c>
      <c r="AV133" s="13" t="s">
        <v>79</v>
      </c>
      <c r="AW133" s="13" t="s">
        <v>29</v>
      </c>
      <c r="AX133" s="13" t="s">
        <v>72</v>
      </c>
      <c r="AY133" s="161" t="s">
        <v>132</v>
      </c>
    </row>
    <row r="134" spans="2:65" s="1" customFormat="1" ht="26.45" customHeight="1">
      <c r="B134" s="30"/>
      <c r="C134" s="135" t="s">
        <v>88</v>
      </c>
      <c r="D134" s="135" t="s">
        <v>133</v>
      </c>
      <c r="E134" s="136" t="s">
        <v>254</v>
      </c>
      <c r="F134" s="137" t="s">
        <v>255</v>
      </c>
      <c r="G134" s="138" t="s">
        <v>238</v>
      </c>
      <c r="H134" s="139">
        <v>12</v>
      </c>
      <c r="I134" s="140"/>
      <c r="J134" s="141">
        <f>ROUND(I134*H134,2)</f>
        <v>0</v>
      </c>
      <c r="K134" s="142"/>
      <c r="L134" s="30"/>
      <c r="M134" s="143" t="s">
        <v>1</v>
      </c>
      <c r="N134" s="144" t="s">
        <v>37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91</v>
      </c>
      <c r="AT134" s="147" t="s">
        <v>133</v>
      </c>
      <c r="AU134" s="147" t="s">
        <v>81</v>
      </c>
      <c r="AY134" s="15" t="s">
        <v>132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5" t="s">
        <v>79</v>
      </c>
      <c r="BK134" s="148">
        <f>ROUND(I134*H134,2)</f>
        <v>0</v>
      </c>
      <c r="BL134" s="15" t="s">
        <v>91</v>
      </c>
      <c r="BM134" s="147" t="s">
        <v>256</v>
      </c>
    </row>
    <row r="135" spans="2:65" s="1" customFormat="1">
      <c r="B135" s="30"/>
      <c r="D135" s="149" t="s">
        <v>139</v>
      </c>
      <c r="F135" s="150" t="s">
        <v>255</v>
      </c>
      <c r="I135" s="151"/>
      <c r="L135" s="30"/>
      <c r="M135" s="152"/>
      <c r="T135" s="52"/>
      <c r="AT135" s="15" t="s">
        <v>139</v>
      </c>
      <c r="AU135" s="15" t="s">
        <v>81</v>
      </c>
    </row>
    <row r="136" spans="2:65" s="12" customFormat="1">
      <c r="B136" s="153"/>
      <c r="D136" s="149" t="s">
        <v>144</v>
      </c>
      <c r="E136" s="154" t="s">
        <v>1</v>
      </c>
      <c r="F136" s="155" t="s">
        <v>240</v>
      </c>
      <c r="H136" s="156">
        <v>12</v>
      </c>
      <c r="I136" s="157"/>
      <c r="L136" s="153"/>
      <c r="M136" s="158"/>
      <c r="T136" s="159"/>
      <c r="AT136" s="154" t="s">
        <v>144</v>
      </c>
      <c r="AU136" s="154" t="s">
        <v>81</v>
      </c>
      <c r="AV136" s="12" t="s">
        <v>81</v>
      </c>
      <c r="AW136" s="12" t="s">
        <v>29</v>
      </c>
      <c r="AX136" s="12" t="s">
        <v>79</v>
      </c>
      <c r="AY136" s="154" t="s">
        <v>132</v>
      </c>
    </row>
    <row r="137" spans="2:65" s="13" customFormat="1">
      <c r="B137" s="160"/>
      <c r="D137" s="149" t="s">
        <v>144</v>
      </c>
      <c r="E137" s="161" t="s">
        <v>1</v>
      </c>
      <c r="F137" s="162" t="s">
        <v>257</v>
      </c>
      <c r="H137" s="161" t="s">
        <v>1</v>
      </c>
      <c r="I137" s="163"/>
      <c r="L137" s="160"/>
      <c r="M137" s="164"/>
      <c r="T137" s="165"/>
      <c r="AT137" s="161" t="s">
        <v>144</v>
      </c>
      <c r="AU137" s="161" t="s">
        <v>81</v>
      </c>
      <c r="AV137" s="13" t="s">
        <v>79</v>
      </c>
      <c r="AW137" s="13" t="s">
        <v>29</v>
      </c>
      <c r="AX137" s="13" t="s">
        <v>72</v>
      </c>
      <c r="AY137" s="161" t="s">
        <v>132</v>
      </c>
    </row>
    <row r="138" spans="2:65" s="11" customFormat="1" ht="22.9" customHeight="1">
      <c r="B138" s="123"/>
      <c r="D138" s="124" t="s">
        <v>71</v>
      </c>
      <c r="E138" s="133" t="s">
        <v>258</v>
      </c>
      <c r="F138" s="133" t="s">
        <v>259</v>
      </c>
      <c r="I138" s="126"/>
      <c r="J138" s="134">
        <f>BK138</f>
        <v>0</v>
      </c>
      <c r="L138" s="123"/>
      <c r="M138" s="128"/>
      <c r="P138" s="129">
        <f>SUM(P139:P145)</f>
        <v>0</v>
      </c>
      <c r="R138" s="129">
        <f>SUM(R139:R145)</f>
        <v>5.9069000000000003</v>
      </c>
      <c r="T138" s="130">
        <f>SUM(T139:T145)</f>
        <v>0</v>
      </c>
      <c r="AR138" s="124" t="s">
        <v>79</v>
      </c>
      <c r="AT138" s="131" t="s">
        <v>71</v>
      </c>
      <c r="AU138" s="131" t="s">
        <v>79</v>
      </c>
      <c r="AY138" s="124" t="s">
        <v>132</v>
      </c>
      <c r="BK138" s="132">
        <f>SUM(BK139:BK145)</f>
        <v>0</v>
      </c>
    </row>
    <row r="139" spans="2:65" s="1" customFormat="1" ht="16.5" customHeight="1">
      <c r="B139" s="30"/>
      <c r="C139" s="135" t="s">
        <v>91</v>
      </c>
      <c r="D139" s="135" t="s">
        <v>133</v>
      </c>
      <c r="E139" s="136" t="s">
        <v>260</v>
      </c>
      <c r="F139" s="137" t="s">
        <v>261</v>
      </c>
      <c r="G139" s="138" t="s">
        <v>238</v>
      </c>
      <c r="H139" s="139">
        <v>130</v>
      </c>
      <c r="I139" s="140"/>
      <c r="J139" s="141">
        <f>ROUND(I139*H139,2)</f>
        <v>0</v>
      </c>
      <c r="K139" s="142"/>
      <c r="L139" s="30"/>
      <c r="M139" s="143" t="s">
        <v>1</v>
      </c>
      <c r="N139" s="144" t="s">
        <v>37</v>
      </c>
      <c r="P139" s="145">
        <f>O139*H139</f>
        <v>0</v>
      </c>
      <c r="Q139" s="145">
        <v>4.4810000000000003E-2</v>
      </c>
      <c r="R139" s="145">
        <f>Q139*H139</f>
        <v>5.8253000000000004</v>
      </c>
      <c r="S139" s="145">
        <v>0</v>
      </c>
      <c r="T139" s="146">
        <f>S139*H139</f>
        <v>0</v>
      </c>
      <c r="AR139" s="147" t="s">
        <v>91</v>
      </c>
      <c r="AT139" s="147" t="s">
        <v>133</v>
      </c>
      <c r="AU139" s="147" t="s">
        <v>81</v>
      </c>
      <c r="AY139" s="15" t="s">
        <v>132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5" t="s">
        <v>79</v>
      </c>
      <c r="BK139" s="148">
        <f>ROUND(I139*H139,2)</f>
        <v>0</v>
      </c>
      <c r="BL139" s="15" t="s">
        <v>91</v>
      </c>
      <c r="BM139" s="147" t="s">
        <v>262</v>
      </c>
    </row>
    <row r="140" spans="2:65" s="1" customFormat="1">
      <c r="B140" s="30"/>
      <c r="D140" s="149" t="s">
        <v>139</v>
      </c>
      <c r="F140" s="150" t="s">
        <v>261</v>
      </c>
      <c r="I140" s="151"/>
      <c r="L140" s="30"/>
      <c r="M140" s="152"/>
      <c r="T140" s="52"/>
      <c r="AT140" s="15" t="s">
        <v>139</v>
      </c>
      <c r="AU140" s="15" t="s">
        <v>81</v>
      </c>
    </row>
    <row r="141" spans="2:65" s="12" customFormat="1">
      <c r="B141" s="153"/>
      <c r="D141" s="149" t="s">
        <v>144</v>
      </c>
      <c r="E141" s="154" t="s">
        <v>1</v>
      </c>
      <c r="F141" s="155" t="s">
        <v>263</v>
      </c>
      <c r="H141" s="156">
        <v>130</v>
      </c>
      <c r="I141" s="157"/>
      <c r="L141" s="153"/>
      <c r="M141" s="158"/>
      <c r="T141" s="159"/>
      <c r="AT141" s="154" t="s">
        <v>144</v>
      </c>
      <c r="AU141" s="154" t="s">
        <v>81</v>
      </c>
      <c r="AV141" s="12" t="s">
        <v>81</v>
      </c>
      <c r="AW141" s="12" t="s">
        <v>29</v>
      </c>
      <c r="AX141" s="12" t="s">
        <v>79</v>
      </c>
      <c r="AY141" s="154" t="s">
        <v>132</v>
      </c>
    </row>
    <row r="142" spans="2:65" s="13" customFormat="1">
      <c r="B142" s="160"/>
      <c r="D142" s="149" t="s">
        <v>144</v>
      </c>
      <c r="E142" s="161" t="s">
        <v>1</v>
      </c>
      <c r="F142" s="162" t="s">
        <v>264</v>
      </c>
      <c r="H142" s="161" t="s">
        <v>1</v>
      </c>
      <c r="I142" s="163"/>
      <c r="L142" s="160"/>
      <c r="M142" s="164"/>
      <c r="T142" s="165"/>
      <c r="AT142" s="161" t="s">
        <v>144</v>
      </c>
      <c r="AU142" s="161" t="s">
        <v>81</v>
      </c>
      <c r="AV142" s="13" t="s">
        <v>79</v>
      </c>
      <c r="AW142" s="13" t="s">
        <v>29</v>
      </c>
      <c r="AX142" s="13" t="s">
        <v>72</v>
      </c>
      <c r="AY142" s="161" t="s">
        <v>132</v>
      </c>
    </row>
    <row r="143" spans="2:65" s="1" customFormat="1" ht="26.45" customHeight="1">
      <c r="B143" s="30"/>
      <c r="C143" s="135" t="s">
        <v>160</v>
      </c>
      <c r="D143" s="135" t="s">
        <v>133</v>
      </c>
      <c r="E143" s="136" t="s">
        <v>265</v>
      </c>
      <c r="F143" s="137" t="s">
        <v>266</v>
      </c>
      <c r="G143" s="138" t="s">
        <v>238</v>
      </c>
      <c r="H143" s="139">
        <v>408</v>
      </c>
      <c r="I143" s="140"/>
      <c r="J143" s="141">
        <f>ROUND(I143*H143,2)</f>
        <v>0</v>
      </c>
      <c r="K143" s="142"/>
      <c r="L143" s="30"/>
      <c r="M143" s="143" t="s">
        <v>1</v>
      </c>
      <c r="N143" s="144" t="s">
        <v>37</v>
      </c>
      <c r="P143" s="145">
        <f>O143*H143</f>
        <v>0</v>
      </c>
      <c r="Q143" s="145">
        <v>2.0000000000000001E-4</v>
      </c>
      <c r="R143" s="145">
        <f>Q143*H143</f>
        <v>8.1600000000000006E-2</v>
      </c>
      <c r="S143" s="145">
        <v>0</v>
      </c>
      <c r="T143" s="146">
        <f>S143*H143</f>
        <v>0</v>
      </c>
      <c r="AR143" s="147" t="s">
        <v>91</v>
      </c>
      <c r="AT143" s="147" t="s">
        <v>133</v>
      </c>
      <c r="AU143" s="147" t="s">
        <v>81</v>
      </c>
      <c r="AY143" s="15" t="s">
        <v>132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5" t="s">
        <v>79</v>
      </c>
      <c r="BK143" s="148">
        <f>ROUND(I143*H143,2)</f>
        <v>0</v>
      </c>
      <c r="BL143" s="15" t="s">
        <v>91</v>
      </c>
      <c r="BM143" s="147" t="s">
        <v>267</v>
      </c>
    </row>
    <row r="144" spans="2:65" s="1" customFormat="1" ht="19.5">
      <c r="B144" s="30"/>
      <c r="D144" s="149" t="s">
        <v>139</v>
      </c>
      <c r="F144" s="150" t="s">
        <v>266</v>
      </c>
      <c r="I144" s="151"/>
      <c r="L144" s="30"/>
      <c r="M144" s="152"/>
      <c r="T144" s="52"/>
      <c r="AT144" s="15" t="s">
        <v>139</v>
      </c>
      <c r="AU144" s="15" t="s">
        <v>81</v>
      </c>
    </row>
    <row r="145" spans="2:51" s="12" customFormat="1">
      <c r="B145" s="153"/>
      <c r="D145" s="149" t="s">
        <v>144</v>
      </c>
      <c r="E145" s="154" t="s">
        <v>1</v>
      </c>
      <c r="F145" s="155" t="s">
        <v>268</v>
      </c>
      <c r="H145" s="156">
        <v>408</v>
      </c>
      <c r="I145" s="157"/>
      <c r="L145" s="153"/>
      <c r="M145" s="169"/>
      <c r="N145" s="170"/>
      <c r="O145" s="170"/>
      <c r="P145" s="170"/>
      <c r="Q145" s="170"/>
      <c r="R145" s="170"/>
      <c r="S145" s="170"/>
      <c r="T145" s="171"/>
      <c r="AT145" s="154" t="s">
        <v>144</v>
      </c>
      <c r="AU145" s="154" t="s">
        <v>81</v>
      </c>
      <c r="AV145" s="12" t="s">
        <v>81</v>
      </c>
      <c r="AW145" s="12" t="s">
        <v>29</v>
      </c>
      <c r="AX145" s="12" t="s">
        <v>79</v>
      </c>
      <c r="AY145" s="154" t="s">
        <v>132</v>
      </c>
    </row>
    <row r="146" spans="2:51" s="1" customFormat="1" ht="6.95" customHeight="1">
      <c r="B146" s="41"/>
      <c r="C146" s="42"/>
      <c r="D146" s="42"/>
      <c r="E146" s="42"/>
      <c r="F146" s="42"/>
      <c r="G146" s="42"/>
      <c r="H146" s="42"/>
      <c r="I146" s="42"/>
      <c r="J146" s="42"/>
      <c r="K146" s="42"/>
      <c r="L146" s="30"/>
    </row>
  </sheetData>
  <sheetProtection algorithmName="SHA-512" hashValue="aXGa+u0zO8yThlRmViweEt+IPth+A2wDFXQPA6bC1Sk5ga8IsgbaR7d5nqO9LtM6XKH0XusReks5sf16FUyfJg==" saltValue="8xv1gu2r9pO0bWKWaBzuQfHqY+u/8r5M4wUB0L4e0zyHOEOG6NIW4PcakE5UlXCTZNq5VdIhVFcQcqerWTYDKw==" spinCount="100000" sheet="1" objects="1" scenarios="1" formatColumns="0" formatRows="0" autoFilter="0"/>
  <autoFilter ref="C122:K145" xr:uid="{00000000-0009-0000-0000-000004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96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100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9" t="str">
        <f>'Rekapitulace stavby'!K6</f>
        <v>Komunikace na hrázi rybníka Smíchov</v>
      </c>
      <c r="F7" s="230"/>
      <c r="G7" s="230"/>
      <c r="H7" s="230"/>
      <c r="L7" s="18"/>
    </row>
    <row r="8" spans="2:46" s="1" customFormat="1" ht="12" customHeight="1">
      <c r="B8" s="30"/>
      <c r="D8" s="25" t="s">
        <v>101</v>
      </c>
      <c r="L8" s="30"/>
    </row>
    <row r="9" spans="2:46" s="1" customFormat="1" ht="16.5" customHeight="1">
      <c r="B9" s="30"/>
      <c r="E9" s="219" t="s">
        <v>269</v>
      </c>
      <c r="F9" s="228"/>
      <c r="G9" s="228"/>
      <c r="H9" s="228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105</v>
      </c>
      <c r="I12" s="25" t="s">
        <v>22</v>
      </c>
      <c r="J12" s="49" t="str">
        <f>'Rekapitulace stavby'!AN8</f>
        <v>Vyplň údaj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1</v>
      </c>
      <c r="L14" s="30"/>
    </row>
    <row r="15" spans="2:46" s="1" customFormat="1" ht="18" customHeight="1">
      <c r="B15" s="30"/>
      <c r="E15" s="23" t="s">
        <v>106</v>
      </c>
      <c r="I15" s="25" t="s">
        <v>25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26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31" t="str">
        <f>'Rekapitulace stavby'!E14</f>
        <v>Vyplň údaj</v>
      </c>
      <c r="F18" s="197"/>
      <c r="G18" s="197"/>
      <c r="H18" s="197"/>
      <c r="I18" s="25" t="s">
        <v>25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28</v>
      </c>
      <c r="I20" s="25" t="s">
        <v>24</v>
      </c>
      <c r="J20" s="23" t="s">
        <v>1</v>
      </c>
      <c r="L20" s="30"/>
    </row>
    <row r="21" spans="2:12" s="1" customFormat="1" ht="18" customHeight="1">
      <c r="B21" s="30"/>
      <c r="E21" s="23" t="s">
        <v>107</v>
      </c>
      <c r="I21" s="25" t="s">
        <v>25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108</v>
      </c>
      <c r="I24" s="25" t="s">
        <v>25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31</v>
      </c>
      <c r="L26" s="30"/>
    </row>
    <row r="27" spans="2:12" s="7" customFormat="1" ht="16.5" customHeight="1">
      <c r="B27" s="90"/>
      <c r="E27" s="201" t="s">
        <v>1</v>
      </c>
      <c r="F27" s="201"/>
      <c r="G27" s="201"/>
      <c r="H27" s="201"/>
      <c r="L27" s="90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0"/>
      <c r="E29" s="50"/>
      <c r="F29" s="50"/>
      <c r="G29" s="50"/>
      <c r="H29" s="50"/>
      <c r="I29" s="50"/>
      <c r="J29" s="50"/>
      <c r="K29" s="50"/>
      <c r="L29" s="30"/>
    </row>
    <row r="30" spans="2:12" s="1" customFormat="1" ht="25.35" customHeight="1">
      <c r="B30" s="30"/>
      <c r="D30" s="91" t="s">
        <v>32</v>
      </c>
      <c r="J30" s="62">
        <f>ROUND(J119, 2)</f>
        <v>0</v>
      </c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14.45" customHeight="1">
      <c r="B32" s="30"/>
      <c r="F32" s="92" t="s">
        <v>34</v>
      </c>
      <c r="I32" s="92" t="s">
        <v>33</v>
      </c>
      <c r="J32" s="92" t="s">
        <v>35</v>
      </c>
      <c r="L32" s="30"/>
    </row>
    <row r="33" spans="2:12" s="1" customFormat="1" ht="14.45" customHeight="1">
      <c r="B33" s="30"/>
      <c r="D33" s="93" t="s">
        <v>36</v>
      </c>
      <c r="E33" s="25" t="s">
        <v>37</v>
      </c>
      <c r="F33" s="82">
        <f>ROUND((SUM(BE119:BE154)),  2)</f>
        <v>0</v>
      </c>
      <c r="I33" s="94">
        <v>0.21</v>
      </c>
      <c r="J33" s="82">
        <f>ROUND(((SUM(BE119:BE154))*I33),  2)</f>
        <v>0</v>
      </c>
      <c r="L33" s="30"/>
    </row>
    <row r="34" spans="2:12" s="1" customFormat="1" ht="14.45" customHeight="1">
      <c r="B34" s="30"/>
      <c r="E34" s="25" t="s">
        <v>38</v>
      </c>
      <c r="F34" s="82">
        <f>ROUND((SUM(BF119:BF154)),  2)</f>
        <v>0</v>
      </c>
      <c r="I34" s="94">
        <v>0.12</v>
      </c>
      <c r="J34" s="82">
        <f>ROUND(((SUM(BF119:BF154))*I34),  2)</f>
        <v>0</v>
      </c>
      <c r="L34" s="30"/>
    </row>
    <row r="35" spans="2:12" s="1" customFormat="1" ht="14.45" hidden="1" customHeight="1">
      <c r="B35" s="30"/>
      <c r="E35" s="25" t="s">
        <v>39</v>
      </c>
      <c r="F35" s="82">
        <f>ROUND((SUM(BG119:BG154)),  2)</f>
        <v>0</v>
      </c>
      <c r="I35" s="94">
        <v>0.21</v>
      </c>
      <c r="J35" s="82">
        <f>0</f>
        <v>0</v>
      </c>
      <c r="L35" s="30"/>
    </row>
    <row r="36" spans="2:12" s="1" customFormat="1" ht="14.45" hidden="1" customHeight="1">
      <c r="B36" s="30"/>
      <c r="E36" s="25" t="s">
        <v>40</v>
      </c>
      <c r="F36" s="82">
        <f>ROUND((SUM(BH119:BH154)),  2)</f>
        <v>0</v>
      </c>
      <c r="I36" s="94">
        <v>0.12</v>
      </c>
      <c r="J36" s="82">
        <f>0</f>
        <v>0</v>
      </c>
      <c r="L36" s="30"/>
    </row>
    <row r="37" spans="2:12" s="1" customFormat="1" ht="14.45" hidden="1" customHeight="1">
      <c r="B37" s="30"/>
      <c r="E37" s="25" t="s">
        <v>41</v>
      </c>
      <c r="F37" s="82">
        <f>ROUND((SUM(BI119:BI154)),  2)</f>
        <v>0</v>
      </c>
      <c r="I37" s="94">
        <v>0</v>
      </c>
      <c r="J37" s="82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5"/>
      <c r="D39" s="96" t="s">
        <v>42</v>
      </c>
      <c r="E39" s="53"/>
      <c r="F39" s="53"/>
      <c r="G39" s="97" t="s">
        <v>43</v>
      </c>
      <c r="H39" s="98" t="s">
        <v>44</v>
      </c>
      <c r="I39" s="53"/>
      <c r="J39" s="99">
        <f>SUM(J30:J37)</f>
        <v>0</v>
      </c>
      <c r="K39" s="100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47" s="1" customFormat="1" ht="24.95" customHeight="1">
      <c r="B82" s="30"/>
      <c r="C82" s="19" t="s">
        <v>109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9" t="str">
        <f>E7</f>
        <v>Komunikace na hrázi rybníka Smíchov</v>
      </c>
      <c r="F85" s="230"/>
      <c r="G85" s="230"/>
      <c r="H85" s="230"/>
      <c r="L85" s="30"/>
    </row>
    <row r="86" spans="2:47" s="1" customFormat="1" ht="12" customHeight="1">
      <c r="B86" s="30"/>
      <c r="C86" s="25" t="s">
        <v>101</v>
      </c>
      <c r="L86" s="30"/>
    </row>
    <row r="87" spans="2:47" s="1" customFormat="1" ht="16.5" customHeight="1">
      <c r="B87" s="30"/>
      <c r="E87" s="219" t="str">
        <f>E9</f>
        <v>02 - Vedlejší rozpočtové náklady</v>
      </c>
      <c r="F87" s="228"/>
      <c r="G87" s="228"/>
      <c r="H87" s="22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Těchobuz</v>
      </c>
      <c r="I89" s="25" t="s">
        <v>22</v>
      </c>
      <c r="J89" s="49" t="str">
        <f>IF(J12="","",J12)</f>
        <v>Vyplň údaj</v>
      </c>
      <c r="L89" s="30"/>
    </row>
    <row r="90" spans="2:47" s="1" customFormat="1" ht="6.95" customHeight="1">
      <c r="B90" s="30"/>
      <c r="L90" s="30"/>
    </row>
    <row r="91" spans="2:47" s="1" customFormat="1" ht="27.95" customHeight="1">
      <c r="B91" s="30"/>
      <c r="C91" s="25" t="s">
        <v>23</v>
      </c>
      <c r="F91" s="23" t="str">
        <f>E15</f>
        <v>Obec Těchobuz</v>
      </c>
      <c r="I91" s="25" t="s">
        <v>28</v>
      </c>
      <c r="J91" s="28" t="str">
        <f>E21</f>
        <v>VDG Projektování s.r.o.</v>
      </c>
      <c r="L91" s="30"/>
    </row>
    <row r="92" spans="2:47" s="1" customFormat="1" ht="15.2" customHeight="1">
      <c r="B92" s="30"/>
      <c r="C92" s="25" t="s">
        <v>26</v>
      </c>
      <c r="F92" s="23" t="str">
        <f>IF(E18="","",E18)</f>
        <v>Vyplň údaj</v>
      </c>
      <c r="I92" s="25" t="s">
        <v>30</v>
      </c>
      <c r="J92" s="28" t="str">
        <f>E24</f>
        <v>Ing. Vítězslav Pavel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3" t="s">
        <v>110</v>
      </c>
      <c r="D94" s="95"/>
      <c r="E94" s="95"/>
      <c r="F94" s="95"/>
      <c r="G94" s="95"/>
      <c r="H94" s="95"/>
      <c r="I94" s="95"/>
      <c r="J94" s="104" t="s">
        <v>111</v>
      </c>
      <c r="K94" s="95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5" t="s">
        <v>112</v>
      </c>
      <c r="J96" s="62">
        <f>J119</f>
        <v>0</v>
      </c>
      <c r="L96" s="30"/>
      <c r="AU96" s="15" t="s">
        <v>113</v>
      </c>
    </row>
    <row r="97" spans="2:12" s="8" customFormat="1" ht="24.95" customHeight="1">
      <c r="B97" s="106"/>
      <c r="D97" s="107" t="s">
        <v>270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899999999999999" customHeight="1">
      <c r="B98" s="110"/>
      <c r="D98" s="111" t="s">
        <v>271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9" customFormat="1" ht="19.899999999999999" customHeight="1">
      <c r="B99" s="110"/>
      <c r="D99" s="111" t="s">
        <v>272</v>
      </c>
      <c r="E99" s="112"/>
      <c r="F99" s="112"/>
      <c r="G99" s="112"/>
      <c r="H99" s="112"/>
      <c r="I99" s="112"/>
      <c r="J99" s="113">
        <f>J148</f>
        <v>0</v>
      </c>
      <c r="L99" s="110"/>
    </row>
    <row r="100" spans="2:12" s="1" customFormat="1" ht="21.75" customHeight="1">
      <c r="B100" s="30"/>
      <c r="L100" s="30"/>
    </row>
    <row r="101" spans="2:12" s="1" customFormat="1" ht="6.95" customHeight="1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0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0"/>
    </row>
    <row r="106" spans="2:12" s="1" customFormat="1" ht="24.95" customHeight="1">
      <c r="B106" s="30"/>
      <c r="C106" s="19" t="s">
        <v>117</v>
      </c>
      <c r="L106" s="30"/>
    </row>
    <row r="107" spans="2:12" s="1" customFormat="1" ht="6.95" customHeight="1">
      <c r="B107" s="30"/>
      <c r="L107" s="30"/>
    </row>
    <row r="108" spans="2:12" s="1" customFormat="1" ht="12" customHeight="1">
      <c r="B108" s="30"/>
      <c r="C108" s="25" t="s">
        <v>16</v>
      </c>
      <c r="L108" s="30"/>
    </row>
    <row r="109" spans="2:12" s="1" customFormat="1" ht="16.5" customHeight="1">
      <c r="B109" s="30"/>
      <c r="E109" s="229" t="str">
        <f>E7</f>
        <v>Komunikace na hrázi rybníka Smíchov</v>
      </c>
      <c r="F109" s="230"/>
      <c r="G109" s="230"/>
      <c r="H109" s="230"/>
      <c r="L109" s="30"/>
    </row>
    <row r="110" spans="2:12" s="1" customFormat="1" ht="12" customHeight="1">
      <c r="B110" s="30"/>
      <c r="C110" s="25" t="s">
        <v>101</v>
      </c>
      <c r="L110" s="30"/>
    </row>
    <row r="111" spans="2:12" s="1" customFormat="1" ht="16.5" customHeight="1">
      <c r="B111" s="30"/>
      <c r="E111" s="219" t="str">
        <f>E9</f>
        <v>02 - Vedlejší rozpočtové náklady</v>
      </c>
      <c r="F111" s="228"/>
      <c r="G111" s="228"/>
      <c r="H111" s="228"/>
      <c r="L111" s="30"/>
    </row>
    <row r="112" spans="2:12" s="1" customFormat="1" ht="6.95" customHeight="1">
      <c r="B112" s="30"/>
      <c r="L112" s="30"/>
    </row>
    <row r="113" spans="2:65" s="1" customFormat="1" ht="12" customHeight="1">
      <c r="B113" s="30"/>
      <c r="C113" s="25" t="s">
        <v>20</v>
      </c>
      <c r="F113" s="23" t="str">
        <f>F12</f>
        <v>Těchobuz</v>
      </c>
      <c r="I113" s="25" t="s">
        <v>22</v>
      </c>
      <c r="J113" s="49" t="str">
        <f>IF(J12="","",J12)</f>
        <v>Vyplň údaj</v>
      </c>
      <c r="L113" s="30"/>
    </row>
    <row r="114" spans="2:65" s="1" customFormat="1" ht="6.95" customHeight="1">
      <c r="B114" s="30"/>
      <c r="L114" s="30"/>
    </row>
    <row r="115" spans="2:65" s="1" customFormat="1" ht="27.95" customHeight="1">
      <c r="B115" s="30"/>
      <c r="C115" s="25" t="s">
        <v>23</v>
      </c>
      <c r="F115" s="23" t="str">
        <f>E15</f>
        <v>Obec Těchobuz</v>
      </c>
      <c r="I115" s="25" t="s">
        <v>28</v>
      </c>
      <c r="J115" s="28" t="str">
        <f>E21</f>
        <v>VDG Projektování s.r.o.</v>
      </c>
      <c r="L115" s="30"/>
    </row>
    <row r="116" spans="2:65" s="1" customFormat="1" ht="15.2" customHeight="1">
      <c r="B116" s="30"/>
      <c r="C116" s="25" t="s">
        <v>26</v>
      </c>
      <c r="F116" s="23" t="str">
        <f>IF(E18="","",E18)</f>
        <v>Vyplň údaj</v>
      </c>
      <c r="I116" s="25" t="s">
        <v>30</v>
      </c>
      <c r="J116" s="28" t="str">
        <f>E24</f>
        <v>Ing. Vítězslav Pavel</v>
      </c>
      <c r="L116" s="30"/>
    </row>
    <row r="117" spans="2:65" s="1" customFormat="1" ht="10.35" customHeight="1">
      <c r="B117" s="30"/>
      <c r="L117" s="30"/>
    </row>
    <row r="118" spans="2:65" s="10" customFormat="1" ht="29.25" customHeight="1">
      <c r="B118" s="114"/>
      <c r="C118" s="115" t="s">
        <v>118</v>
      </c>
      <c r="D118" s="116" t="s">
        <v>57</v>
      </c>
      <c r="E118" s="116" t="s">
        <v>53</v>
      </c>
      <c r="F118" s="116" t="s">
        <v>54</v>
      </c>
      <c r="G118" s="116" t="s">
        <v>119</v>
      </c>
      <c r="H118" s="116" t="s">
        <v>120</v>
      </c>
      <c r="I118" s="116" t="s">
        <v>121</v>
      </c>
      <c r="J118" s="117" t="s">
        <v>111</v>
      </c>
      <c r="K118" s="118" t="s">
        <v>122</v>
      </c>
      <c r="L118" s="114"/>
      <c r="M118" s="55" t="s">
        <v>1</v>
      </c>
      <c r="N118" s="56" t="s">
        <v>36</v>
      </c>
      <c r="O118" s="56" t="s">
        <v>123</v>
      </c>
      <c r="P118" s="56" t="s">
        <v>124</v>
      </c>
      <c r="Q118" s="56" t="s">
        <v>125</v>
      </c>
      <c r="R118" s="56" t="s">
        <v>126</v>
      </c>
      <c r="S118" s="56" t="s">
        <v>127</v>
      </c>
      <c r="T118" s="57" t="s">
        <v>128</v>
      </c>
    </row>
    <row r="119" spans="2:65" s="1" customFormat="1" ht="22.9" customHeight="1">
      <c r="B119" s="30"/>
      <c r="C119" s="60" t="s">
        <v>129</v>
      </c>
      <c r="J119" s="119">
        <f>BK119</f>
        <v>0</v>
      </c>
      <c r="L119" s="30"/>
      <c r="M119" s="58"/>
      <c r="N119" s="50"/>
      <c r="O119" s="50"/>
      <c r="P119" s="120">
        <f>P120</f>
        <v>0</v>
      </c>
      <c r="Q119" s="50"/>
      <c r="R119" s="120">
        <f>R120</f>
        <v>4.0000000000000002E-4</v>
      </c>
      <c r="S119" s="50"/>
      <c r="T119" s="121">
        <f>T120</f>
        <v>0</v>
      </c>
      <c r="AT119" s="15" t="s">
        <v>71</v>
      </c>
      <c r="AU119" s="15" t="s">
        <v>113</v>
      </c>
      <c r="BK119" s="122">
        <f>BK120</f>
        <v>0</v>
      </c>
    </row>
    <row r="120" spans="2:65" s="11" customFormat="1" ht="25.9" customHeight="1">
      <c r="B120" s="123"/>
      <c r="D120" s="124" t="s">
        <v>71</v>
      </c>
      <c r="E120" s="125" t="s">
        <v>273</v>
      </c>
      <c r="F120" s="125" t="s">
        <v>95</v>
      </c>
      <c r="I120" s="126"/>
      <c r="J120" s="127">
        <f>BK120</f>
        <v>0</v>
      </c>
      <c r="L120" s="123"/>
      <c r="M120" s="128"/>
      <c r="P120" s="129">
        <f>P121+P148</f>
        <v>0</v>
      </c>
      <c r="R120" s="129">
        <f>R121+R148</f>
        <v>4.0000000000000002E-4</v>
      </c>
      <c r="T120" s="130">
        <f>T121+T148</f>
        <v>0</v>
      </c>
      <c r="AR120" s="124" t="s">
        <v>160</v>
      </c>
      <c r="AT120" s="131" t="s">
        <v>71</v>
      </c>
      <c r="AU120" s="131" t="s">
        <v>72</v>
      </c>
      <c r="AY120" s="124" t="s">
        <v>132</v>
      </c>
      <c r="BK120" s="132">
        <f>BK121+BK148</f>
        <v>0</v>
      </c>
    </row>
    <row r="121" spans="2:65" s="11" customFormat="1" ht="22.9" customHeight="1">
      <c r="B121" s="123"/>
      <c r="D121" s="124" t="s">
        <v>71</v>
      </c>
      <c r="E121" s="133" t="s">
        <v>274</v>
      </c>
      <c r="F121" s="133" t="s">
        <v>275</v>
      </c>
      <c r="I121" s="126"/>
      <c r="J121" s="134">
        <f>BK121</f>
        <v>0</v>
      </c>
      <c r="L121" s="123"/>
      <c r="M121" s="128"/>
      <c r="P121" s="129">
        <f>SUM(P122:P147)</f>
        <v>0</v>
      </c>
      <c r="R121" s="129">
        <f>SUM(R122:R147)</f>
        <v>4.0000000000000002E-4</v>
      </c>
      <c r="T121" s="130">
        <f>SUM(T122:T147)</f>
        <v>0</v>
      </c>
      <c r="AR121" s="124" t="s">
        <v>160</v>
      </c>
      <c r="AT121" s="131" t="s">
        <v>71</v>
      </c>
      <c r="AU121" s="131" t="s">
        <v>79</v>
      </c>
      <c r="AY121" s="124" t="s">
        <v>132</v>
      </c>
      <c r="BK121" s="132">
        <f>SUM(BK122:BK147)</f>
        <v>0</v>
      </c>
    </row>
    <row r="122" spans="2:65" s="1" customFormat="1" ht="16.5" customHeight="1">
      <c r="B122" s="30"/>
      <c r="C122" s="172" t="s">
        <v>79</v>
      </c>
      <c r="D122" s="172" t="s">
        <v>276</v>
      </c>
      <c r="E122" s="173" t="s">
        <v>277</v>
      </c>
      <c r="F122" s="174" t="s">
        <v>278</v>
      </c>
      <c r="G122" s="175" t="s">
        <v>279</v>
      </c>
      <c r="H122" s="176">
        <v>1</v>
      </c>
      <c r="I122" s="177"/>
      <c r="J122" s="178">
        <f>ROUND(I122*H122,2)</f>
        <v>0</v>
      </c>
      <c r="K122" s="179"/>
      <c r="L122" s="180"/>
      <c r="M122" s="181" t="s">
        <v>1</v>
      </c>
      <c r="N122" s="182" t="s">
        <v>37</v>
      </c>
      <c r="P122" s="145">
        <f>O122*H122</f>
        <v>0</v>
      </c>
      <c r="Q122" s="145">
        <v>0</v>
      </c>
      <c r="R122" s="145">
        <f>Q122*H122</f>
        <v>0</v>
      </c>
      <c r="S122" s="145">
        <v>0</v>
      </c>
      <c r="T122" s="146">
        <f>S122*H122</f>
        <v>0</v>
      </c>
      <c r="AR122" s="147" t="s">
        <v>206</v>
      </c>
      <c r="AT122" s="147" t="s">
        <v>276</v>
      </c>
      <c r="AU122" s="147" t="s">
        <v>81</v>
      </c>
      <c r="AY122" s="15" t="s">
        <v>132</v>
      </c>
      <c r="BE122" s="148">
        <f>IF(N122="základní",J122,0)</f>
        <v>0</v>
      </c>
      <c r="BF122" s="148">
        <f>IF(N122="snížená",J122,0)</f>
        <v>0</v>
      </c>
      <c r="BG122" s="148">
        <f>IF(N122="zákl. přenesená",J122,0)</f>
        <v>0</v>
      </c>
      <c r="BH122" s="148">
        <f>IF(N122="sníž. přenesená",J122,0)</f>
        <v>0</v>
      </c>
      <c r="BI122" s="148">
        <f>IF(N122="nulová",J122,0)</f>
        <v>0</v>
      </c>
      <c r="BJ122" s="15" t="s">
        <v>79</v>
      </c>
      <c r="BK122" s="148">
        <f>ROUND(I122*H122,2)</f>
        <v>0</v>
      </c>
      <c r="BL122" s="15" t="s">
        <v>91</v>
      </c>
      <c r="BM122" s="147" t="s">
        <v>280</v>
      </c>
    </row>
    <row r="123" spans="2:65" s="1" customFormat="1">
      <c r="B123" s="30"/>
      <c r="D123" s="149" t="s">
        <v>139</v>
      </c>
      <c r="F123" s="150" t="s">
        <v>278</v>
      </c>
      <c r="I123" s="151"/>
      <c r="L123" s="30"/>
      <c r="M123" s="152"/>
      <c r="T123" s="52"/>
      <c r="AT123" s="15" t="s">
        <v>139</v>
      </c>
      <c r="AU123" s="15" t="s">
        <v>81</v>
      </c>
    </row>
    <row r="124" spans="2:65" s="1" customFormat="1" ht="16.5" customHeight="1">
      <c r="B124" s="30"/>
      <c r="C124" s="172" t="s">
        <v>81</v>
      </c>
      <c r="D124" s="172" t="s">
        <v>276</v>
      </c>
      <c r="E124" s="173" t="s">
        <v>281</v>
      </c>
      <c r="F124" s="174" t="s">
        <v>282</v>
      </c>
      <c r="G124" s="175" t="s">
        <v>283</v>
      </c>
      <c r="H124" s="176">
        <v>1</v>
      </c>
      <c r="I124" s="177"/>
      <c r="J124" s="178">
        <f>ROUND(I124*H124,2)</f>
        <v>0</v>
      </c>
      <c r="K124" s="179"/>
      <c r="L124" s="180"/>
      <c r="M124" s="181" t="s">
        <v>1</v>
      </c>
      <c r="N124" s="182" t="s">
        <v>37</v>
      </c>
      <c r="P124" s="145">
        <f>O124*H124</f>
        <v>0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AR124" s="147" t="s">
        <v>284</v>
      </c>
      <c r="AT124" s="147" t="s">
        <v>276</v>
      </c>
      <c r="AU124" s="147" t="s">
        <v>81</v>
      </c>
      <c r="AY124" s="15" t="s">
        <v>132</v>
      </c>
      <c r="BE124" s="148">
        <f>IF(N124="základní",J124,0)</f>
        <v>0</v>
      </c>
      <c r="BF124" s="148">
        <f>IF(N124="snížená",J124,0)</f>
        <v>0</v>
      </c>
      <c r="BG124" s="148">
        <f>IF(N124="zákl. přenesená",J124,0)</f>
        <v>0</v>
      </c>
      <c r="BH124" s="148">
        <f>IF(N124="sníž. přenesená",J124,0)</f>
        <v>0</v>
      </c>
      <c r="BI124" s="148">
        <f>IF(N124="nulová",J124,0)</f>
        <v>0</v>
      </c>
      <c r="BJ124" s="15" t="s">
        <v>79</v>
      </c>
      <c r="BK124" s="148">
        <f>ROUND(I124*H124,2)</f>
        <v>0</v>
      </c>
      <c r="BL124" s="15" t="s">
        <v>284</v>
      </c>
      <c r="BM124" s="147" t="s">
        <v>285</v>
      </c>
    </row>
    <row r="125" spans="2:65" s="1" customFormat="1">
      <c r="B125" s="30"/>
      <c r="D125" s="149" t="s">
        <v>139</v>
      </c>
      <c r="F125" s="150" t="s">
        <v>282</v>
      </c>
      <c r="I125" s="151"/>
      <c r="L125" s="30"/>
      <c r="M125" s="152"/>
      <c r="T125" s="52"/>
      <c r="AT125" s="15" t="s">
        <v>139</v>
      </c>
      <c r="AU125" s="15" t="s">
        <v>81</v>
      </c>
    </row>
    <row r="126" spans="2:65" s="12" customFormat="1">
      <c r="B126" s="153"/>
      <c r="D126" s="149" t="s">
        <v>144</v>
      </c>
      <c r="E126" s="154" t="s">
        <v>1</v>
      </c>
      <c r="F126" s="155" t="s">
        <v>79</v>
      </c>
      <c r="H126" s="156">
        <v>1</v>
      </c>
      <c r="I126" s="157"/>
      <c r="L126" s="153"/>
      <c r="M126" s="158"/>
      <c r="T126" s="159"/>
      <c r="AT126" s="154" t="s">
        <v>144</v>
      </c>
      <c r="AU126" s="154" t="s">
        <v>81</v>
      </c>
      <c r="AV126" s="12" t="s">
        <v>81</v>
      </c>
      <c r="AW126" s="12" t="s">
        <v>29</v>
      </c>
      <c r="AX126" s="12" t="s">
        <v>79</v>
      </c>
      <c r="AY126" s="154" t="s">
        <v>132</v>
      </c>
    </row>
    <row r="127" spans="2:65" s="13" customFormat="1">
      <c r="B127" s="160"/>
      <c r="D127" s="149" t="s">
        <v>144</v>
      </c>
      <c r="E127" s="161" t="s">
        <v>1</v>
      </c>
      <c r="F127" s="162" t="s">
        <v>286</v>
      </c>
      <c r="H127" s="161" t="s">
        <v>1</v>
      </c>
      <c r="I127" s="163"/>
      <c r="L127" s="160"/>
      <c r="M127" s="164"/>
      <c r="T127" s="165"/>
      <c r="AT127" s="161" t="s">
        <v>144</v>
      </c>
      <c r="AU127" s="161" t="s">
        <v>81</v>
      </c>
      <c r="AV127" s="13" t="s">
        <v>79</v>
      </c>
      <c r="AW127" s="13" t="s">
        <v>29</v>
      </c>
      <c r="AX127" s="13" t="s">
        <v>72</v>
      </c>
      <c r="AY127" s="161" t="s">
        <v>132</v>
      </c>
    </row>
    <row r="128" spans="2:65" s="1" customFormat="1" ht="16.5" customHeight="1">
      <c r="B128" s="30"/>
      <c r="C128" s="172" t="s">
        <v>88</v>
      </c>
      <c r="D128" s="172" t="s">
        <v>276</v>
      </c>
      <c r="E128" s="173" t="s">
        <v>287</v>
      </c>
      <c r="F128" s="174" t="s">
        <v>288</v>
      </c>
      <c r="G128" s="175" t="s">
        <v>279</v>
      </c>
      <c r="H128" s="176">
        <v>1</v>
      </c>
      <c r="I128" s="177"/>
      <c r="J128" s="178">
        <f>ROUND(I128*H128,2)</f>
        <v>0</v>
      </c>
      <c r="K128" s="179"/>
      <c r="L128" s="180"/>
      <c r="M128" s="181" t="s">
        <v>1</v>
      </c>
      <c r="N128" s="182" t="s">
        <v>37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284</v>
      </c>
      <c r="AT128" s="147" t="s">
        <v>276</v>
      </c>
      <c r="AU128" s="147" t="s">
        <v>81</v>
      </c>
      <c r="AY128" s="15" t="s">
        <v>132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5" t="s">
        <v>79</v>
      </c>
      <c r="BK128" s="148">
        <f>ROUND(I128*H128,2)</f>
        <v>0</v>
      </c>
      <c r="BL128" s="15" t="s">
        <v>284</v>
      </c>
      <c r="BM128" s="147" t="s">
        <v>289</v>
      </c>
    </row>
    <row r="129" spans="2:65" s="1" customFormat="1">
      <c r="B129" s="30"/>
      <c r="D129" s="149" t="s">
        <v>139</v>
      </c>
      <c r="F129" s="150" t="s">
        <v>288</v>
      </c>
      <c r="I129" s="151"/>
      <c r="L129" s="30"/>
      <c r="M129" s="152"/>
      <c r="T129" s="52"/>
      <c r="AT129" s="15" t="s">
        <v>139</v>
      </c>
      <c r="AU129" s="15" t="s">
        <v>81</v>
      </c>
    </row>
    <row r="130" spans="2:65" s="1" customFormat="1" ht="16.5" customHeight="1">
      <c r="B130" s="30"/>
      <c r="C130" s="172" t="s">
        <v>91</v>
      </c>
      <c r="D130" s="172" t="s">
        <v>276</v>
      </c>
      <c r="E130" s="173" t="s">
        <v>88</v>
      </c>
      <c r="F130" s="174" t="s">
        <v>290</v>
      </c>
      <c r="G130" s="175" t="s">
        <v>279</v>
      </c>
      <c r="H130" s="176">
        <v>1</v>
      </c>
      <c r="I130" s="177"/>
      <c r="J130" s="178">
        <f>ROUND(I130*H130,2)</f>
        <v>0</v>
      </c>
      <c r="K130" s="179"/>
      <c r="L130" s="180"/>
      <c r="M130" s="181" t="s">
        <v>1</v>
      </c>
      <c r="N130" s="182" t="s">
        <v>37</v>
      </c>
      <c r="P130" s="145">
        <f>O130*H130</f>
        <v>0</v>
      </c>
      <c r="Q130" s="145">
        <v>4.0000000000000002E-4</v>
      </c>
      <c r="R130" s="145">
        <f>Q130*H130</f>
        <v>4.0000000000000002E-4</v>
      </c>
      <c r="S130" s="145">
        <v>0</v>
      </c>
      <c r="T130" s="146">
        <f>S130*H130</f>
        <v>0</v>
      </c>
      <c r="AR130" s="147" t="s">
        <v>206</v>
      </c>
      <c r="AT130" s="147" t="s">
        <v>276</v>
      </c>
      <c r="AU130" s="147" t="s">
        <v>81</v>
      </c>
      <c r="AY130" s="15" t="s">
        <v>132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5" t="s">
        <v>79</v>
      </c>
      <c r="BK130" s="148">
        <f>ROUND(I130*H130,2)</f>
        <v>0</v>
      </c>
      <c r="BL130" s="15" t="s">
        <v>91</v>
      </c>
      <c r="BM130" s="147" t="s">
        <v>291</v>
      </c>
    </row>
    <row r="131" spans="2:65" s="1" customFormat="1">
      <c r="B131" s="30"/>
      <c r="D131" s="149" t="s">
        <v>139</v>
      </c>
      <c r="F131" s="150" t="s">
        <v>290</v>
      </c>
      <c r="I131" s="151"/>
      <c r="L131" s="30"/>
      <c r="M131" s="152"/>
      <c r="T131" s="52"/>
      <c r="AT131" s="15" t="s">
        <v>139</v>
      </c>
      <c r="AU131" s="15" t="s">
        <v>81</v>
      </c>
    </row>
    <row r="132" spans="2:65" s="12" customFormat="1">
      <c r="B132" s="153"/>
      <c r="D132" s="149" t="s">
        <v>144</v>
      </c>
      <c r="E132" s="154" t="s">
        <v>1</v>
      </c>
      <c r="F132" s="155" t="s">
        <v>79</v>
      </c>
      <c r="H132" s="156">
        <v>1</v>
      </c>
      <c r="I132" s="157"/>
      <c r="L132" s="153"/>
      <c r="M132" s="158"/>
      <c r="T132" s="159"/>
      <c r="AT132" s="154" t="s">
        <v>144</v>
      </c>
      <c r="AU132" s="154" t="s">
        <v>81</v>
      </c>
      <c r="AV132" s="12" t="s">
        <v>81</v>
      </c>
      <c r="AW132" s="12" t="s">
        <v>29</v>
      </c>
      <c r="AX132" s="12" t="s">
        <v>79</v>
      </c>
      <c r="AY132" s="154" t="s">
        <v>132</v>
      </c>
    </row>
    <row r="133" spans="2:65" s="13" customFormat="1">
      <c r="B133" s="160"/>
      <c r="D133" s="149" t="s">
        <v>144</v>
      </c>
      <c r="E133" s="161" t="s">
        <v>1</v>
      </c>
      <c r="F133" s="162" t="s">
        <v>292</v>
      </c>
      <c r="H133" s="161" t="s">
        <v>1</v>
      </c>
      <c r="I133" s="163"/>
      <c r="L133" s="160"/>
      <c r="M133" s="164"/>
      <c r="T133" s="165"/>
      <c r="AT133" s="161" t="s">
        <v>144</v>
      </c>
      <c r="AU133" s="161" t="s">
        <v>81</v>
      </c>
      <c r="AV133" s="13" t="s">
        <v>79</v>
      </c>
      <c r="AW133" s="13" t="s">
        <v>29</v>
      </c>
      <c r="AX133" s="13" t="s">
        <v>72</v>
      </c>
      <c r="AY133" s="161" t="s">
        <v>132</v>
      </c>
    </row>
    <row r="134" spans="2:65" s="1" customFormat="1" ht="16.5" customHeight="1">
      <c r="B134" s="30"/>
      <c r="C134" s="172" t="s">
        <v>160</v>
      </c>
      <c r="D134" s="172" t="s">
        <v>276</v>
      </c>
      <c r="E134" s="173" t="s">
        <v>8</v>
      </c>
      <c r="F134" s="174" t="s">
        <v>293</v>
      </c>
      <c r="G134" s="175" t="s">
        <v>294</v>
      </c>
      <c r="H134" s="176">
        <v>1</v>
      </c>
      <c r="I134" s="177"/>
      <c r="J134" s="178">
        <f>ROUND(I134*H134,2)</f>
        <v>0</v>
      </c>
      <c r="K134" s="179"/>
      <c r="L134" s="180"/>
      <c r="M134" s="181" t="s">
        <v>1</v>
      </c>
      <c r="N134" s="182" t="s">
        <v>37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206</v>
      </c>
      <c r="AT134" s="147" t="s">
        <v>276</v>
      </c>
      <c r="AU134" s="147" t="s">
        <v>81</v>
      </c>
      <c r="AY134" s="15" t="s">
        <v>132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5" t="s">
        <v>79</v>
      </c>
      <c r="BK134" s="148">
        <f>ROUND(I134*H134,2)</f>
        <v>0</v>
      </c>
      <c r="BL134" s="15" t="s">
        <v>91</v>
      </c>
      <c r="BM134" s="147" t="s">
        <v>295</v>
      </c>
    </row>
    <row r="135" spans="2:65" s="1" customFormat="1">
      <c r="B135" s="30"/>
      <c r="D135" s="149" t="s">
        <v>139</v>
      </c>
      <c r="F135" s="150" t="s">
        <v>293</v>
      </c>
      <c r="I135" s="151"/>
      <c r="L135" s="30"/>
      <c r="M135" s="152"/>
      <c r="T135" s="52"/>
      <c r="AT135" s="15" t="s">
        <v>139</v>
      </c>
      <c r="AU135" s="15" t="s">
        <v>81</v>
      </c>
    </row>
    <row r="136" spans="2:65" s="1" customFormat="1" ht="16.5" customHeight="1">
      <c r="B136" s="30"/>
      <c r="C136" s="172" t="s">
        <v>192</v>
      </c>
      <c r="D136" s="172" t="s">
        <v>276</v>
      </c>
      <c r="E136" s="173" t="s">
        <v>296</v>
      </c>
      <c r="F136" s="174" t="s">
        <v>297</v>
      </c>
      <c r="G136" s="175" t="s">
        <v>294</v>
      </c>
      <c r="H136" s="176">
        <v>1</v>
      </c>
      <c r="I136" s="177"/>
      <c r="J136" s="178">
        <f>ROUND(I136*H136,2)</f>
        <v>0</v>
      </c>
      <c r="K136" s="179"/>
      <c r="L136" s="180"/>
      <c r="M136" s="181" t="s">
        <v>1</v>
      </c>
      <c r="N136" s="182" t="s">
        <v>37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206</v>
      </c>
      <c r="AT136" s="147" t="s">
        <v>276</v>
      </c>
      <c r="AU136" s="147" t="s">
        <v>81</v>
      </c>
      <c r="AY136" s="15" t="s">
        <v>132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5" t="s">
        <v>79</v>
      </c>
      <c r="BK136" s="148">
        <f>ROUND(I136*H136,2)</f>
        <v>0</v>
      </c>
      <c r="BL136" s="15" t="s">
        <v>91</v>
      </c>
      <c r="BM136" s="147" t="s">
        <v>298</v>
      </c>
    </row>
    <row r="137" spans="2:65" s="1" customFormat="1">
      <c r="B137" s="30"/>
      <c r="D137" s="149" t="s">
        <v>139</v>
      </c>
      <c r="F137" s="150" t="s">
        <v>297</v>
      </c>
      <c r="I137" s="151"/>
      <c r="L137" s="30"/>
      <c r="M137" s="152"/>
      <c r="T137" s="52"/>
      <c r="AT137" s="15" t="s">
        <v>139</v>
      </c>
      <c r="AU137" s="15" t="s">
        <v>81</v>
      </c>
    </row>
    <row r="138" spans="2:65" s="1" customFormat="1" ht="26.45" customHeight="1">
      <c r="B138" s="30"/>
      <c r="C138" s="135" t="s">
        <v>198</v>
      </c>
      <c r="D138" s="135" t="s">
        <v>133</v>
      </c>
      <c r="E138" s="136" t="s">
        <v>299</v>
      </c>
      <c r="F138" s="137" t="s">
        <v>300</v>
      </c>
      <c r="G138" s="138" t="s">
        <v>301</v>
      </c>
      <c r="H138" s="139">
        <v>1</v>
      </c>
      <c r="I138" s="140"/>
      <c r="J138" s="141">
        <f>ROUND(I138*H138,2)</f>
        <v>0</v>
      </c>
      <c r="K138" s="142"/>
      <c r="L138" s="30"/>
      <c r="M138" s="143" t="s">
        <v>1</v>
      </c>
      <c r="N138" s="144" t="s">
        <v>37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137</v>
      </c>
      <c r="AT138" s="147" t="s">
        <v>133</v>
      </c>
      <c r="AU138" s="147" t="s">
        <v>81</v>
      </c>
      <c r="AY138" s="15" t="s">
        <v>132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5" t="s">
        <v>79</v>
      </c>
      <c r="BK138" s="148">
        <f>ROUND(I138*H138,2)</f>
        <v>0</v>
      </c>
      <c r="BL138" s="15" t="s">
        <v>137</v>
      </c>
      <c r="BM138" s="147" t="s">
        <v>302</v>
      </c>
    </row>
    <row r="139" spans="2:65" s="1" customFormat="1">
      <c r="B139" s="30"/>
      <c r="D139" s="149" t="s">
        <v>139</v>
      </c>
      <c r="F139" s="150" t="s">
        <v>300</v>
      </c>
      <c r="I139" s="151"/>
      <c r="L139" s="30"/>
      <c r="M139" s="152"/>
      <c r="T139" s="52"/>
      <c r="AT139" s="15" t="s">
        <v>139</v>
      </c>
      <c r="AU139" s="15" t="s">
        <v>81</v>
      </c>
    </row>
    <row r="140" spans="2:65" s="1" customFormat="1" ht="16.5" customHeight="1">
      <c r="B140" s="30"/>
      <c r="C140" s="172" t="s">
        <v>206</v>
      </c>
      <c r="D140" s="172" t="s">
        <v>276</v>
      </c>
      <c r="E140" s="173" t="s">
        <v>303</v>
      </c>
      <c r="F140" s="174" t="s">
        <v>304</v>
      </c>
      <c r="G140" s="175" t="s">
        <v>305</v>
      </c>
      <c r="H140" s="176">
        <v>1</v>
      </c>
      <c r="I140" s="177"/>
      <c r="J140" s="178">
        <f>ROUND(I140*H140,2)</f>
        <v>0</v>
      </c>
      <c r="K140" s="179"/>
      <c r="L140" s="180"/>
      <c r="M140" s="181" t="s">
        <v>1</v>
      </c>
      <c r="N140" s="182" t="s">
        <v>37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206</v>
      </c>
      <c r="AT140" s="147" t="s">
        <v>276</v>
      </c>
      <c r="AU140" s="147" t="s">
        <v>81</v>
      </c>
      <c r="AY140" s="15" t="s">
        <v>132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5" t="s">
        <v>79</v>
      </c>
      <c r="BK140" s="148">
        <f>ROUND(I140*H140,2)</f>
        <v>0</v>
      </c>
      <c r="BL140" s="15" t="s">
        <v>91</v>
      </c>
      <c r="BM140" s="147" t="s">
        <v>306</v>
      </c>
    </row>
    <row r="141" spans="2:65" s="1" customFormat="1">
      <c r="B141" s="30"/>
      <c r="D141" s="149" t="s">
        <v>139</v>
      </c>
      <c r="F141" s="150" t="s">
        <v>304</v>
      </c>
      <c r="I141" s="151"/>
      <c r="L141" s="30"/>
      <c r="M141" s="152"/>
      <c r="T141" s="52"/>
      <c r="AT141" s="15" t="s">
        <v>139</v>
      </c>
      <c r="AU141" s="15" t="s">
        <v>81</v>
      </c>
    </row>
    <row r="142" spans="2:65" s="12" customFormat="1">
      <c r="B142" s="153"/>
      <c r="D142" s="149" t="s">
        <v>144</v>
      </c>
      <c r="E142" s="154" t="s">
        <v>1</v>
      </c>
      <c r="F142" s="155" t="s">
        <v>307</v>
      </c>
      <c r="H142" s="156">
        <v>1</v>
      </c>
      <c r="I142" s="157"/>
      <c r="L142" s="153"/>
      <c r="M142" s="158"/>
      <c r="T142" s="159"/>
      <c r="AT142" s="154" t="s">
        <v>144</v>
      </c>
      <c r="AU142" s="154" t="s">
        <v>81</v>
      </c>
      <c r="AV142" s="12" t="s">
        <v>81</v>
      </c>
      <c r="AW142" s="12" t="s">
        <v>29</v>
      </c>
      <c r="AX142" s="12" t="s">
        <v>79</v>
      </c>
      <c r="AY142" s="154" t="s">
        <v>132</v>
      </c>
    </row>
    <row r="143" spans="2:65" s="13" customFormat="1">
      <c r="B143" s="160"/>
      <c r="D143" s="149" t="s">
        <v>144</v>
      </c>
      <c r="E143" s="161" t="s">
        <v>1</v>
      </c>
      <c r="F143" s="162" t="s">
        <v>308</v>
      </c>
      <c r="H143" s="161" t="s">
        <v>1</v>
      </c>
      <c r="I143" s="163"/>
      <c r="L143" s="160"/>
      <c r="M143" s="164"/>
      <c r="T143" s="165"/>
      <c r="AT143" s="161" t="s">
        <v>144</v>
      </c>
      <c r="AU143" s="161" t="s">
        <v>81</v>
      </c>
      <c r="AV143" s="13" t="s">
        <v>79</v>
      </c>
      <c r="AW143" s="13" t="s">
        <v>29</v>
      </c>
      <c r="AX143" s="13" t="s">
        <v>72</v>
      </c>
      <c r="AY143" s="161" t="s">
        <v>132</v>
      </c>
    </row>
    <row r="144" spans="2:65" s="1" customFormat="1" ht="16.5" customHeight="1">
      <c r="B144" s="30"/>
      <c r="C144" s="135" t="s">
        <v>258</v>
      </c>
      <c r="D144" s="135" t="s">
        <v>133</v>
      </c>
      <c r="E144" s="136" t="s">
        <v>309</v>
      </c>
      <c r="F144" s="137" t="s">
        <v>310</v>
      </c>
      <c r="G144" s="138" t="s">
        <v>294</v>
      </c>
      <c r="H144" s="139">
        <v>1</v>
      </c>
      <c r="I144" s="140"/>
      <c r="J144" s="141">
        <f>ROUND(I144*H144,2)</f>
        <v>0</v>
      </c>
      <c r="K144" s="142"/>
      <c r="L144" s="30"/>
      <c r="M144" s="143" t="s">
        <v>1</v>
      </c>
      <c r="N144" s="144" t="s">
        <v>37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91</v>
      </c>
      <c r="AT144" s="147" t="s">
        <v>133</v>
      </c>
      <c r="AU144" s="147" t="s">
        <v>81</v>
      </c>
      <c r="AY144" s="15" t="s">
        <v>132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5" t="s">
        <v>79</v>
      </c>
      <c r="BK144" s="148">
        <f>ROUND(I144*H144,2)</f>
        <v>0</v>
      </c>
      <c r="BL144" s="15" t="s">
        <v>91</v>
      </c>
      <c r="BM144" s="147" t="s">
        <v>311</v>
      </c>
    </row>
    <row r="145" spans="2:65" s="1" customFormat="1">
      <c r="B145" s="30"/>
      <c r="D145" s="149" t="s">
        <v>139</v>
      </c>
      <c r="F145" s="150" t="s">
        <v>310</v>
      </c>
      <c r="I145" s="151"/>
      <c r="L145" s="30"/>
      <c r="M145" s="152"/>
      <c r="T145" s="52"/>
      <c r="AT145" s="15" t="s">
        <v>139</v>
      </c>
      <c r="AU145" s="15" t="s">
        <v>81</v>
      </c>
    </row>
    <row r="146" spans="2:65" s="1" customFormat="1" ht="16.5" customHeight="1">
      <c r="B146" s="30"/>
      <c r="C146" s="172" t="s">
        <v>312</v>
      </c>
      <c r="D146" s="172" t="s">
        <v>276</v>
      </c>
      <c r="E146" s="173" t="s">
        <v>313</v>
      </c>
      <c r="F146" s="174" t="s">
        <v>314</v>
      </c>
      <c r="G146" s="175" t="s">
        <v>279</v>
      </c>
      <c r="H146" s="176">
        <v>1</v>
      </c>
      <c r="I146" s="177"/>
      <c r="J146" s="178">
        <f>ROUND(I146*H146,2)</f>
        <v>0</v>
      </c>
      <c r="K146" s="179"/>
      <c r="L146" s="180"/>
      <c r="M146" s="181" t="s">
        <v>1</v>
      </c>
      <c r="N146" s="182" t="s">
        <v>37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206</v>
      </c>
      <c r="AT146" s="147" t="s">
        <v>276</v>
      </c>
      <c r="AU146" s="147" t="s">
        <v>81</v>
      </c>
      <c r="AY146" s="15" t="s">
        <v>132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5" t="s">
        <v>79</v>
      </c>
      <c r="BK146" s="148">
        <f>ROUND(I146*H146,2)</f>
        <v>0</v>
      </c>
      <c r="BL146" s="15" t="s">
        <v>91</v>
      </c>
      <c r="BM146" s="147" t="s">
        <v>315</v>
      </c>
    </row>
    <row r="147" spans="2:65" s="1" customFormat="1">
      <c r="B147" s="30"/>
      <c r="D147" s="149" t="s">
        <v>139</v>
      </c>
      <c r="F147" s="150" t="s">
        <v>314</v>
      </c>
      <c r="I147" s="151"/>
      <c r="L147" s="30"/>
      <c r="M147" s="152"/>
      <c r="T147" s="52"/>
      <c r="AT147" s="15" t="s">
        <v>139</v>
      </c>
      <c r="AU147" s="15" t="s">
        <v>81</v>
      </c>
    </row>
    <row r="148" spans="2:65" s="11" customFormat="1" ht="22.9" customHeight="1">
      <c r="B148" s="123"/>
      <c r="D148" s="124" t="s">
        <v>71</v>
      </c>
      <c r="E148" s="133" t="s">
        <v>316</v>
      </c>
      <c r="F148" s="133" t="s">
        <v>317</v>
      </c>
      <c r="I148" s="126"/>
      <c r="J148" s="134">
        <f>BK148</f>
        <v>0</v>
      </c>
      <c r="L148" s="123"/>
      <c r="M148" s="128"/>
      <c r="P148" s="129">
        <f>SUM(P149:P154)</f>
        <v>0</v>
      </c>
      <c r="R148" s="129">
        <f>SUM(R149:R154)</f>
        <v>0</v>
      </c>
      <c r="T148" s="130">
        <f>SUM(T149:T154)</f>
        <v>0</v>
      </c>
      <c r="AR148" s="124" t="s">
        <v>160</v>
      </c>
      <c r="AT148" s="131" t="s">
        <v>71</v>
      </c>
      <c r="AU148" s="131" t="s">
        <v>79</v>
      </c>
      <c r="AY148" s="124" t="s">
        <v>132</v>
      </c>
      <c r="BK148" s="132">
        <f>SUM(BK149:BK154)</f>
        <v>0</v>
      </c>
    </row>
    <row r="149" spans="2:65" s="1" customFormat="1" ht="55.15" customHeight="1">
      <c r="B149" s="30"/>
      <c r="C149" s="135" t="s">
        <v>318</v>
      </c>
      <c r="D149" s="135" t="s">
        <v>133</v>
      </c>
      <c r="E149" s="136" t="s">
        <v>319</v>
      </c>
      <c r="F149" s="137" t="s">
        <v>320</v>
      </c>
      <c r="G149" s="138" t="s">
        <v>301</v>
      </c>
      <c r="H149" s="139">
        <v>1</v>
      </c>
      <c r="I149" s="140"/>
      <c r="J149" s="141">
        <f>ROUND(I149*H149,2)</f>
        <v>0</v>
      </c>
      <c r="K149" s="142"/>
      <c r="L149" s="30"/>
      <c r="M149" s="143" t="s">
        <v>1</v>
      </c>
      <c r="N149" s="144" t="s">
        <v>37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137</v>
      </c>
      <c r="AT149" s="147" t="s">
        <v>133</v>
      </c>
      <c r="AU149" s="147" t="s">
        <v>81</v>
      </c>
      <c r="AY149" s="15" t="s">
        <v>132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5" t="s">
        <v>79</v>
      </c>
      <c r="BK149" s="148">
        <f>ROUND(I149*H149,2)</f>
        <v>0</v>
      </c>
      <c r="BL149" s="15" t="s">
        <v>137</v>
      </c>
      <c r="BM149" s="147" t="s">
        <v>321</v>
      </c>
    </row>
    <row r="150" spans="2:65" s="1" customFormat="1" ht="39">
      <c r="B150" s="30"/>
      <c r="D150" s="149" t="s">
        <v>139</v>
      </c>
      <c r="F150" s="150" t="s">
        <v>322</v>
      </c>
      <c r="I150" s="151"/>
      <c r="L150" s="30"/>
      <c r="M150" s="152"/>
      <c r="T150" s="52"/>
      <c r="AT150" s="15" t="s">
        <v>139</v>
      </c>
      <c r="AU150" s="15" t="s">
        <v>81</v>
      </c>
    </row>
    <row r="151" spans="2:65" s="1" customFormat="1" ht="69.599999999999994" customHeight="1">
      <c r="B151" s="30"/>
      <c r="C151" s="135" t="s">
        <v>8</v>
      </c>
      <c r="D151" s="135" t="s">
        <v>133</v>
      </c>
      <c r="E151" s="136" t="s">
        <v>323</v>
      </c>
      <c r="F151" s="137" t="s">
        <v>324</v>
      </c>
      <c r="G151" s="138" t="s">
        <v>301</v>
      </c>
      <c r="H151" s="139">
        <v>1</v>
      </c>
      <c r="I151" s="140"/>
      <c r="J151" s="141">
        <f>ROUND(I151*H151,2)</f>
        <v>0</v>
      </c>
      <c r="K151" s="142"/>
      <c r="L151" s="30"/>
      <c r="M151" s="143" t="s">
        <v>1</v>
      </c>
      <c r="N151" s="144" t="s">
        <v>37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137</v>
      </c>
      <c r="AT151" s="147" t="s">
        <v>133</v>
      </c>
      <c r="AU151" s="147" t="s">
        <v>81</v>
      </c>
      <c r="AY151" s="15" t="s">
        <v>132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5" t="s">
        <v>79</v>
      </c>
      <c r="BK151" s="148">
        <f>ROUND(I151*H151,2)</f>
        <v>0</v>
      </c>
      <c r="BL151" s="15" t="s">
        <v>137</v>
      </c>
      <c r="BM151" s="147" t="s">
        <v>325</v>
      </c>
    </row>
    <row r="152" spans="2:65" s="1" customFormat="1" ht="48.75">
      <c r="B152" s="30"/>
      <c r="D152" s="149" t="s">
        <v>139</v>
      </c>
      <c r="F152" s="150" t="s">
        <v>326</v>
      </c>
      <c r="I152" s="151"/>
      <c r="L152" s="30"/>
      <c r="M152" s="152"/>
      <c r="T152" s="52"/>
      <c r="AT152" s="15" t="s">
        <v>139</v>
      </c>
      <c r="AU152" s="15" t="s">
        <v>81</v>
      </c>
    </row>
    <row r="153" spans="2:65" s="1" customFormat="1" ht="81.599999999999994" customHeight="1">
      <c r="B153" s="30"/>
      <c r="C153" s="135" t="s">
        <v>327</v>
      </c>
      <c r="D153" s="135" t="s">
        <v>133</v>
      </c>
      <c r="E153" s="136" t="s">
        <v>328</v>
      </c>
      <c r="F153" s="137" t="s">
        <v>329</v>
      </c>
      <c r="G153" s="138" t="s">
        <v>301</v>
      </c>
      <c r="H153" s="139">
        <v>1</v>
      </c>
      <c r="I153" s="140"/>
      <c r="J153" s="141">
        <f>ROUND(I153*H153,2)</f>
        <v>0</v>
      </c>
      <c r="K153" s="142"/>
      <c r="L153" s="30"/>
      <c r="M153" s="143" t="s">
        <v>1</v>
      </c>
      <c r="N153" s="144" t="s">
        <v>37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137</v>
      </c>
      <c r="AT153" s="147" t="s">
        <v>133</v>
      </c>
      <c r="AU153" s="147" t="s">
        <v>81</v>
      </c>
      <c r="AY153" s="15" t="s">
        <v>132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5" t="s">
        <v>79</v>
      </c>
      <c r="BK153" s="148">
        <f>ROUND(I153*H153,2)</f>
        <v>0</v>
      </c>
      <c r="BL153" s="15" t="s">
        <v>137</v>
      </c>
      <c r="BM153" s="147" t="s">
        <v>330</v>
      </c>
    </row>
    <row r="154" spans="2:65" s="1" customFormat="1" ht="58.5">
      <c r="B154" s="30"/>
      <c r="D154" s="149" t="s">
        <v>139</v>
      </c>
      <c r="F154" s="150" t="s">
        <v>331</v>
      </c>
      <c r="I154" s="151"/>
      <c r="L154" s="30"/>
      <c r="M154" s="166"/>
      <c r="N154" s="167"/>
      <c r="O154" s="167"/>
      <c r="P154" s="167"/>
      <c r="Q154" s="167"/>
      <c r="R154" s="167"/>
      <c r="S154" s="167"/>
      <c r="T154" s="168"/>
      <c r="AT154" s="15" t="s">
        <v>139</v>
      </c>
      <c r="AU154" s="15" t="s">
        <v>81</v>
      </c>
    </row>
    <row r="155" spans="2:65" s="1" customFormat="1" ht="6.95" customHeight="1">
      <c r="B155" s="41"/>
      <c r="C155" s="42"/>
      <c r="D155" s="42"/>
      <c r="E155" s="42"/>
      <c r="F155" s="42"/>
      <c r="G155" s="42"/>
      <c r="H155" s="42"/>
      <c r="I155" s="42"/>
      <c r="J155" s="42"/>
      <c r="K155" s="42"/>
      <c r="L155" s="30"/>
    </row>
  </sheetData>
  <sheetProtection algorithmName="SHA-512" hashValue="3mIqXH0/A5PjUAyLRaOK9mY6qDO2ueHLJaiMPDynEp3CKMLIeqQCBuSGvxS9g1uDpVXav+Ku5CuVMb45tB4fFQ==" saltValue="/w5eyuRm2RsHHQobqyT1UhnCjbjXWeIYJtXfWIKKTxaOucgtMEYk+a1mN+Ao1lnnKVYhxMHxUSWOfDB/hYkNmA==" spinCount="100000" sheet="1" objects="1" scenarios="1" formatColumns="0" formatRows="0" autoFilter="0"/>
  <autoFilter ref="C118:K154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99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100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9" t="str">
        <f>'Rekapitulace stavby'!K6</f>
        <v>Komunikace na hrázi rybníka Smíchov</v>
      </c>
      <c r="F7" s="230"/>
      <c r="G7" s="230"/>
      <c r="H7" s="230"/>
      <c r="L7" s="18"/>
    </row>
    <row r="8" spans="2:46" s="1" customFormat="1" ht="12" customHeight="1">
      <c r="B8" s="30"/>
      <c r="D8" s="25" t="s">
        <v>101</v>
      </c>
      <c r="L8" s="30"/>
    </row>
    <row r="9" spans="2:46" s="1" customFormat="1" ht="16.5" customHeight="1">
      <c r="B9" s="30"/>
      <c r="E9" s="219" t="s">
        <v>332</v>
      </c>
      <c r="F9" s="228"/>
      <c r="G9" s="228"/>
      <c r="H9" s="228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49" t="str">
        <f>'Rekapitulace stavby'!AN8</f>
        <v>Vyplň údaj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1</v>
      </c>
      <c r="L14" s="30"/>
    </row>
    <row r="15" spans="2:46" s="1" customFormat="1" ht="18" customHeight="1">
      <c r="B15" s="30"/>
      <c r="E15" s="23" t="s">
        <v>21</v>
      </c>
      <c r="I15" s="25" t="s">
        <v>25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26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31" t="str">
        <f>'Rekapitulace stavby'!E14</f>
        <v>Vyplň údaj</v>
      </c>
      <c r="F18" s="197"/>
      <c r="G18" s="197"/>
      <c r="H18" s="197"/>
      <c r="I18" s="25" t="s">
        <v>25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28</v>
      </c>
      <c r="I20" s="25" t="s">
        <v>24</v>
      </c>
      <c r="J20" s="23" t="s">
        <v>1</v>
      </c>
      <c r="L20" s="30"/>
    </row>
    <row r="21" spans="2:12" s="1" customFormat="1" ht="18" customHeight="1">
      <c r="B21" s="30"/>
      <c r="E21" s="23" t="s">
        <v>21</v>
      </c>
      <c r="I21" s="25" t="s">
        <v>25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21</v>
      </c>
      <c r="I24" s="25" t="s">
        <v>25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31</v>
      </c>
      <c r="L26" s="30"/>
    </row>
    <row r="27" spans="2:12" s="7" customFormat="1" ht="16.5" customHeight="1">
      <c r="B27" s="90"/>
      <c r="E27" s="201" t="s">
        <v>1</v>
      </c>
      <c r="F27" s="201"/>
      <c r="G27" s="201"/>
      <c r="H27" s="201"/>
      <c r="L27" s="90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0"/>
      <c r="E29" s="50"/>
      <c r="F29" s="50"/>
      <c r="G29" s="50"/>
      <c r="H29" s="50"/>
      <c r="I29" s="50"/>
      <c r="J29" s="50"/>
      <c r="K29" s="50"/>
      <c r="L29" s="30"/>
    </row>
    <row r="30" spans="2:12" s="1" customFormat="1" ht="25.35" customHeight="1">
      <c r="B30" s="30"/>
      <c r="D30" s="91" t="s">
        <v>32</v>
      </c>
      <c r="J30" s="62">
        <f>ROUND(J118, 2)</f>
        <v>0</v>
      </c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14.45" customHeight="1">
      <c r="B32" s="30"/>
      <c r="F32" s="92" t="s">
        <v>34</v>
      </c>
      <c r="I32" s="92" t="s">
        <v>33</v>
      </c>
      <c r="J32" s="92" t="s">
        <v>35</v>
      </c>
      <c r="L32" s="30"/>
    </row>
    <row r="33" spans="2:12" s="1" customFormat="1" ht="14.45" customHeight="1">
      <c r="B33" s="30"/>
      <c r="D33" s="93" t="s">
        <v>36</v>
      </c>
      <c r="E33" s="25" t="s">
        <v>37</v>
      </c>
      <c r="F33" s="82">
        <f>ROUND((SUM(BE118:BE130)),  2)</f>
        <v>0</v>
      </c>
      <c r="I33" s="94">
        <v>0.21</v>
      </c>
      <c r="J33" s="82">
        <f>ROUND(((SUM(BE118:BE130))*I33),  2)</f>
        <v>0</v>
      </c>
      <c r="L33" s="30"/>
    </row>
    <row r="34" spans="2:12" s="1" customFormat="1" ht="14.45" customHeight="1">
      <c r="B34" s="30"/>
      <c r="E34" s="25" t="s">
        <v>38</v>
      </c>
      <c r="F34" s="82">
        <f>ROUND((SUM(BF118:BF130)),  2)</f>
        <v>0</v>
      </c>
      <c r="I34" s="94">
        <v>0.12</v>
      </c>
      <c r="J34" s="82">
        <f>ROUND(((SUM(BF118:BF130))*I34),  2)</f>
        <v>0</v>
      </c>
      <c r="L34" s="30"/>
    </row>
    <row r="35" spans="2:12" s="1" customFormat="1" ht="14.45" hidden="1" customHeight="1">
      <c r="B35" s="30"/>
      <c r="E35" s="25" t="s">
        <v>39</v>
      </c>
      <c r="F35" s="82">
        <f>ROUND((SUM(BG118:BG130)),  2)</f>
        <v>0</v>
      </c>
      <c r="I35" s="94">
        <v>0.21</v>
      </c>
      <c r="J35" s="82">
        <f>0</f>
        <v>0</v>
      </c>
      <c r="L35" s="30"/>
    </row>
    <row r="36" spans="2:12" s="1" customFormat="1" ht="14.45" hidden="1" customHeight="1">
      <c r="B36" s="30"/>
      <c r="E36" s="25" t="s">
        <v>40</v>
      </c>
      <c r="F36" s="82">
        <f>ROUND((SUM(BH118:BH130)),  2)</f>
        <v>0</v>
      </c>
      <c r="I36" s="94">
        <v>0.12</v>
      </c>
      <c r="J36" s="82">
        <f>0</f>
        <v>0</v>
      </c>
      <c r="L36" s="30"/>
    </row>
    <row r="37" spans="2:12" s="1" customFormat="1" ht="14.45" hidden="1" customHeight="1">
      <c r="B37" s="30"/>
      <c r="E37" s="25" t="s">
        <v>41</v>
      </c>
      <c r="F37" s="82">
        <f>ROUND((SUM(BI118:BI130)),  2)</f>
        <v>0</v>
      </c>
      <c r="I37" s="94">
        <v>0</v>
      </c>
      <c r="J37" s="82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5"/>
      <c r="D39" s="96" t="s">
        <v>42</v>
      </c>
      <c r="E39" s="53"/>
      <c r="F39" s="53"/>
      <c r="G39" s="97" t="s">
        <v>43</v>
      </c>
      <c r="H39" s="98" t="s">
        <v>44</v>
      </c>
      <c r="I39" s="53"/>
      <c r="J39" s="99">
        <f>SUM(J30:J37)</f>
        <v>0</v>
      </c>
      <c r="K39" s="100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47" s="1" customFormat="1" ht="24.95" customHeight="1">
      <c r="B82" s="30"/>
      <c r="C82" s="19" t="s">
        <v>109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9" t="str">
        <f>E7</f>
        <v>Komunikace na hrázi rybníka Smíchov</v>
      </c>
      <c r="F85" s="230"/>
      <c r="G85" s="230"/>
      <c r="H85" s="230"/>
      <c r="L85" s="30"/>
    </row>
    <row r="86" spans="2:47" s="1" customFormat="1" ht="12" customHeight="1">
      <c r="B86" s="30"/>
      <c r="C86" s="25" t="s">
        <v>101</v>
      </c>
      <c r="L86" s="30"/>
    </row>
    <row r="87" spans="2:47" s="1" customFormat="1" ht="16.5" customHeight="1">
      <c r="B87" s="30"/>
      <c r="E87" s="219" t="str">
        <f>E9</f>
        <v>03 - DIO</v>
      </c>
      <c r="F87" s="228"/>
      <c r="G87" s="228"/>
      <c r="H87" s="22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49" t="str">
        <f>IF(J12="","",J12)</f>
        <v>Vyplň údaj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23</v>
      </c>
      <c r="F91" s="23" t="str">
        <f>E15</f>
        <v xml:space="preserve"> </v>
      </c>
      <c r="I91" s="25" t="s">
        <v>28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26</v>
      </c>
      <c r="F92" s="23" t="str">
        <f>IF(E18="","",E18)</f>
        <v>Vyplň údaj</v>
      </c>
      <c r="I92" s="25" t="s">
        <v>30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3" t="s">
        <v>110</v>
      </c>
      <c r="D94" s="95"/>
      <c r="E94" s="95"/>
      <c r="F94" s="95"/>
      <c r="G94" s="95"/>
      <c r="H94" s="95"/>
      <c r="I94" s="95"/>
      <c r="J94" s="104" t="s">
        <v>111</v>
      </c>
      <c r="K94" s="95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5" t="s">
        <v>112</v>
      </c>
      <c r="J96" s="62">
        <f>J118</f>
        <v>0</v>
      </c>
      <c r="L96" s="30"/>
      <c r="AU96" s="15" t="s">
        <v>113</v>
      </c>
    </row>
    <row r="97" spans="2:12" s="8" customFormat="1" ht="24.95" customHeight="1">
      <c r="B97" s="106"/>
      <c r="D97" s="107" t="s">
        <v>270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19.899999999999999" customHeight="1">
      <c r="B98" s="110"/>
      <c r="D98" s="111" t="s">
        <v>271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30"/>
      <c r="L99" s="30"/>
    </row>
    <row r="100" spans="2:12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0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0"/>
    </row>
    <row r="105" spans="2:12" s="1" customFormat="1" ht="24.95" customHeight="1">
      <c r="B105" s="30"/>
      <c r="C105" s="19" t="s">
        <v>117</v>
      </c>
      <c r="L105" s="30"/>
    </row>
    <row r="106" spans="2:12" s="1" customFormat="1" ht="6.95" customHeight="1">
      <c r="B106" s="30"/>
      <c r="L106" s="30"/>
    </row>
    <row r="107" spans="2:12" s="1" customFormat="1" ht="12" customHeight="1">
      <c r="B107" s="30"/>
      <c r="C107" s="25" t="s">
        <v>16</v>
      </c>
      <c r="L107" s="30"/>
    </row>
    <row r="108" spans="2:12" s="1" customFormat="1" ht="16.5" customHeight="1">
      <c r="B108" s="30"/>
      <c r="E108" s="229" t="str">
        <f>E7</f>
        <v>Komunikace na hrázi rybníka Smíchov</v>
      </c>
      <c r="F108" s="230"/>
      <c r="G108" s="230"/>
      <c r="H108" s="230"/>
      <c r="L108" s="30"/>
    </row>
    <row r="109" spans="2:12" s="1" customFormat="1" ht="12" customHeight="1">
      <c r="B109" s="30"/>
      <c r="C109" s="25" t="s">
        <v>101</v>
      </c>
      <c r="L109" s="30"/>
    </row>
    <row r="110" spans="2:12" s="1" customFormat="1" ht="16.5" customHeight="1">
      <c r="B110" s="30"/>
      <c r="E110" s="219" t="str">
        <f>E9</f>
        <v>03 - DIO</v>
      </c>
      <c r="F110" s="228"/>
      <c r="G110" s="228"/>
      <c r="H110" s="228"/>
      <c r="L110" s="30"/>
    </row>
    <row r="111" spans="2:12" s="1" customFormat="1" ht="6.95" customHeight="1">
      <c r="B111" s="30"/>
      <c r="L111" s="30"/>
    </row>
    <row r="112" spans="2:12" s="1" customFormat="1" ht="12" customHeight="1">
      <c r="B112" s="30"/>
      <c r="C112" s="25" t="s">
        <v>20</v>
      </c>
      <c r="F112" s="23" t="str">
        <f>F12</f>
        <v xml:space="preserve"> </v>
      </c>
      <c r="I112" s="25" t="s">
        <v>22</v>
      </c>
      <c r="J112" s="49" t="str">
        <f>IF(J12="","",J12)</f>
        <v>Vyplň údaj</v>
      </c>
      <c r="L112" s="30"/>
    </row>
    <row r="113" spans="2:65" s="1" customFormat="1" ht="6.95" customHeight="1">
      <c r="B113" s="30"/>
      <c r="L113" s="30"/>
    </row>
    <row r="114" spans="2:65" s="1" customFormat="1" ht="15.2" customHeight="1">
      <c r="B114" s="30"/>
      <c r="C114" s="25" t="s">
        <v>23</v>
      </c>
      <c r="F114" s="23" t="str">
        <f>E15</f>
        <v xml:space="preserve"> </v>
      </c>
      <c r="I114" s="25" t="s">
        <v>28</v>
      </c>
      <c r="J114" s="28" t="str">
        <f>E21</f>
        <v xml:space="preserve"> </v>
      </c>
      <c r="L114" s="30"/>
    </row>
    <row r="115" spans="2:65" s="1" customFormat="1" ht="15.2" customHeight="1">
      <c r="B115" s="30"/>
      <c r="C115" s="25" t="s">
        <v>26</v>
      </c>
      <c r="F115" s="23" t="str">
        <f>IF(E18="","",E18)</f>
        <v>Vyplň údaj</v>
      </c>
      <c r="I115" s="25" t="s">
        <v>30</v>
      </c>
      <c r="J115" s="28" t="str">
        <f>E24</f>
        <v xml:space="preserve"> </v>
      </c>
      <c r="L115" s="30"/>
    </row>
    <row r="116" spans="2:65" s="1" customFormat="1" ht="10.35" customHeight="1">
      <c r="B116" s="30"/>
      <c r="L116" s="30"/>
    </row>
    <row r="117" spans="2:65" s="10" customFormat="1" ht="29.25" customHeight="1">
      <c r="B117" s="114"/>
      <c r="C117" s="115" t="s">
        <v>118</v>
      </c>
      <c r="D117" s="116" t="s">
        <v>57</v>
      </c>
      <c r="E117" s="116" t="s">
        <v>53</v>
      </c>
      <c r="F117" s="116" t="s">
        <v>54</v>
      </c>
      <c r="G117" s="116" t="s">
        <v>119</v>
      </c>
      <c r="H117" s="116" t="s">
        <v>120</v>
      </c>
      <c r="I117" s="116" t="s">
        <v>121</v>
      </c>
      <c r="J117" s="117" t="s">
        <v>111</v>
      </c>
      <c r="K117" s="118" t="s">
        <v>122</v>
      </c>
      <c r="L117" s="114"/>
      <c r="M117" s="55" t="s">
        <v>1</v>
      </c>
      <c r="N117" s="56" t="s">
        <v>36</v>
      </c>
      <c r="O117" s="56" t="s">
        <v>123</v>
      </c>
      <c r="P117" s="56" t="s">
        <v>124</v>
      </c>
      <c r="Q117" s="56" t="s">
        <v>125</v>
      </c>
      <c r="R117" s="56" t="s">
        <v>126</v>
      </c>
      <c r="S117" s="56" t="s">
        <v>127</v>
      </c>
      <c r="T117" s="57" t="s">
        <v>128</v>
      </c>
    </row>
    <row r="118" spans="2:65" s="1" customFormat="1" ht="22.9" customHeight="1">
      <c r="B118" s="30"/>
      <c r="C118" s="60" t="s">
        <v>129</v>
      </c>
      <c r="J118" s="119">
        <f>BK118</f>
        <v>0</v>
      </c>
      <c r="L118" s="30"/>
      <c r="M118" s="58"/>
      <c r="N118" s="50"/>
      <c r="O118" s="50"/>
      <c r="P118" s="120">
        <f>P119</f>
        <v>0</v>
      </c>
      <c r="Q118" s="50"/>
      <c r="R118" s="120">
        <f>R119</f>
        <v>0</v>
      </c>
      <c r="S118" s="50"/>
      <c r="T118" s="121">
        <f>T119</f>
        <v>0</v>
      </c>
      <c r="AT118" s="15" t="s">
        <v>71</v>
      </c>
      <c r="AU118" s="15" t="s">
        <v>113</v>
      </c>
      <c r="BK118" s="122">
        <f>BK119</f>
        <v>0</v>
      </c>
    </row>
    <row r="119" spans="2:65" s="11" customFormat="1" ht="25.9" customHeight="1">
      <c r="B119" s="123"/>
      <c r="D119" s="124" t="s">
        <v>71</v>
      </c>
      <c r="E119" s="125" t="s">
        <v>273</v>
      </c>
      <c r="F119" s="125" t="s">
        <v>95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0</v>
      </c>
      <c r="T119" s="130">
        <f>T120</f>
        <v>0</v>
      </c>
      <c r="AR119" s="124" t="s">
        <v>160</v>
      </c>
      <c r="AT119" s="131" t="s">
        <v>71</v>
      </c>
      <c r="AU119" s="131" t="s">
        <v>72</v>
      </c>
      <c r="AY119" s="124" t="s">
        <v>132</v>
      </c>
      <c r="BK119" s="132">
        <f>BK120</f>
        <v>0</v>
      </c>
    </row>
    <row r="120" spans="2:65" s="11" customFormat="1" ht="22.9" customHeight="1">
      <c r="B120" s="123"/>
      <c r="D120" s="124" t="s">
        <v>71</v>
      </c>
      <c r="E120" s="133" t="s">
        <v>274</v>
      </c>
      <c r="F120" s="133" t="s">
        <v>275</v>
      </c>
      <c r="I120" s="126"/>
      <c r="J120" s="134">
        <f>BK120</f>
        <v>0</v>
      </c>
      <c r="L120" s="123"/>
      <c r="M120" s="128"/>
      <c r="P120" s="129">
        <f>SUM(P121:P130)</f>
        <v>0</v>
      </c>
      <c r="R120" s="129">
        <f>SUM(R121:R130)</f>
        <v>0</v>
      </c>
      <c r="T120" s="130">
        <f>SUM(T121:T130)</f>
        <v>0</v>
      </c>
      <c r="AR120" s="124" t="s">
        <v>160</v>
      </c>
      <c r="AT120" s="131" t="s">
        <v>71</v>
      </c>
      <c r="AU120" s="131" t="s">
        <v>79</v>
      </c>
      <c r="AY120" s="124" t="s">
        <v>132</v>
      </c>
      <c r="BK120" s="132">
        <f>SUM(BK121:BK130)</f>
        <v>0</v>
      </c>
    </row>
    <row r="121" spans="2:65" s="1" customFormat="1" ht="16.5" customHeight="1">
      <c r="B121" s="30"/>
      <c r="C121" s="172" t="s">
        <v>79</v>
      </c>
      <c r="D121" s="172" t="s">
        <v>276</v>
      </c>
      <c r="E121" s="173" t="s">
        <v>333</v>
      </c>
      <c r="F121" s="174" t="s">
        <v>334</v>
      </c>
      <c r="G121" s="175" t="s">
        <v>279</v>
      </c>
      <c r="H121" s="176">
        <v>1</v>
      </c>
      <c r="I121" s="177"/>
      <c r="J121" s="178">
        <f>ROUND(I121*H121,2)</f>
        <v>0</v>
      </c>
      <c r="K121" s="179"/>
      <c r="L121" s="180"/>
      <c r="M121" s="181" t="s">
        <v>1</v>
      </c>
      <c r="N121" s="182" t="s">
        <v>37</v>
      </c>
      <c r="P121" s="145">
        <f>O121*H121</f>
        <v>0</v>
      </c>
      <c r="Q121" s="145">
        <v>0</v>
      </c>
      <c r="R121" s="145">
        <f>Q121*H121</f>
        <v>0</v>
      </c>
      <c r="S121" s="145">
        <v>0</v>
      </c>
      <c r="T121" s="146">
        <f>S121*H121</f>
        <v>0</v>
      </c>
      <c r="AR121" s="147" t="s">
        <v>206</v>
      </c>
      <c r="AT121" s="147" t="s">
        <v>276</v>
      </c>
      <c r="AU121" s="147" t="s">
        <v>81</v>
      </c>
      <c r="AY121" s="15" t="s">
        <v>132</v>
      </c>
      <c r="BE121" s="148">
        <f>IF(N121="základní",J121,0)</f>
        <v>0</v>
      </c>
      <c r="BF121" s="148">
        <f>IF(N121="snížená",J121,0)</f>
        <v>0</v>
      </c>
      <c r="BG121" s="148">
        <f>IF(N121="zákl. přenesená",J121,0)</f>
        <v>0</v>
      </c>
      <c r="BH121" s="148">
        <f>IF(N121="sníž. přenesená",J121,0)</f>
        <v>0</v>
      </c>
      <c r="BI121" s="148">
        <f>IF(N121="nulová",J121,0)</f>
        <v>0</v>
      </c>
      <c r="BJ121" s="15" t="s">
        <v>79</v>
      </c>
      <c r="BK121" s="148">
        <f>ROUND(I121*H121,2)</f>
        <v>0</v>
      </c>
      <c r="BL121" s="15" t="s">
        <v>91</v>
      </c>
      <c r="BM121" s="147" t="s">
        <v>335</v>
      </c>
    </row>
    <row r="122" spans="2:65" s="1" customFormat="1">
      <c r="B122" s="30"/>
      <c r="D122" s="149" t="s">
        <v>139</v>
      </c>
      <c r="F122" s="150" t="s">
        <v>334</v>
      </c>
      <c r="I122" s="151"/>
      <c r="L122" s="30"/>
      <c r="M122" s="152"/>
      <c r="T122" s="52"/>
      <c r="AT122" s="15" t="s">
        <v>139</v>
      </c>
      <c r="AU122" s="15" t="s">
        <v>81</v>
      </c>
    </row>
    <row r="123" spans="2:65" s="1" customFormat="1" ht="16.5" customHeight="1">
      <c r="B123" s="30"/>
      <c r="C123" s="172" t="s">
        <v>81</v>
      </c>
      <c r="D123" s="172" t="s">
        <v>276</v>
      </c>
      <c r="E123" s="173" t="s">
        <v>336</v>
      </c>
      <c r="F123" s="174" t="s">
        <v>337</v>
      </c>
      <c r="G123" s="175" t="s">
        <v>283</v>
      </c>
      <c r="H123" s="176">
        <v>1</v>
      </c>
      <c r="I123" s="177"/>
      <c r="J123" s="178">
        <f>ROUND(I123*H123,2)</f>
        <v>0</v>
      </c>
      <c r="K123" s="179"/>
      <c r="L123" s="180"/>
      <c r="M123" s="181" t="s">
        <v>1</v>
      </c>
      <c r="N123" s="182" t="s">
        <v>37</v>
      </c>
      <c r="P123" s="145">
        <f>O123*H123</f>
        <v>0</v>
      </c>
      <c r="Q123" s="145">
        <v>0</v>
      </c>
      <c r="R123" s="145">
        <f>Q123*H123</f>
        <v>0</v>
      </c>
      <c r="S123" s="145">
        <v>0</v>
      </c>
      <c r="T123" s="146">
        <f>S123*H123</f>
        <v>0</v>
      </c>
      <c r="AR123" s="147" t="s">
        <v>284</v>
      </c>
      <c r="AT123" s="147" t="s">
        <v>276</v>
      </c>
      <c r="AU123" s="147" t="s">
        <v>81</v>
      </c>
      <c r="AY123" s="15" t="s">
        <v>132</v>
      </c>
      <c r="BE123" s="148">
        <f>IF(N123="základní",J123,0)</f>
        <v>0</v>
      </c>
      <c r="BF123" s="148">
        <f>IF(N123="snížená",J123,0)</f>
        <v>0</v>
      </c>
      <c r="BG123" s="148">
        <f>IF(N123="zákl. přenesená",J123,0)</f>
        <v>0</v>
      </c>
      <c r="BH123" s="148">
        <f>IF(N123="sníž. přenesená",J123,0)</f>
        <v>0</v>
      </c>
      <c r="BI123" s="148">
        <f>IF(N123="nulová",J123,0)</f>
        <v>0</v>
      </c>
      <c r="BJ123" s="15" t="s">
        <v>79</v>
      </c>
      <c r="BK123" s="148">
        <f>ROUND(I123*H123,2)</f>
        <v>0</v>
      </c>
      <c r="BL123" s="15" t="s">
        <v>284</v>
      </c>
      <c r="BM123" s="147" t="s">
        <v>338</v>
      </c>
    </row>
    <row r="124" spans="2:65" s="1" customFormat="1">
      <c r="B124" s="30"/>
      <c r="D124" s="149" t="s">
        <v>139</v>
      </c>
      <c r="F124" s="150" t="s">
        <v>337</v>
      </c>
      <c r="I124" s="151"/>
      <c r="L124" s="30"/>
      <c r="M124" s="152"/>
      <c r="T124" s="52"/>
      <c r="AT124" s="15" t="s">
        <v>139</v>
      </c>
      <c r="AU124" s="15" t="s">
        <v>81</v>
      </c>
    </row>
    <row r="125" spans="2:65" s="12" customFormat="1">
      <c r="B125" s="153"/>
      <c r="D125" s="149" t="s">
        <v>144</v>
      </c>
      <c r="E125" s="154" t="s">
        <v>1</v>
      </c>
      <c r="F125" s="155" t="s">
        <v>79</v>
      </c>
      <c r="H125" s="156">
        <v>1</v>
      </c>
      <c r="I125" s="157"/>
      <c r="L125" s="153"/>
      <c r="M125" s="158"/>
      <c r="T125" s="159"/>
      <c r="AT125" s="154" t="s">
        <v>144</v>
      </c>
      <c r="AU125" s="154" t="s">
        <v>81</v>
      </c>
      <c r="AV125" s="12" t="s">
        <v>81</v>
      </c>
      <c r="AW125" s="12" t="s">
        <v>29</v>
      </c>
      <c r="AX125" s="12" t="s">
        <v>79</v>
      </c>
      <c r="AY125" s="154" t="s">
        <v>132</v>
      </c>
    </row>
    <row r="126" spans="2:65" s="1" customFormat="1" ht="16.5" customHeight="1">
      <c r="B126" s="30"/>
      <c r="C126" s="135" t="s">
        <v>88</v>
      </c>
      <c r="D126" s="135" t="s">
        <v>133</v>
      </c>
      <c r="E126" s="136" t="s">
        <v>339</v>
      </c>
      <c r="F126" s="137" t="s">
        <v>98</v>
      </c>
      <c r="G126" s="138" t="s">
        <v>279</v>
      </c>
      <c r="H126" s="139">
        <v>1</v>
      </c>
      <c r="I126" s="140"/>
      <c r="J126" s="141">
        <f>ROUND(I126*H126,2)</f>
        <v>0</v>
      </c>
      <c r="K126" s="142"/>
      <c r="L126" s="30"/>
      <c r="M126" s="143" t="s">
        <v>1</v>
      </c>
      <c r="N126" s="144" t="s">
        <v>37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91</v>
      </c>
      <c r="AT126" s="147" t="s">
        <v>133</v>
      </c>
      <c r="AU126" s="147" t="s">
        <v>81</v>
      </c>
      <c r="AY126" s="15" t="s">
        <v>132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5" t="s">
        <v>79</v>
      </c>
      <c r="BK126" s="148">
        <f>ROUND(I126*H126,2)</f>
        <v>0</v>
      </c>
      <c r="BL126" s="15" t="s">
        <v>91</v>
      </c>
      <c r="BM126" s="147" t="s">
        <v>340</v>
      </c>
    </row>
    <row r="127" spans="2:65" s="1" customFormat="1">
      <c r="B127" s="30"/>
      <c r="D127" s="149" t="s">
        <v>139</v>
      </c>
      <c r="F127" s="150" t="s">
        <v>341</v>
      </c>
      <c r="I127" s="151"/>
      <c r="L127" s="30"/>
      <c r="M127" s="152"/>
      <c r="T127" s="52"/>
      <c r="AT127" s="15" t="s">
        <v>139</v>
      </c>
      <c r="AU127" s="15" t="s">
        <v>81</v>
      </c>
    </row>
    <row r="128" spans="2:65" s="12" customFormat="1">
      <c r="B128" s="153"/>
      <c r="D128" s="149" t="s">
        <v>144</v>
      </c>
      <c r="E128" s="154" t="s">
        <v>1</v>
      </c>
      <c r="F128" s="155" t="s">
        <v>79</v>
      </c>
      <c r="H128" s="156">
        <v>1</v>
      </c>
      <c r="I128" s="157"/>
      <c r="L128" s="153"/>
      <c r="M128" s="158"/>
      <c r="T128" s="159"/>
      <c r="AT128" s="154" t="s">
        <v>144</v>
      </c>
      <c r="AU128" s="154" t="s">
        <v>81</v>
      </c>
      <c r="AV128" s="12" t="s">
        <v>81</v>
      </c>
      <c r="AW128" s="12" t="s">
        <v>29</v>
      </c>
      <c r="AX128" s="12" t="s">
        <v>79</v>
      </c>
      <c r="AY128" s="154" t="s">
        <v>132</v>
      </c>
    </row>
    <row r="129" spans="2:51" s="13" customFormat="1">
      <c r="B129" s="160"/>
      <c r="D129" s="149" t="s">
        <v>144</v>
      </c>
      <c r="E129" s="161" t="s">
        <v>1</v>
      </c>
      <c r="F129" s="162" t="s">
        <v>342</v>
      </c>
      <c r="H129" s="161" t="s">
        <v>1</v>
      </c>
      <c r="I129" s="163"/>
      <c r="L129" s="160"/>
      <c r="M129" s="164"/>
      <c r="T129" s="165"/>
      <c r="AT129" s="161" t="s">
        <v>144</v>
      </c>
      <c r="AU129" s="161" t="s">
        <v>81</v>
      </c>
      <c r="AV129" s="13" t="s">
        <v>79</v>
      </c>
      <c r="AW129" s="13" t="s">
        <v>29</v>
      </c>
      <c r="AX129" s="13" t="s">
        <v>72</v>
      </c>
      <c r="AY129" s="161" t="s">
        <v>132</v>
      </c>
    </row>
    <row r="130" spans="2:51" s="13" customFormat="1">
      <c r="B130" s="160"/>
      <c r="D130" s="149" t="s">
        <v>144</v>
      </c>
      <c r="E130" s="161" t="s">
        <v>1</v>
      </c>
      <c r="F130" s="162" t="s">
        <v>343</v>
      </c>
      <c r="H130" s="161" t="s">
        <v>1</v>
      </c>
      <c r="I130" s="163"/>
      <c r="L130" s="160"/>
      <c r="M130" s="183"/>
      <c r="N130" s="184"/>
      <c r="O130" s="184"/>
      <c r="P130" s="184"/>
      <c r="Q130" s="184"/>
      <c r="R130" s="184"/>
      <c r="S130" s="184"/>
      <c r="T130" s="185"/>
      <c r="AT130" s="161" t="s">
        <v>144</v>
      </c>
      <c r="AU130" s="161" t="s">
        <v>81</v>
      </c>
      <c r="AV130" s="13" t="s">
        <v>79</v>
      </c>
      <c r="AW130" s="13" t="s">
        <v>29</v>
      </c>
      <c r="AX130" s="13" t="s">
        <v>72</v>
      </c>
      <c r="AY130" s="161" t="s">
        <v>132</v>
      </c>
    </row>
    <row r="131" spans="2:51" s="1" customFormat="1" ht="6.95" customHeight="1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30"/>
    </row>
  </sheetData>
  <sheetProtection algorithmName="SHA-512" hashValue="kvobDeZ9QjOjUYNfl8DNqjpDsYz5TTLmKWEmvQeLCi1OIUbBQBpZh7vYzp50supF+CORt6zphOynzMa5sEhhiA==" saltValue="Bgcswx4N5AhfVThMqw2n7UYcGA4cJxJccfHmNmqmTEbzlqekZeayCYsu8ZfTAwuvVCzPN1WNj9GTtAxs/9rncg==" spinCount="100000" sheet="1" objects="1" scenarios="1" formatColumns="0" formatRows="0" autoFilter="0"/>
  <autoFilter ref="C117:K130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19dbc-7926-4dff-898f-c65f63d20c7f" xsi:nil="true"/>
    <lcf76f155ced4ddcb4097134ff3c332f xmlns="c30c2397-c393-4f4b-8e43-440b78a403b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64F814AE9B454093B7D0D09EADAC72" ma:contentTypeVersion="19" ma:contentTypeDescription="Vytvoří nový dokument" ma:contentTypeScope="" ma:versionID="564d718b22fe957da247f957b87cac7c">
  <xsd:schema xmlns:xsd="http://www.w3.org/2001/XMLSchema" xmlns:xs="http://www.w3.org/2001/XMLSchema" xmlns:p="http://schemas.microsoft.com/office/2006/metadata/properties" xmlns:ns2="47019dbc-7926-4dff-898f-c65f63d20c7f" xmlns:ns3="c30c2397-c393-4f4b-8e43-440b78a403b3" targetNamespace="http://schemas.microsoft.com/office/2006/metadata/properties" ma:root="true" ma:fieldsID="00fa9ef4442713eccbbf97c4323262cf" ns2:_="" ns3:_="">
    <xsd:import namespace="47019dbc-7926-4dff-898f-c65f63d20c7f"/>
    <xsd:import namespace="c30c2397-c393-4f4b-8e43-440b78a40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19dbc-7926-4dff-898f-c65f63d2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6ac15e-bbf9-4ba8-8b3e-a80a83956a12}" ma:internalName="TaxCatchAll" ma:showField="CatchAllData" ma:web="47019dbc-7926-4dff-898f-c65f63d2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c2397-c393-4f4b-8e43-440b78a40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17a95a3-5118-48ea-8044-39dc3bd6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983A9-8EEE-46DA-9A01-8C796BF63361}">
  <ds:schemaRefs>
    <ds:schemaRef ds:uri="47019dbc-7926-4dff-898f-c65f63d20c7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30c2397-c393-4f4b-8e43-440b78a403b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05442E-705B-4921-BF7B-8EF4E0F38584}"/>
</file>

<file path=customXml/itemProps3.xml><?xml version="1.0" encoding="utf-8"?>
<ds:datastoreItem xmlns:ds="http://schemas.openxmlformats.org/officeDocument/2006/customXml" ds:itemID="{E9F31735-2E65-4CD5-A6BA-FA2832D926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1 - Přípravné práce</vt:lpstr>
      <vt:lpstr>2 - Zemní práce</vt:lpstr>
      <vt:lpstr>3 - Pokládka povrchů</vt:lpstr>
      <vt:lpstr>4 - Dokončovací práce</vt:lpstr>
      <vt:lpstr>02 - Vedlejší rozpočtové ...</vt:lpstr>
      <vt:lpstr>03 - DIO</vt:lpstr>
      <vt:lpstr>'02 - Vedlejší rozpočtové ...'!Názvy_tisku</vt:lpstr>
      <vt:lpstr>'03 - DIO'!Názvy_tisku</vt:lpstr>
      <vt:lpstr>'1 - Přípravné práce'!Názvy_tisku</vt:lpstr>
      <vt:lpstr>'2 - Zemní práce'!Názvy_tisku</vt:lpstr>
      <vt:lpstr>'3 - Pokládka povrchů'!Názvy_tisku</vt:lpstr>
      <vt:lpstr>'4 - Dokončovací práce'!Názvy_tisku</vt:lpstr>
      <vt:lpstr>'Rekapitulace stavby'!Názvy_tisku</vt:lpstr>
      <vt:lpstr>'02 - Vedlejší rozpočtové ...'!Oblast_tisku</vt:lpstr>
      <vt:lpstr>'03 - DIO'!Oblast_tisku</vt:lpstr>
      <vt:lpstr>'1 - Přípravné práce'!Oblast_tisku</vt:lpstr>
      <vt:lpstr>'2 - Zemní práce'!Oblast_tisku</vt:lpstr>
      <vt:lpstr>'3 - Pokládka povrchů'!Oblast_tisku</vt:lpstr>
      <vt:lpstr>'4 - Dokončovací práce'!Oblast_tisku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Vita79</dc:creator>
  <cp:lastModifiedBy>Romana Kocourová</cp:lastModifiedBy>
  <dcterms:created xsi:type="dcterms:W3CDTF">2025-08-29T12:24:31Z</dcterms:created>
  <dcterms:modified xsi:type="dcterms:W3CDTF">2025-10-08T14:18:15Z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0x010100DC64F814AE9B454093B7D0D09EADAC72</vt:lpwstr>
  </property>
  <property fmtid="{D5CDD505-2E9C-101B-9397-08002B2CF9AE}" pid="3" name="MediaServiceImageTags">
    <vt:lpwstr/>
  </property>
</Properties>
</file>