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1"/>
  </bookViews>
  <sheets>
    <sheet name="Rekapitulace stavby" sheetId="1" r:id="rId1"/>
    <sheet name="VRN - Vedlejší a ostatní ..." sheetId="2" r:id="rId2"/>
    <sheet name="SO-101a - Místní komunika..." sheetId="3" r:id="rId3"/>
    <sheet name="SO-101b - Sanace" sheetId="4" r:id="rId4"/>
    <sheet name="SO-102a - SO-102 Místní k..." sheetId="5" r:id="rId5"/>
    <sheet name="SO-102b - Sanace" sheetId="6" r:id="rId6"/>
    <sheet name="SO-103 - Chodník pro pěší..." sheetId="7" r:id="rId7"/>
    <sheet name="SO-104 - Chodník pro pěší..." sheetId="8" r:id="rId8"/>
    <sheet name="SO-105 - Chodník pro pěší..." sheetId="9" r:id="rId9"/>
    <sheet name="SO-106 - Veřejné parkoviš..." sheetId="10" r:id="rId10"/>
    <sheet name="SO-301 - Stoky splašková ..." sheetId="11" r:id="rId11"/>
    <sheet name="SO-302 - Stoky splašková ..." sheetId="12" r:id="rId12"/>
    <sheet name="SO-303 - Stoky dešťové ka..." sheetId="13" r:id="rId13"/>
    <sheet name="SO-304 - Stoky dešťové ka..." sheetId="14" r:id="rId14"/>
    <sheet name="SO-305 - Přípojky splaško..." sheetId="15" r:id="rId15"/>
    <sheet name="SO-306 - Přípojky splaško..." sheetId="16" r:id="rId16"/>
    <sheet name="SO-307 - Přípojky dešťové..." sheetId="17" r:id="rId17"/>
    <sheet name="SO-308 - Přípojky dešťové..." sheetId="18" r:id="rId18"/>
    <sheet name="SO-309 - Vodovod – část A" sheetId="19" r:id="rId19"/>
    <sheet name="SO-310 - Vodovod – část C" sheetId="20" r:id="rId20"/>
    <sheet name="SO-311 - Vodovodní přípoj..." sheetId="21" r:id="rId21"/>
    <sheet name="SO-312 - Vodovodní přípoj..." sheetId="22" r:id="rId22"/>
    <sheet name="SO-401 - Veřejné osvětlen..." sheetId="23" r:id="rId23"/>
    <sheet name="SO-402 - Veřejné osvětlen..." sheetId="24" r:id="rId24"/>
    <sheet name="SO-501 - Plynovod – část A" sheetId="25" r:id="rId25"/>
    <sheet name="SO-502 - Plynovod – část C" sheetId="26" r:id="rId26"/>
    <sheet name="SO-503 - Plynovodní přípo..." sheetId="27" r:id="rId27"/>
    <sheet name="SO-504 - Plynovodní přípo..." sheetId="28" r:id="rId28"/>
    <sheet name="SO-801 - Sadové úpravy – ..." sheetId="29" r:id="rId29"/>
    <sheet name="SO-802 - Sadové úpravy – ..." sheetId="30" r:id="rId30"/>
  </sheets>
  <definedNames>
    <definedName name="_xlnm._FilterDatabase" localSheetId="2" hidden="1">'SO-101a - Místní komunika...'!$C$131:$K$297</definedName>
    <definedName name="_xlnm._FilterDatabase" localSheetId="3" hidden="1">'SO-101b - Sanace'!$C$128:$K$164</definedName>
    <definedName name="_xlnm._FilterDatabase" localSheetId="4" hidden="1">'SO-102a - SO-102 Místní k...'!$C$129:$K$243</definedName>
    <definedName name="_xlnm._FilterDatabase" localSheetId="5" hidden="1">'SO-102b - Sanace'!$C$128:$K$164</definedName>
    <definedName name="_xlnm._FilterDatabase" localSheetId="6" hidden="1">'SO-103 - Chodník pro pěší...'!$C$124:$K$200</definedName>
    <definedName name="_xlnm._FilterDatabase" localSheetId="7" hidden="1">'SO-104 - Chodník pro pěší...'!$C$124:$K$199</definedName>
    <definedName name="_xlnm._FilterDatabase" localSheetId="8" hidden="1">'SO-105 - Chodník pro pěší...'!$C$124:$K$199</definedName>
    <definedName name="_xlnm._FilterDatabase" localSheetId="9" hidden="1">'SO-106 - Veřejné parkoviš...'!$C$124:$K$189</definedName>
    <definedName name="_xlnm._FilterDatabase" localSheetId="10" hidden="1">'SO-301 - Stoky splašková ...'!$C$126:$K$265</definedName>
    <definedName name="_xlnm._FilterDatabase" localSheetId="11" hidden="1">'SO-302 - Stoky splašková ...'!$C$125:$K$239</definedName>
    <definedName name="_xlnm._FilterDatabase" localSheetId="12" hidden="1">'SO-303 - Stoky dešťové ka...'!$C$126:$K$219</definedName>
    <definedName name="_xlnm._FilterDatabase" localSheetId="13" hidden="1">'SO-304 - Stoky dešťové ka...'!$C$126:$K$319</definedName>
    <definedName name="_xlnm._FilterDatabase" localSheetId="14" hidden="1">'SO-305 - Přípojky splaško...'!$C$125:$K$200</definedName>
    <definedName name="_xlnm._FilterDatabase" localSheetId="15" hidden="1">'SO-306 - Přípojky splaško...'!$C$125:$K$213</definedName>
    <definedName name="_xlnm._FilterDatabase" localSheetId="16" hidden="1">'SO-307 - Přípojky dešťové...'!$C$125:$K$200</definedName>
    <definedName name="_xlnm._FilterDatabase" localSheetId="17" hidden="1">'SO-308 - Přípojky dešťové...'!$C$125:$K$206</definedName>
    <definedName name="_xlnm._FilterDatabase" localSheetId="18" hidden="1">'SO-309 - Vodovod – část A'!$C$126:$K$237</definedName>
    <definedName name="_xlnm._FilterDatabase" localSheetId="19" hidden="1">'SO-310 - Vodovod – část C'!$C$126:$K$236</definedName>
    <definedName name="_xlnm._FilterDatabase" localSheetId="20" hidden="1">'SO-311 - Vodovodní přípoj...'!$C$124:$K$200</definedName>
    <definedName name="_xlnm._FilterDatabase" localSheetId="21" hidden="1">'SO-312 - Vodovodní přípoj...'!$C$124:$K$224</definedName>
    <definedName name="_xlnm._FilterDatabase" localSheetId="22" hidden="1">'SO-401 - Veřejné osvětlen...'!$C$124:$K$236</definedName>
    <definedName name="_xlnm._FilterDatabase" localSheetId="23" hidden="1">'SO-402 - Veřejné osvětlen...'!$C$124:$K$236</definedName>
    <definedName name="_xlnm._FilterDatabase" localSheetId="24" hidden="1">'SO-501 - Plynovod – část A'!$C$126:$K$219</definedName>
    <definedName name="_xlnm._FilterDatabase" localSheetId="25" hidden="1">'SO-502 - Plynovod – část C'!$C$126:$K$234</definedName>
    <definedName name="_xlnm._FilterDatabase" localSheetId="26" hidden="1">'SO-503 - Plynovodní přípo...'!$C$127:$K$206</definedName>
    <definedName name="_xlnm._FilterDatabase" localSheetId="27" hidden="1">'SO-504 - Plynovodní přípo...'!$C$127:$K$226</definedName>
    <definedName name="_xlnm._FilterDatabase" localSheetId="28" hidden="1">'SO-801 - Sadové úpravy – ...'!$C$122:$K$175</definedName>
    <definedName name="_xlnm._FilterDatabase" localSheetId="29" hidden="1">'SO-802 - Sadové úpravy – ...'!$C$122:$K$175</definedName>
    <definedName name="_xlnm._FilterDatabase" localSheetId="1" hidden="1">'VRN - Vedlejší a ostatní ...'!$C$121:$K$162</definedName>
    <definedName name="_xlnm.Print_Area" localSheetId="0">'Rekapitulace stavby'!$D$4:$AO$76,'Rekapitulace stavby'!$C$82:$AQ$132</definedName>
    <definedName name="_xlnm.Print_Area" localSheetId="2">'SO-101a - Místní komunika...'!$C$4:$J$76,'SO-101a - Místní komunika...'!$C$82:$J$109,'SO-101a - Místní komunika...'!$C$115:$K$297</definedName>
    <definedName name="_xlnm.Print_Area" localSheetId="3">'SO-101b - Sanace'!$C$4:$J$76,'SO-101b - Sanace'!$C$82:$J$106,'SO-101b - Sanace'!$C$112:$K$164</definedName>
    <definedName name="_xlnm.Print_Area" localSheetId="4">'SO-102a - SO-102 Místní k...'!$C$4:$J$76,'SO-102a - SO-102 Místní k...'!$C$82:$J$107,'SO-102a - SO-102 Místní k...'!$C$113:$K$243</definedName>
    <definedName name="_xlnm.Print_Area" localSheetId="5">'SO-102b - Sanace'!$C$4:$J$76,'SO-102b - Sanace'!$C$82:$J$106,'SO-102b - Sanace'!$C$112:$K$164</definedName>
    <definedName name="_xlnm.Print_Area" localSheetId="6">'SO-103 - Chodník pro pěší...'!$C$4:$J$76,'SO-103 - Chodník pro pěší...'!$C$82:$J$104,'SO-103 - Chodník pro pěší...'!$C$110:$K$200</definedName>
    <definedName name="_xlnm.Print_Area" localSheetId="7">'SO-104 - Chodník pro pěší...'!$C$4:$J$76,'SO-104 - Chodník pro pěší...'!$C$82:$J$104,'SO-104 - Chodník pro pěší...'!$C$110:$K$199</definedName>
    <definedName name="_xlnm.Print_Area" localSheetId="8">'SO-105 - Chodník pro pěší...'!$C$4:$J$76,'SO-105 - Chodník pro pěší...'!$C$82:$J$104,'SO-105 - Chodník pro pěší...'!$C$110:$K$199</definedName>
    <definedName name="_xlnm.Print_Area" localSheetId="9">'SO-106 - Veřejné parkoviš...'!$C$4:$J$76,'SO-106 - Veřejné parkoviš...'!$C$82:$J$104,'SO-106 - Veřejné parkoviš...'!$C$110:$K$189</definedName>
    <definedName name="_xlnm.Print_Area" localSheetId="10">'SO-301 - Stoky splašková ...'!$C$4:$J$76,'SO-301 - Stoky splašková ...'!$C$82:$J$106,'SO-301 - Stoky splašková ...'!$C$112:$K$265</definedName>
    <definedName name="_xlnm.Print_Area" localSheetId="11">'SO-302 - Stoky splašková ...'!$C$4:$J$76,'SO-302 - Stoky splašková ...'!$C$82:$J$105,'SO-302 - Stoky splašková ...'!$C$111:$K$239</definedName>
    <definedName name="_xlnm.Print_Area" localSheetId="12">'SO-303 - Stoky dešťové ka...'!$C$4:$J$76,'SO-303 - Stoky dešťové ka...'!$C$82:$J$106,'SO-303 - Stoky dešťové ka...'!$C$112:$K$219</definedName>
    <definedName name="_xlnm.Print_Area" localSheetId="13">'SO-304 - Stoky dešťové ka...'!$C$4:$J$76,'SO-304 - Stoky dešťové ka...'!$C$82:$J$106,'SO-304 - Stoky dešťové ka...'!$C$112:$K$319</definedName>
    <definedName name="_xlnm.Print_Area" localSheetId="14">'SO-305 - Přípojky splaško...'!$C$4:$J$76,'SO-305 - Přípojky splaško...'!$C$82:$J$105,'SO-305 - Přípojky splaško...'!$C$111:$K$200</definedName>
    <definedName name="_xlnm.Print_Area" localSheetId="15">'SO-306 - Přípojky splaško...'!$C$4:$J$76,'SO-306 - Přípojky splaško...'!$C$82:$J$105,'SO-306 - Přípojky splaško...'!$C$111:$K$213</definedName>
    <definedName name="_xlnm.Print_Area" localSheetId="16">'SO-307 - Přípojky dešťové...'!$C$4:$J$76,'SO-307 - Přípojky dešťové...'!$C$82:$J$105,'SO-307 - Přípojky dešťové...'!$C$111:$K$200</definedName>
    <definedName name="_xlnm.Print_Area" localSheetId="17">'SO-308 - Přípojky dešťové...'!$C$4:$J$76,'SO-308 - Přípojky dešťové...'!$C$82:$J$105,'SO-308 - Přípojky dešťové...'!$C$111:$K$206</definedName>
    <definedName name="_xlnm.Print_Area" localSheetId="18">'SO-309 - Vodovod – část A'!$C$4:$J$76,'SO-309 - Vodovod – část A'!$C$82:$J$106,'SO-309 - Vodovod – část A'!$C$112:$K$237</definedName>
    <definedName name="_xlnm.Print_Area" localSheetId="19">'SO-310 - Vodovod – část C'!$C$4:$J$76,'SO-310 - Vodovod – část C'!$C$82:$J$106,'SO-310 - Vodovod – část C'!$C$112:$K$236</definedName>
    <definedName name="_xlnm.Print_Area" localSheetId="20">'SO-311 - Vodovodní přípoj...'!$C$4:$J$76,'SO-311 - Vodovodní přípoj...'!$C$82:$J$104,'SO-311 - Vodovodní přípoj...'!$C$110:$K$200</definedName>
    <definedName name="_xlnm.Print_Area" localSheetId="21">'SO-312 - Vodovodní přípoj...'!$C$4:$J$76,'SO-312 - Vodovodní přípoj...'!$C$82:$J$104,'SO-312 - Vodovodní přípoj...'!$C$110:$K$224</definedName>
    <definedName name="_xlnm.Print_Area" localSheetId="22">'SO-401 - Veřejné osvětlen...'!$C$4:$J$76,'SO-401 - Veřejné osvětlen...'!$C$82:$J$104,'SO-401 - Veřejné osvětlen...'!$C$110:$K$236</definedName>
    <definedName name="_xlnm.Print_Area" localSheetId="23">'SO-402 - Veřejné osvětlen...'!$C$4:$J$76,'SO-402 - Veřejné osvětlen...'!$C$82:$J$104,'SO-402 - Veřejné osvětlen...'!$C$110:$K$236</definedName>
    <definedName name="_xlnm.Print_Area" localSheetId="24">'SO-501 - Plynovod – část A'!$C$4:$J$76,'SO-501 - Plynovod – část A'!$C$82:$J$106,'SO-501 - Plynovod – část A'!$C$112:$K$219</definedName>
    <definedName name="_xlnm.Print_Area" localSheetId="25">'SO-502 - Plynovod – část C'!$C$4:$J$76,'SO-502 - Plynovod – část C'!$C$82:$J$106,'SO-502 - Plynovod – část C'!$C$112:$K$234</definedName>
    <definedName name="_xlnm.Print_Area" localSheetId="26">'SO-503 - Plynovodní přípo...'!$C$4:$J$76,'SO-503 - Plynovodní přípo...'!$C$82:$J$107,'SO-503 - Plynovodní přípo...'!$C$113:$K$206</definedName>
    <definedName name="_xlnm.Print_Area" localSheetId="27">'SO-504 - Plynovodní přípo...'!$C$4:$J$76,'SO-504 - Plynovodní přípo...'!$C$82:$J$107,'SO-504 - Plynovodní přípo...'!$C$113:$K$226</definedName>
    <definedName name="_xlnm.Print_Area" localSheetId="28">'SO-801 - Sadové úpravy – ...'!$C$4:$J$76,'SO-801 - Sadové úpravy – ...'!$C$82:$J$102,'SO-801 - Sadové úpravy – ...'!$C$108:$K$175</definedName>
    <definedName name="_xlnm.Print_Area" localSheetId="29">'SO-802 - Sadové úpravy – ...'!$C$4:$J$76,'SO-802 - Sadové úpravy – ...'!$C$82:$J$102,'SO-802 - Sadové úpravy – ...'!$C$108:$K$175</definedName>
    <definedName name="_xlnm.Print_Area" localSheetId="1">'VRN - Vedlejší a ostatní ...'!$C$4:$J$76,'VRN - Vedlejší a ostatní ...'!$C$82:$J$101,'VRN - Vedlejší a ostatní ...'!$C$107:$K$162</definedName>
    <definedName name="_xlnm.Print_Titles" localSheetId="0">'Rekapitulace stavby'!$92:$92</definedName>
    <definedName name="_xlnm.Print_Titles" localSheetId="1">'VRN - Vedlejší a ostatní ...'!$121:$121</definedName>
    <definedName name="_xlnm.Print_Titles" localSheetId="2">'SO-101a - Místní komunika...'!$131:$131</definedName>
    <definedName name="_xlnm.Print_Titles" localSheetId="3">'SO-101b - Sanace'!$128:$128</definedName>
    <definedName name="_xlnm.Print_Titles" localSheetId="4">'SO-102a - SO-102 Místní k...'!$129:$129</definedName>
    <definedName name="_xlnm.Print_Titles" localSheetId="5">'SO-102b - Sanace'!$128:$128</definedName>
    <definedName name="_xlnm.Print_Titles" localSheetId="6">'SO-103 - Chodník pro pěší...'!$124:$124</definedName>
    <definedName name="_xlnm.Print_Titles" localSheetId="7">'SO-104 - Chodník pro pěší...'!$124:$124</definedName>
    <definedName name="_xlnm.Print_Titles" localSheetId="8">'SO-105 - Chodník pro pěší...'!$124:$124</definedName>
    <definedName name="_xlnm.Print_Titles" localSheetId="9">'SO-106 - Veřejné parkoviš...'!$124:$124</definedName>
    <definedName name="_xlnm.Print_Titles" localSheetId="10">'SO-301 - Stoky splašková ...'!$126:$126</definedName>
    <definedName name="_xlnm.Print_Titles" localSheetId="11">'SO-302 - Stoky splašková ...'!$125:$125</definedName>
    <definedName name="_xlnm.Print_Titles" localSheetId="12">'SO-303 - Stoky dešťové ka...'!$126:$126</definedName>
    <definedName name="_xlnm.Print_Titles" localSheetId="13">'SO-304 - Stoky dešťové ka...'!$126:$126</definedName>
    <definedName name="_xlnm.Print_Titles" localSheetId="14">'SO-305 - Přípojky splaško...'!$125:$125</definedName>
    <definedName name="_xlnm.Print_Titles" localSheetId="15">'SO-306 - Přípojky splaško...'!$125:$125</definedName>
    <definedName name="_xlnm.Print_Titles" localSheetId="16">'SO-307 - Přípojky dešťové...'!$125:$125</definedName>
    <definedName name="_xlnm.Print_Titles" localSheetId="17">'SO-308 - Přípojky dešťové...'!$125:$125</definedName>
    <definedName name="_xlnm.Print_Titles" localSheetId="18">'SO-309 - Vodovod – část A'!$126:$126</definedName>
    <definedName name="_xlnm.Print_Titles" localSheetId="19">'SO-310 - Vodovod – část C'!$126:$126</definedName>
    <definedName name="_xlnm.Print_Titles" localSheetId="20">'SO-311 - Vodovodní přípoj...'!$124:$124</definedName>
    <definedName name="_xlnm.Print_Titles" localSheetId="21">'SO-312 - Vodovodní přípoj...'!$124:$124</definedName>
    <definedName name="_xlnm.Print_Titles" localSheetId="22">'SO-401 - Veřejné osvětlen...'!$124:$124</definedName>
    <definedName name="_xlnm.Print_Titles" localSheetId="23">'SO-402 - Veřejné osvětlen...'!$124:$124</definedName>
    <definedName name="_xlnm.Print_Titles" localSheetId="24">'SO-501 - Plynovod – část A'!$126:$126</definedName>
    <definedName name="_xlnm.Print_Titles" localSheetId="25">'SO-502 - Plynovod – část C'!$126:$126</definedName>
    <definedName name="_xlnm.Print_Titles" localSheetId="26">'SO-503 - Plynovodní přípo...'!$127:$127</definedName>
    <definedName name="_xlnm.Print_Titles" localSheetId="27">'SO-504 - Plynovodní přípo...'!$127:$127</definedName>
    <definedName name="_xlnm.Print_Titles" localSheetId="28">'SO-801 - Sadové úpravy – ...'!$122:$122</definedName>
    <definedName name="_xlnm.Print_Titles" localSheetId="29">'SO-802 - Sadové úpravy – ...'!$122:$122</definedName>
  </definedNames>
  <calcPr calcId="191029"/>
  <extLst/>
</workbook>
</file>

<file path=xl/sharedStrings.xml><?xml version="1.0" encoding="utf-8"?>
<sst xmlns="http://schemas.openxmlformats.org/spreadsheetml/2006/main" count="28187" uniqueCount="2693">
  <si>
    <t>Export Komplet</t>
  </si>
  <si>
    <t/>
  </si>
  <si>
    <t>2.0</t>
  </si>
  <si>
    <t>False</t>
  </si>
  <si>
    <t>{b3110cc6-0016-4cdc-8c19-a83522159819}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</si>
  <si>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</si>
  <si>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</si>
  <si>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</si>
  <si>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</si>
  <si>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</si>
  <si>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</si>
  <si>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</si>
  <si>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</si>
  <si>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</si>
  <si>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</si>
  <si>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</si>
  <si>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</si>
  <si>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ZTV pro výstavbu rodinných a bytových domů U Unika v Pacově - III.etapa</t>
  </si>
  <si>
    <t>KSO:</t>
  </si>
  <si>
    <t>CC-CZ:</t>
  </si>
  <si>
    <t>Místo:</t>
  </si>
  <si>
    <t>město Pacov</t>
  </si>
  <si>
    <t>Datum:</t>
  </si>
  <si>
    <t>21. 12. 2020</t>
  </si>
  <si>
    <t>Zadavatel:</t>
  </si>
  <si>
    <t>IČ:</t>
  </si>
  <si>
    <t>DIČ: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</si>
  <si>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</si>
  <si>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</si>
  <si>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</si>
  <si>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</si>
  <si>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</si>
  <si>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</si>
  <si>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</si>
  <si>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Zpracovatel:</t>
  </si>
  <si>
    <t xml:space="preserve"> </t>
  </si>
  <si>
    <t>Poznámka: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</si>
  <si>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169/2016Sb. byla použita v převážné míře cenová soustava ÚRS.
- V případě nejasností u některé z položek uváděných v soupisu prací, kontaktuje uchazeč zadavatele.
- Vlastní položky, komplety, soubory a položky s vyšší cenou než dle ceníku jsou stanoveny na základě zkušeností projektanta z období 3 let a odpovídají situaci na trhu.
- Stavba doloží množství odpadu uloženého na skládce platným vážnými lístky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</si>
  <si>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</si>
  <si>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</si>
  <si>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</si>
  <si>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</si>
  <si>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</si>
  <si>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</si>
  <si>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</si>
  <si>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</si>
  <si>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</si>
  <si>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</si>
  <si>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</si>
  <si>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</si>
  <si>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</si>
  <si>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</si>
  <si>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</si>
  <si>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</si>
  <si>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</si>
  <si>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</si>
  <si>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</si>
  <si>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</si>
  <si>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</si>
  <si>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</si>
  <si>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</si>
  <si>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</si>
  <si>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</si>
  <si>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</si>
  <si>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</si>
  <si>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</si>
  <si>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</si>
  <si>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</si>
  <si>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</si>
  <si>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</si>
  <si>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</si>
  <si>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</si>
  <si>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</si>
  <si>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</si>
  <si>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</si>
  <si>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</si>
  <si>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</si>
  <si>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</si>
  <si>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</si>
  <si>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</si>
  <si>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</si>
  <si>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</si>
  <si>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VRN</t>
  </si>
  <si>
    <t>Vedlejší a ostatní rozpočtové náklady</t>
  </si>
  <si>
    <t>VON</t>
  </si>
  <si>
    <t>1</t>
  </si>
  <si>
    <t>{52219e4f-1957-40d4-a095-4cbbd43ab8b1}</t>
  </si>
  <si>
    <t>2</t>
  </si>
  <si>
    <t>/</t>
  </si>
  <si>
    <t>Soupis</t>
  </si>
  <si>
    <t>{eea45473-dae0-439f-8e19-64ef7ce09a7b}</t>
  </si>
  <si>
    <t>SO-100</t>
  </si>
  <si>
    <t>Objekty komunikací</t>
  </si>
  <si>
    <t>STA</t>
  </si>
  <si>
    <t>{73b88d2a-063d-41ab-a883-c90d0c62a567}</t>
  </si>
  <si>
    <t>SO-101</t>
  </si>
  <si>
    <t>Místní komunikace – část A</t>
  </si>
  <si>
    <t>{714a0701-631b-49db-84ef-8d3f0b3a468d}</t>
  </si>
  <si>
    <t>SO-101a</t>
  </si>
  <si>
    <t>Místní komunikace - část A</t>
  </si>
  <si>
    <t>3</t>
  </si>
  <si>
    <t>{0cf739c7-0ffe-4318-8236-da47945cce62}</t>
  </si>
  <si>
    <t>8222771</t>
  </si>
  <si>
    <t>SO-101b</t>
  </si>
  <si>
    <t>Sanace</t>
  </si>
  <si>
    <t>{b808a654-6585-477b-9c06-53ecbc62c870}</t>
  </si>
  <si>
    <t>SO-102</t>
  </si>
  <si>
    <t>Místní komunikace – část B</t>
  </si>
  <si>
    <t>{70c92fb7-0860-46d4-a90d-9f363655d9a9}</t>
  </si>
  <si>
    <t>SO-102a</t>
  </si>
  <si>
    <t>SO-102 Místní komunikace - část B</t>
  </si>
  <si>
    <t>{1052d289-4969-482e-94bc-211c12a45984}</t>
  </si>
  <si>
    <t>SO-102b</t>
  </si>
  <si>
    <t>{1dd60cc7-8571-46a5-8fe3-936b6703b837}</t>
  </si>
  <si>
    <t>822 27 71</t>
  </si>
  <si>
    <t>SO-103</t>
  </si>
  <si>
    <t>Chodník pro pěší - část A</t>
  </si>
  <si>
    <t>{9ab1cff8-7fd7-48ca-a520-f048ee0291b7}</t>
  </si>
  <si>
    <t>8225931</t>
  </si>
  <si>
    <t>SO-104</t>
  </si>
  <si>
    <t>Chodník pro pěší - část B</t>
  </si>
  <si>
    <t>{34b6ea3e-9b6d-497a-bb06-843dd49b7497}</t>
  </si>
  <si>
    <t>SO-105</t>
  </si>
  <si>
    <t>Chodník pro pěší - část C</t>
  </si>
  <si>
    <t>{46e1f2c8-b4f0-4b17-8059-60f36b10affd}</t>
  </si>
  <si>
    <t>822 59 31</t>
  </si>
  <si>
    <t>SO-106</t>
  </si>
  <si>
    <t>Veřejné parkoviště - část B</t>
  </si>
  <si>
    <t>{5dc1bc51-efe7-4f2a-b164-5dccf318efdb}</t>
  </si>
  <si>
    <t>822 55 91</t>
  </si>
  <si>
    <t>SO-300</t>
  </si>
  <si>
    <t>Vodohospodářské objekty</t>
  </si>
  <si>
    <t>{7155469d-e0fd-4925-8029-dd6c5382ce70}</t>
  </si>
  <si>
    <t>SO-301</t>
  </si>
  <si>
    <t>Stoky splašková kanalizace – část A</t>
  </si>
  <si>
    <t>{39bcb72c-7a2b-427c-9a7b-499aa71f0b15}</t>
  </si>
  <si>
    <t>8272111</t>
  </si>
  <si>
    <t>SO-302</t>
  </si>
  <si>
    <t>Stoky splašková kanalizace – část C</t>
  </si>
  <si>
    <t>{a00cd32c-bcfd-46d7-a676-733e9cea0aaa}</t>
  </si>
  <si>
    <t>SO-303</t>
  </si>
  <si>
    <t>Stoky dešťové kanalizace – část A</t>
  </si>
  <si>
    <t>{d7e1f954-a3e9-4ac7-a9af-53d657765bde}</t>
  </si>
  <si>
    <t>SO-304</t>
  </si>
  <si>
    <t>Stoky dešťové kanalizace – část B</t>
  </si>
  <si>
    <t>{4ca11fc8-f4d3-4be0-9907-dad2a498edab}</t>
  </si>
  <si>
    <t>SO-305</t>
  </si>
  <si>
    <t>Přípojky splaškové kanalizace – část B</t>
  </si>
  <si>
    <t>{2fd9d8e8-eacb-4122-b3fa-34efc91b4087}</t>
  </si>
  <si>
    <t>SO-306</t>
  </si>
  <si>
    <t>Přípojky splaškové kanalizace – část C</t>
  </si>
  <si>
    <t>{95128155-95cf-4b82-b742-537ae6a2f171}</t>
  </si>
  <si>
    <t>SO-307</t>
  </si>
  <si>
    <t>Přípojky dešťové kanalizace – část B</t>
  </si>
  <si>
    <t>{f8776668-2167-43b4-81a2-f42e27a1642f}</t>
  </si>
  <si>
    <t>SO-308</t>
  </si>
  <si>
    <t>Přípojky dešťové kanalizace – část C</t>
  </si>
  <si>
    <t>{b993fa1c-ced9-4c83-8d7c-80076a86a57c}</t>
  </si>
  <si>
    <t>827 21 11</t>
  </si>
  <si>
    <t>SO-309</t>
  </si>
  <si>
    <t>Vodovod – část A</t>
  </si>
  <si>
    <t>{1f3188f0-9f9a-40a5-adff-3f816b8063cb}</t>
  </si>
  <si>
    <t>8271311</t>
  </si>
  <si>
    <t>SO-310</t>
  </si>
  <si>
    <t>Vodovod – část C</t>
  </si>
  <si>
    <t>{a150e8ca-7c94-49db-9e19-bf6943b7cae3}</t>
  </si>
  <si>
    <t>SO-311</t>
  </si>
  <si>
    <t>Vodovodní přípojky – B</t>
  </si>
  <si>
    <t>{4dd0aea2-1e97-4c8c-a098-dbfa8435fb1f}</t>
  </si>
  <si>
    <t>SO-312</t>
  </si>
  <si>
    <t>Vodovodní přípojky – C</t>
  </si>
  <si>
    <t>{11b3f903-ca4d-4869-800b-4b560b20d03f}</t>
  </si>
  <si>
    <t>827 13 11</t>
  </si>
  <si>
    <t>SO-400</t>
  </si>
  <si>
    <t>Elektro a sdělovací objekty</t>
  </si>
  <si>
    <t>{07dd9cd1-48e8-46db-8a56-3d51648da33c}</t>
  </si>
  <si>
    <t>SO-401</t>
  </si>
  <si>
    <t>Veřejné osvětlení – část A</t>
  </si>
  <si>
    <t>{27d01917-eaa8-4fe4-b908-f2453169c170}</t>
  </si>
  <si>
    <t>8287511</t>
  </si>
  <si>
    <t>SO-402</t>
  </si>
  <si>
    <t>Veřejné osvětlení – část C</t>
  </si>
  <si>
    <t>{f89e7e05-011c-4489-b749-8cb74cf9f917}</t>
  </si>
  <si>
    <t>828 75 11</t>
  </si>
  <si>
    <t>SO-500</t>
  </si>
  <si>
    <t>Objekty trubních vedení</t>
  </si>
  <si>
    <t>{1c9410f8-0e00-40e8-9c5a-7aeb60d8aa7e}</t>
  </si>
  <si>
    <t>SO-501</t>
  </si>
  <si>
    <t>Plynovod – část A</t>
  </si>
  <si>
    <t>{e0bd58c8-99fe-4013-9074-e9802bd178f4}</t>
  </si>
  <si>
    <t>8275211</t>
  </si>
  <si>
    <t>SO-502</t>
  </si>
  <si>
    <t>Plynovod – část C</t>
  </si>
  <si>
    <t>{13b6da7a-d461-4df7-a599-4fbbb2d892bd}</t>
  </si>
  <si>
    <t>SO-503</t>
  </si>
  <si>
    <t>Plynovodní přípojky – část B</t>
  </si>
  <si>
    <t>{76fac4de-9a95-400f-8c17-43e7406a1b23}</t>
  </si>
  <si>
    <t>SO-504</t>
  </si>
  <si>
    <t>Plynovodní přípojky – část C</t>
  </si>
  <si>
    <t>{1205a02a-1c25-4f9f-91c5-c561e9658060}</t>
  </si>
  <si>
    <t>827 52 11</t>
  </si>
  <si>
    <t>SO-800</t>
  </si>
  <si>
    <t>Objekty úpravy území</t>
  </si>
  <si>
    <t>{323e8ce5-d4c6-4f2e-92ba-6ec8187fa180}</t>
  </si>
  <si>
    <t>SO-801</t>
  </si>
  <si>
    <t>Sadové úpravy – část A</t>
  </si>
  <si>
    <t>{e768a0bc-2467-4589-a84b-6dbfcd89caf5}</t>
  </si>
  <si>
    <t>823211</t>
  </si>
  <si>
    <t>SO-802</t>
  </si>
  <si>
    <t>Sadové úpravy – část C</t>
  </si>
  <si>
    <t>{00f56ba5-be87-409b-8dd8-3ff03b5c1026}</t>
  </si>
  <si>
    <t>823 21 11</t>
  </si>
  <si>
    <t>KRYCÍ LIST SOUPISU PRACÍ</t>
  </si>
  <si>
    <t>Objekt:</t>
  </si>
  <si>
    <t>VRN - Vedlejší a ostatní rozpočtové náklady</t>
  </si>
  <si>
    <t>Soupis:</t>
  </si>
  <si>
    <t>- U veškerých dodávek a výrobků bude do ceny zahrnuta jejich montáž vč. dodávky potřebného kotvení, doplňkového materiálu, staveništní a mimo staveništní dopravy v případě že tyto činnosti nejsou oceněny v samostatných položkách jednotlivých částí soupisu prací. U vybraných výrobků je nutné do ceny díla zahrnout zpracování dodavatelské případně výrobní dokumentace, dále výrobu prototypů, provádění barevného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V případě nejasností u některé z položek uváděných v soupisu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Tento soupis prací řeší vedlejší a ostatní náklady dle vyhl. 169/2016Sb. §9 a 10 v tomto jediném společném soupisu pro všechny uváděné stavební, provozní a inženýrské objekty v zakázce, rovněž i pro všechny etapy výstavby.  - Vzhledem k výše uvedenému nelze stanovit jednotné JKSO pro tento objekt, zakázka obsahuje tyto objekty dle JKSO : 823 2111, 827 5211, 828 7511, 827 1311, 827 2111, 822 5591, 822 5931, 822 2771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</si>
  <si>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</si>
  <si>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</si>
  <si>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</si>
  <si>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</si>
  <si>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</si>
  <si>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</si>
  <si>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O02 -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</si>
  <si>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</si>
  <si>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</si>
  <si>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</si>
  <si>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</si>
  <si>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</si>
  <si>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</si>
  <si>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</si>
  <si>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</si>
  <si>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</si>
  <si>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</si>
  <si>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</si>
  <si>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</si>
  <si>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</si>
  <si>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</si>
  <si>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</si>
  <si>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</si>
  <si>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</si>
  <si>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O02</t>
  </si>
  <si>
    <t>Vedlejší a ostatní náklady</t>
  </si>
  <si>
    <t>K</t>
  </si>
  <si>
    <t>0100</t>
  </si>
  <si>
    <t>Zařízení staveniště</t>
  </si>
  <si>
    <t>kpl</t>
  </si>
  <si>
    <t>1240126341</t>
  </si>
  <si>
    <t>PP</t>
  </si>
  <si>
    <t xml:space="preserve">Veškeré náklady a činnosti související s vybudováním, provozem a likvidací staveniště v rozsahu vyžadujícím řádné provedení  díla.
Stavební zařízení pro sklad, hygienické zázemí a administrativní činnost stavby (stavební buňky dle potřeby stavby).
Zajištění připojení staveniště na elektrickou energii, vodu, odpad a odvodnění staveniště. 
Provádění každodenního hrubého úklidu staveniště a průběžné likvidace vznikajících odpadů oprávněnou osobou. 
Pravidelné čištění a úklid příjezdových a přístupových komunikací.
Oplocení staveniště (trvalé a dočasné). Ostraha staveniště. 
Uvedení ploch dotčených stavbou do původního stavu před realizací záměru.
</t>
  </si>
  <si>
    <t>0101</t>
  </si>
  <si>
    <t>Bezpečnost a ochrana zdraví při práci (BOZP)</t>
  </si>
  <si>
    <t>1394522077</t>
  </si>
  <si>
    <t>Veškeré prvky zajišťující bezpečnost a ochranu zdraví při práci - dodávka, montáž, údržba, obnova a demontáž.
(trvalé oplocení, mobilní oplocení, výstražné značení, přechody výkopů, atd. ) 
Povinnosti vyplývající z plánu BOZP vč. připomínek příslušných úřadů.</t>
  </si>
  <si>
    <t>0102</t>
  </si>
  <si>
    <t>Dočasné dopravní opatření</t>
  </si>
  <si>
    <t>-449053838</t>
  </si>
  <si>
    <t xml:space="preserve">Náklady na vyhotovení návrhu dočasného dopravního značení a zvláštního užívání komunikace, vč. projednání, odsouhlasení s dotčenými orgány a organizacemi a zajištění správních rozhodnutí. 
Dodání dopravních značek a světelné signalizace, jejich rozmístění a přemísťování a jejich údržba v průběhu výstavby včetně následného odstranění, poplatky za správní řízení, splnění podmínek správních rozhodnutí a orgánu DOSS.
Zároveň budou projednány a odsouhlaseny s PČR a odborem dopravy dopravní cesty (odvoz stavební sutě, zeminy, odpadu)   </t>
  </si>
  <si>
    <t>0104</t>
  </si>
  <si>
    <t>Poskytnutí zařízení staveniště (jeho části) pro umožnění činnosti TDS, AD, SÚ, atd. po dobu výstavby.</t>
  </si>
  <si>
    <t>1596164259</t>
  </si>
  <si>
    <t>Poskytnutí krytého, čistého prostoru včetně vybavení pracovním stolem a 6 židlemi s volným připojením na EI a internet (např. stavební buňka - kancelář stavby, místnost v objektu, ...)</t>
  </si>
  <si>
    <t>5</t>
  </si>
  <si>
    <t>0105</t>
  </si>
  <si>
    <t>Náklady vyplývající z požadavků DOSS a správců inženýrských sítí.</t>
  </si>
  <si>
    <t>-1334955976</t>
  </si>
  <si>
    <t>Veškeré náklady vyplývající se zajištění plnění požadavků DOSS a správců inženýrských sítí (objednání vytýčení inženýrských sítí, komunikace se správci in. sítí a DOSS dle jejich vyjádření a rozhodnutí - viz. dokladová část, .....) vč. příslušných administratovních úkonů. 
O veškerých úkonech zhotovitele směrem k DOSS a správců inženýrských sítí, bude zhotovitelem informován TDI, TDS a investor.</t>
  </si>
  <si>
    <t>6</t>
  </si>
  <si>
    <t>0301</t>
  </si>
  <si>
    <t xml:space="preserve">Vytýčení stávajících inženýrských sítí </t>
  </si>
  <si>
    <t>1880854393</t>
  </si>
  <si>
    <t>Vytýčení stávajících inženýrských sítí i jejich správci. Bude provedeno vč. stabilizace bodů pro potřeby stavby po celou dobu výstavby.</t>
  </si>
  <si>
    <t>7</t>
  </si>
  <si>
    <t>0302</t>
  </si>
  <si>
    <t xml:space="preserve">Geodetické vytýčení a činnost geodeta během výstavby  </t>
  </si>
  <si>
    <t>-1592326142</t>
  </si>
  <si>
    <t xml:space="preserve">Vytýčení nově budovaných inženýrských sítí a stavebních objektů, kontrolní měření během výstavby. 
Vytýčení hranic sousedních objektů vč. stabilizace vytýčených bodů po celou dobu výstavby. </t>
  </si>
  <si>
    <t>8</t>
  </si>
  <si>
    <t>0303</t>
  </si>
  <si>
    <t>Geodetické zaměření řešených objektů po dokončení stavby</t>
  </si>
  <si>
    <t>-1533253880</t>
  </si>
  <si>
    <t>Geodetické zaměření řešených objektů ve 3 tištěných vyhotoveních + 1x elektronicky CD)</t>
  </si>
  <si>
    <t>9</t>
  </si>
  <si>
    <t>0305</t>
  </si>
  <si>
    <t>Geometrický plán</t>
  </si>
  <si>
    <t>-1224042796</t>
  </si>
  <si>
    <t xml:space="preserve">Geometrický plán objektů podléhajících vkladu do katastru nemovitostí (budovy, inženýrské sítě, věcná břemena k částem pozemků) v 6ti tištěných vyhotoveních + 1x elektronicky CD </t>
  </si>
  <si>
    <t>10</t>
  </si>
  <si>
    <t>0401</t>
  </si>
  <si>
    <t xml:space="preserve">Projektová dokumentace skutečného provedení  </t>
  </si>
  <si>
    <t>-1773495778</t>
  </si>
  <si>
    <t>Projektová dokumentace skutečného provedení 3x tištěně a 1x elektronicky na CD</t>
  </si>
  <si>
    <t>11</t>
  </si>
  <si>
    <t>0505</t>
  </si>
  <si>
    <t>Kompletace dokladové části stavby k předání, převzetí a kolaudaci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</si>
  <si>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</si>
  <si>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</si>
  <si>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12</t>
  </si>
  <si>
    <t>0601</t>
  </si>
  <si>
    <t>Zpracování a předložení harmonogramů</t>
  </si>
  <si>
    <t>1477048399</t>
  </si>
  <si>
    <t xml:space="preserve">Náklady na vyhotovení a předložení finančního a časového harmonogramu prací a plnění před podpisem smlouvy vč. průběžné aktualizace harmonogramu během výstavby. </t>
  </si>
  <si>
    <t>13</t>
  </si>
  <si>
    <t>0602</t>
  </si>
  <si>
    <t>Náklady spojené prováděním stavby v blízkosti stávajících objektů</t>
  </si>
  <si>
    <t>-426533918</t>
  </si>
  <si>
    <t xml:space="preserve">Náklady spojené s prováděním stavby v blízkosti stávajících objektů (provozů). Omezení vlivu stavby na sousední objekty a stávající technologie - zakrytí konstrukcí a technologií (prach, hluk), zajištění přístupu do sousedních objektů, zajištění konstrukcí a technologií proti poškození. Ochrana stávající vzrostlé zeleně po dobu výstavby.                                                                                                                                                                </t>
  </si>
  <si>
    <t>14</t>
  </si>
  <si>
    <t>0604</t>
  </si>
  <si>
    <t>Náklady spojené s prováděním záchranného archeologického výzkumu</t>
  </si>
  <si>
    <t>-1865512987</t>
  </si>
  <si>
    <t xml:space="preserve">Náklady spojené s prováděním záchranného archeologického výzkumu podle § 22 odst. 2 zákona č. 20/1987 Sb., o státní památkové péči, v platném znění, zajistí realizační firma prostřednictvím oprávněné organizace - dohled archeologa při provádění zemních prací.
Obsahuje terénní výkon, zpracování a vyhodnocení vč. výstupního protokolu. </t>
  </si>
  <si>
    <t>0606</t>
  </si>
  <si>
    <t>Výkon geotechnika při provádění sanace podloží</t>
  </si>
  <si>
    <t>840389993</t>
  </si>
  <si>
    <t>Zhotovitel na své náklady zajistí dohled geotechnika. Geotechnik před (během a po) provádění sanace podloží odborně zajistí, příp. provede optimalizaci rozsahu potřebných sanačních prací pod plání zpevněných ploch dle skutečného stavu únosnosti zeminy v místě stavby. Zhotovitel následně odpovídá za zajištění min. předepsaných únosností jednotlivých konstrukčních vrstev dle PD.</t>
  </si>
  <si>
    <t>16</t>
  </si>
  <si>
    <t>0607</t>
  </si>
  <si>
    <t xml:space="preserve">Výkon geotechnika při provádění zemních prací </t>
  </si>
  <si>
    <t>1663195362</t>
  </si>
  <si>
    <t>Zhotovitel na své náklady zajistí dohled geotechnika při provádění zemních prací.
Geotechnik provede roztřídění vytěžených zemin dle vlastností - vhodný materiál bude použit zpět na provádění zásypů a násypů SO, nevyhovující zemina bude odvezena na skládku.
O objemech takto roztříděných zemin bude veden samostatný protokol geotechnikem po celou dobu výstavby.</t>
  </si>
  <si>
    <t>17</t>
  </si>
  <si>
    <t>0608</t>
  </si>
  <si>
    <t>Zkoušky toxicity jednotlivých druhů odpadů vzniklých na stavbě - výluhem</t>
  </si>
  <si>
    <t>soubor</t>
  </si>
  <si>
    <t>1564197909</t>
  </si>
  <si>
    <t>Zkoušky akutní toxicity s naředěním vodním výluhem odpadu dle přílohy č.10 vyhl. 294/2005 Sb. dle tabulky 10.1. a 10.2..</t>
  </si>
  <si>
    <t>18</t>
  </si>
  <si>
    <t>0610</t>
  </si>
  <si>
    <t>Posouzení světelně - technickcý parametrů prostoru pro přecházení na MK dle TKP 15</t>
  </si>
  <si>
    <t>1981587506</t>
  </si>
  <si>
    <t>Posouzení světelně - technickcý parametrů prostoru pro přecházení na MK dle TKP 15
1) Provedení světelně - technické měření prostoru a přisvětlení přechodu pro chodce dle TKP 15. Měření bude provedeno osvitovou kamerou.
2) Vyhodnocení měření s porovnáním paramterů uvedených v TKP 15 pro daný typ komunikace, příp. parametrů uvedených v PD.
* TKP 15 - Osvětlení pozemních komunikací).
(V této souvislosti nadále zdůrazňujeme skutečnost, že obsah z TKP 15, kde v příloze č. 1
"Přisvětlování přechodů", části II-Obecné požadavky, je v čl. 1.2. uvedeno, že pozemní
komunikace musí být osvětlena před i za přechodem v úrovni předepsané ČSN 13201-2 v délce
závislé na dovolené rychlosti. Tato délka, měřená v ose pozemní komunikace od osy přechodu, je
v každém směru nejméně 100 m pro dovolenou rychlost vyšší než 30 km/h, ale nepřevyšující 50 km/hod)
Požadavek PČR</t>
  </si>
  <si>
    <t>19</t>
  </si>
  <si>
    <t>1601</t>
  </si>
  <si>
    <t>Krácený rozbor pitné vody provedený v rozsahu přílohy č. 5 vyhlášky č. 252/2004 Sb.</t>
  </si>
  <si>
    <t>-2046485575</t>
  </si>
  <si>
    <t>Před započetím užívání stavby budou Krajské hygienické stanici kraje Vysočina se sídlem v Jihlavě, územnímu pracovišti Třebíč, předloženy rozbory vody v rozsahu kráceném ve smyslu vyhlášky č. 252/2004 Sb., ve znění pozdějších předpisů. Vzorky pitné vody budou odebrány na konci nových vodovodních řadů „V2“ a „V3“.
Rozbory vody budou rovněž předány firmě VAS - provozovatel vodovodu.</t>
  </si>
  <si>
    <t>SO-100 - Objekty komunikací</t>
  </si>
  <si>
    <t>SO-101 - Místní komunikace – část A</t>
  </si>
  <si>
    <t>Úroveň 3:</t>
  </si>
  <si>
    <t>SO-101a - Místní komunikace - část A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</si>
  <si>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soupisu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</si>
  <si>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</si>
  <si>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</si>
  <si>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</si>
  <si>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</si>
  <si>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</si>
  <si>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</si>
  <si>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</si>
  <si>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</si>
  <si>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</si>
  <si>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</si>
  <si>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</si>
  <si>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113107183</t>
  </si>
  <si>
    <t>Odstranění podkladu živičného tl 150 mm strojně pl přes 50 do 200 m2</t>
  </si>
  <si>
    <t>m2</t>
  </si>
  <si>
    <t>CS ÚRS 2020 02</t>
  </si>
  <si>
    <t>1759953063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</si>
  <si>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</si>
  <si>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113107163</t>
  </si>
  <si>
    <t>Odstranění podkladu z kameniva drceného tl 300 mm strojně pl přes 50 do 200 m2</t>
  </si>
  <si>
    <t>980389287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</si>
  <si>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</si>
  <si>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113107343</t>
  </si>
  <si>
    <t>Odstranění podkladu živičného tl 150 mm strojně pl do 50 m2</t>
  </si>
  <si>
    <t>1527902936</t>
  </si>
  <si>
    <t>Odstranění podkladů nebo krytů strojně plochy jednotlivě do 50 m2 s přemístěním hmot na skládku na vzdálenost do 3 m nebo s naložením na dopravní prostředek živičných, o tl. vrstvy přes 100 do 150 mm</t>
  </si>
  <si>
    <t>VV</t>
  </si>
  <si>
    <t>Součet</t>
  </si>
  <si>
    <t>113107323</t>
  </si>
  <si>
    <t>Odstranění podkladu z kameniva drceného tl 300 mm strojně pl do 50 m2</t>
  </si>
  <si>
    <t>-1889184108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</si>
  <si>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</si>
  <si>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131251103</t>
  </si>
  <si>
    <t>Hloubení jam nezapažených v hornině třídy těžitelnosti I, skupiny 3 objem do 100 m3 strojně</t>
  </si>
  <si>
    <t>m3</t>
  </si>
  <si>
    <t>1336881502</t>
  </si>
  <si>
    <t>Hloubení nezapažených jam a zářezů strojně s urovnáním dna do předepsaného profilu a spádu v hornině třídy těžitelnosti I skupiny 3 přes 50 do 100 m3</t>
  </si>
  <si>
    <t>132251103</t>
  </si>
  <si>
    <t>Hloubení rýh nezapažených  š do 800 mm v hornině třídy těžitelnosti I, skupiny 3 objem do 100 m3 strojně</t>
  </si>
  <si>
    <t>-1098349042</t>
  </si>
  <si>
    <t>Hloubení nezapažených rýh šířky do 800 mm strojně s urovnáním dna do předepsaného profilu a spádu v hornině třídy těžitelnosti I skupiny 3 přes 50 do 100 m3</t>
  </si>
  <si>
    <t>drenáž</t>
  </si>
  <si>
    <t>342*0,4*0,4</t>
  </si>
  <si>
    <t>162751113</t>
  </si>
  <si>
    <t>Vodorovné přemístění do 6000 m výkopku/sypaniny z horniny třídy těžitelnosti I, skupiny 1 až 3</t>
  </si>
  <si>
    <t>-1813951057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</si>
  <si>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</si>
  <si>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289+54,72</t>
  </si>
  <si>
    <t>171201221</t>
  </si>
  <si>
    <t>Poplatek za uložení na skládce (skládkovné) zeminy a kamení kód odpadu 17 05 04</t>
  </si>
  <si>
    <t>t</t>
  </si>
  <si>
    <t>42970127</t>
  </si>
  <si>
    <t>Poplatek za uložení stavebního odpadu na skládce (skládkovné) zeminy a kamení zatříděného do Katalogu odpadů pod kódem 17 05 04</t>
  </si>
  <si>
    <t>343,72*2,1</t>
  </si>
  <si>
    <t>167151111</t>
  </si>
  <si>
    <t>Nakládání výkopku z hornin třídy těžitelnosti I, skupiny 1 až 3 přes 100 m3</t>
  </si>
  <si>
    <t>-6906409</t>
  </si>
  <si>
    <t>Nakládání, skládání a překládání neulehlého výkopku nebo sypaniny strojně nakládání, množství přes 100 m3, z hornin třídy těžitelnosti I, skupiny 1 až 3</t>
  </si>
  <si>
    <t>scházející zemina</t>
  </si>
  <si>
    <t>násyp pod komunikaci</t>
  </si>
  <si>
    <t>138</t>
  </si>
  <si>
    <t>obsyp obrubníků</t>
  </si>
  <si>
    <t>25</t>
  </si>
  <si>
    <t>162751117</t>
  </si>
  <si>
    <t>Vodorovné přemístění do 10000 m výkopku/sypaniny z horniny třídy těžitelnosti I, skupiny 1 až 3</t>
  </si>
  <si>
    <t>-576937917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</si>
  <si>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</si>
  <si>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162751119</t>
  </si>
  <si>
    <t>Příplatek k vodorovnému přemístění výkopku/sypaniny z horniny třídy těžitelnosti I, skupiny 1 až 3 ZKD 1000 m přes 10000 m</t>
  </si>
  <si>
    <t>1921874135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</si>
  <si>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</si>
  <si>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163*10</t>
  </si>
  <si>
    <t>171151131</t>
  </si>
  <si>
    <t>Uložení sypaniny z hornin nesoudržných a soudržných střídavě do násypů zhutněných strojně</t>
  </si>
  <si>
    <t>-494180636</t>
  </si>
  <si>
    <t>Uložení sypanin do násypů strojně s rozprostřením sypaniny ve vrstvách a s hrubým urovnáním zhutněných z hornin nesoudržných a soudržných střídavě ukládaných</t>
  </si>
  <si>
    <t>komunikace</t>
  </si>
  <si>
    <t>175151201</t>
  </si>
  <si>
    <t>Obsypání objektu původním terénem sypaninou bez prohození, uloženou do 3 m strojně</t>
  </si>
  <si>
    <t>-1274216513</t>
  </si>
  <si>
    <t>Obsypání objektů původním terénem strojně sypaninou z vhodných hornin třídy těžitelnosti I a II, skupiny 1 až 4 nebo materiálem uloženým ve vzdálenosti do 3 m od vnějšího kraje objektu pro jakoukoliv míru zhutnění bez prohození sypaniny</t>
  </si>
  <si>
    <t>obrubníky</t>
  </si>
  <si>
    <t>181951112</t>
  </si>
  <si>
    <t>Úprava pláně v hornině třídy těžitelnosti I, skupiny 1 až 3 se zhutněním strojně</t>
  </si>
  <si>
    <t>-256864679</t>
  </si>
  <si>
    <t>Úprava pláně vyrovnáním výškových rozdílů strojně v hornině třídy těžitelnosti I, skupiny 1 až 3 se zhutněním</t>
  </si>
  <si>
    <t>970*1,1</t>
  </si>
  <si>
    <t>M</t>
  </si>
  <si>
    <t>10364100</t>
  </si>
  <si>
    <t>zemina pro terénní úpravy - tříděná</t>
  </si>
  <si>
    <t>1152234634</t>
  </si>
  <si>
    <t>163*2,1</t>
  </si>
  <si>
    <t>Zakládání</t>
  </si>
  <si>
    <t>211971110</t>
  </si>
  <si>
    <t>Zřízení opláštění žeber nebo trativodů geotextilií v rýze nebo zářezu sklonu do 1:2</t>
  </si>
  <si>
    <t>717315128</t>
  </si>
  <si>
    <t>Zřízení opláštění výplně z geotextilie odvodňovacích žeber nebo trativodů  v rýze nebo zářezu se stěnami šikmými o sklonu do 1:2</t>
  </si>
  <si>
    <t>(0,4+0,4)*2*342</t>
  </si>
  <si>
    <t>69311082</t>
  </si>
  <si>
    <t>geotextilie netkaná separační, ochranná, filtrační, drenážní PP 500g/m2</t>
  </si>
  <si>
    <t>1398138980</t>
  </si>
  <si>
    <t>547,2*1,2</t>
  </si>
  <si>
    <t>212752101</t>
  </si>
  <si>
    <t>Trativod z drenážních trubek korugovaných PE-HD SN 4 perforace 360° včetně lože frakce 16/32, 0,4x0,4m otevřený výkop DN 100 pro liniové stavby</t>
  </si>
  <si>
    <t>m</t>
  </si>
  <si>
    <t>-432076610</t>
  </si>
  <si>
    <t>Trativody z drenážních trubek pro liniové stavby a komunikace se zřízením štěrkového lože pod trubky a s jejich obsypem v otevřeném výkopu trubka korugovaná sendvičová PE-HD SN 4 celoperforovaná 360° DN 100</t>
  </si>
  <si>
    <t>Komunikace pozemní</t>
  </si>
  <si>
    <t>564851111</t>
  </si>
  <si>
    <t>Podklad ze štěrkodrtě ŠD tl 150 mm</t>
  </si>
  <si>
    <t>734571994</t>
  </si>
  <si>
    <t>Podklad ze štěrkodrti ŠD  s rozprostřením a zhutněním, po zhutnění tl. 150 mm</t>
  </si>
  <si>
    <t>20</t>
  </si>
  <si>
    <t>564861111</t>
  </si>
  <si>
    <t>Podklad ze štěrkodrtě ŠD tl 200 mm</t>
  </si>
  <si>
    <t>-1651754775</t>
  </si>
  <si>
    <t>Podklad ze štěrkodrti ŠD  s rozprostřením a zhutněním, po zhutnění tl. 200 mm</t>
  </si>
  <si>
    <t>573111111</t>
  </si>
  <si>
    <t>Postřik živičný infiltrační s posypem z asfaltu množství 0,60 kg/m2</t>
  </si>
  <si>
    <t>817986559</t>
  </si>
  <si>
    <t>Postřik infiltrační PI z asfaltu silničního s posypem kamenivem, v množství 0,60 kg/m2</t>
  </si>
  <si>
    <t>22</t>
  </si>
  <si>
    <t>565155121</t>
  </si>
  <si>
    <t>Asfaltový beton vrstva podkladní ACP 16 (obalované kamenivo OKS) tl 70 mm š přes 3 m</t>
  </si>
  <si>
    <t>746460421</t>
  </si>
  <si>
    <t>Asfaltový beton vrstva podkladní ACP 16 (obalované kamenivo střednězrnné - OKS)  s rozprostřením a zhutněním v pruhu šířky přes 3 m, po zhutnění tl. 70 mm</t>
  </si>
  <si>
    <t>23</t>
  </si>
  <si>
    <t>573211106</t>
  </si>
  <si>
    <t>Postřik živičný spojovací z asfaltu v množství 0,20 kg/m2</t>
  </si>
  <si>
    <t>164733180</t>
  </si>
  <si>
    <t>Postřik spojovací PS bez posypu kamenivem z asfaltu silničního, v množství 0,20 kg/m2</t>
  </si>
  <si>
    <t>24</t>
  </si>
  <si>
    <t>577134121</t>
  </si>
  <si>
    <t>Asfaltový beton vrstva obrusná ACO 11 (ABS) tř. I tl 40 mm š přes 3 m z nemodifikovaného asfaltu</t>
  </si>
  <si>
    <t>1681991110</t>
  </si>
  <si>
    <t>Asfaltový beton vrstva obrusná ACO 11 (ABS)  s rozprostřením a se zhutněním z nemodifikovaného asfaltu v pruhu šířky přes 3 m tř. I, po zhutnění tl. 40 mm</t>
  </si>
  <si>
    <t>-1671161769</t>
  </si>
  <si>
    <t>26</t>
  </si>
  <si>
    <t>566901161</t>
  </si>
  <si>
    <t>Vyspravení podkladu po překopech plochy do 15 m2 obalovaným kamenivem ACP (OK) do tl. 100 mm</t>
  </si>
  <si>
    <t>-1982075019</t>
  </si>
  <si>
    <t>Vyspravení podkladu po překopech plochy do 15 m2 s rozprostřením a zhutněním obalovaným kamenivem ACP (OK) tl. 100 mm</t>
  </si>
  <si>
    <t>27</t>
  </si>
  <si>
    <t>-505213745</t>
  </si>
  <si>
    <t>28</t>
  </si>
  <si>
    <t>572340111</t>
  </si>
  <si>
    <t>Vyspravení krytu komunikací po překopech plochy do 15 m2 asfaltovým betonem ACO (AB) do tl 50 mm</t>
  </si>
  <si>
    <t>-912525632</t>
  </si>
  <si>
    <t>Vyspravení krytu komunikací po překopech plochy do 15 m2 asfaltovým betonem ACO (AB), po zhutnění tl. přes 30 do 50 mm</t>
  </si>
  <si>
    <t>29</t>
  </si>
  <si>
    <t>5991409R</t>
  </si>
  <si>
    <t xml:space="preserve">Zkouška míry zhutnění (hutnící zkouška) - statické zatěžovací zkoušky </t>
  </si>
  <si>
    <t>sada</t>
  </si>
  <si>
    <t>1467497858</t>
  </si>
  <si>
    <t xml:space="preserve">Četnost zkoušek kontroly míry zhutnění – 1 sada zkoušek na 100 m2.
</t>
  </si>
  <si>
    <t>5,5*2 'Přepočtené koeficientem množství</t>
  </si>
  <si>
    <t>Trubní vedení</t>
  </si>
  <si>
    <t>30</t>
  </si>
  <si>
    <t>899331111</t>
  </si>
  <si>
    <t>Výšková úprava uličního vstupu nebo vpusti - poklopu</t>
  </si>
  <si>
    <t>kus</t>
  </si>
  <si>
    <t>-792229526</t>
  </si>
  <si>
    <t>31</t>
  </si>
  <si>
    <t>899431111</t>
  </si>
  <si>
    <t>Výšková úprava uličního vstupu nebo vpusti - krycího hrnce, šoupěte nebo hydrantu</t>
  </si>
  <si>
    <t>1296757590</t>
  </si>
  <si>
    <t>Výšková úprava uličního vstupu nebo vpusti - krycího hrnce, šoupěte nebo hydrantu bez úpravy armatur</t>
  </si>
  <si>
    <t>Ostatní konstrukce a práce, bourání</t>
  </si>
  <si>
    <t>32</t>
  </si>
  <si>
    <t>914111111</t>
  </si>
  <si>
    <t>Montáž svislé dopravní značky do velikosti 1 m2 objímkami na sloupek nebo konzolu</t>
  </si>
  <si>
    <t>-425319107</t>
  </si>
  <si>
    <t>Montáž svislé dopravní značky základní  velikosti do 1 m2 objímkami na sloupky nebo konzoly</t>
  </si>
  <si>
    <t>33</t>
  </si>
  <si>
    <t>40445625</t>
  </si>
  <si>
    <t>informativní značky provozní IP8, IP9, IP11-IP13 500x700mm</t>
  </si>
  <si>
    <t>131981445</t>
  </si>
  <si>
    <t>34</t>
  </si>
  <si>
    <t>40445620</t>
  </si>
  <si>
    <t>zákazové, příkazové dopravní značky B1-B34, C1-15 700mm</t>
  </si>
  <si>
    <t>518320658</t>
  </si>
  <si>
    <t>35</t>
  </si>
  <si>
    <t>914511112</t>
  </si>
  <si>
    <t>Montáž sloupku dopravních značek délky do 3,5 m s betonovým základem a patkou (vč.dodávky betonu a patky)</t>
  </si>
  <si>
    <t>138780928</t>
  </si>
  <si>
    <t>Montáž sloupku dopravních značek  délky do 3,5 m do hliníkové patky</t>
  </si>
  <si>
    <t>36</t>
  </si>
  <si>
    <t>40445225</t>
  </si>
  <si>
    <t>sloupek pro dopravní značku Zn D 60mm v 3,5m</t>
  </si>
  <si>
    <t>1835850729</t>
  </si>
  <si>
    <t>37</t>
  </si>
  <si>
    <t>40445256</t>
  </si>
  <si>
    <t>svorka upínací na sloupek dopravní značky D 60mm</t>
  </si>
  <si>
    <t>142670265</t>
  </si>
  <si>
    <t>38</t>
  </si>
  <si>
    <t>40445253</t>
  </si>
  <si>
    <t>víčko plastové na sloupek D 60mm</t>
  </si>
  <si>
    <t>-637372293</t>
  </si>
  <si>
    <t>39</t>
  </si>
  <si>
    <t>915211122</t>
  </si>
  <si>
    <t>Vodorovné dopravní značení dělící čáry přerušované š 125 mm retroreflexní bílý plast</t>
  </si>
  <si>
    <t>1349264163</t>
  </si>
  <si>
    <t>Vodorovné dopravní značení stříkaným plastem  dělící čára šířky 125 mm přerušovaná bílá retroreflexní</t>
  </si>
  <si>
    <t>40</t>
  </si>
  <si>
    <t>915321115</t>
  </si>
  <si>
    <t>Vodorovné dopravní značení vodící pás pro slabozraké</t>
  </si>
  <si>
    <t>CS ÚRS 2020 01</t>
  </si>
  <si>
    <t>-1840928137</t>
  </si>
  <si>
    <t xml:space="preserve">Vodorovné značení předformovaným termoplastem  vodící pás pro slabozraké  </t>
  </si>
  <si>
    <t>41</t>
  </si>
  <si>
    <t>916131213</t>
  </si>
  <si>
    <t>Osazení silničního obrubníku betonového stojatého s boční opěrou do lože z betonu prostého</t>
  </si>
  <si>
    <t>298646950</t>
  </si>
  <si>
    <t>Osazení silničního obrubníku betonového se zřízením lože, s vyplněním a zatřením spár cementovou maltou stojatého s boční opěrou z betonu prostého, do lože z betonu prostého</t>
  </si>
  <si>
    <t>356</t>
  </si>
  <si>
    <t>42</t>
  </si>
  <si>
    <t>59217023</t>
  </si>
  <si>
    <t>obrubník betonový 1000x150x250mm</t>
  </si>
  <si>
    <t>-1749110339</t>
  </si>
  <si>
    <t>356*1,02</t>
  </si>
  <si>
    <t>43</t>
  </si>
  <si>
    <t>59217028</t>
  </si>
  <si>
    <t>obrubník betonový silniční nájezdový 500x150x150mm</t>
  </si>
  <si>
    <t>1650310026</t>
  </si>
  <si>
    <t>8*1,02</t>
  </si>
  <si>
    <t>44</t>
  </si>
  <si>
    <t>59217030</t>
  </si>
  <si>
    <t>obrubník betonový silniční přechodový 1000x150x150-250mm</t>
  </si>
  <si>
    <t>-424655199</t>
  </si>
  <si>
    <t>4*1,02</t>
  </si>
  <si>
    <t>45</t>
  </si>
  <si>
    <t>916991121</t>
  </si>
  <si>
    <t>Lože pod obrubníky, krajníky nebo obruby z dlažebních kostek z betonu prostého</t>
  </si>
  <si>
    <t>33506677</t>
  </si>
  <si>
    <t>Lože pod obrubníky, krajníky nebo obruby z dlažebních kostek  z betonu prostého</t>
  </si>
  <si>
    <t>368*0,4*0,25</t>
  </si>
  <si>
    <t>46</t>
  </si>
  <si>
    <t>919121223</t>
  </si>
  <si>
    <t>Těsnění spár zálivkou za studena pro komůrky š 15 mm hl 30 mm bez těsnicího profilu</t>
  </si>
  <si>
    <t>717939167</t>
  </si>
  <si>
    <t>Utěsnění dilatačních spár zálivkou za studena  v cementobetonovém nebo živičném krytu včetně adhezního nátěru bez těsnicího profilu pod zálivkou, pro komůrky šířky 15 mm, hloubky 30 mm</t>
  </si>
  <si>
    <t>47</t>
  </si>
  <si>
    <t>919735113</t>
  </si>
  <si>
    <t>Řezání stávajícího živičného krytu hl do 150 mm</t>
  </si>
  <si>
    <t>-901143931</t>
  </si>
  <si>
    <t>Řezání stávajícího živičného krytu nebo podkladu  hloubky přes 100 do 150 mm</t>
  </si>
  <si>
    <t>997</t>
  </si>
  <si>
    <t>Přesun sutě</t>
  </si>
  <si>
    <t>48</t>
  </si>
  <si>
    <t>997221551</t>
  </si>
  <si>
    <t>Vodorovná doprava suti ze sypkých materiálů do 1 km</t>
  </si>
  <si>
    <t>1318832069</t>
  </si>
  <si>
    <t>Vodorovná doprava suti  bez naložení, ale se složením a s hrubým urovnáním ze sypkých materiálů, na vzdálenost do 1 km</t>
  </si>
  <si>
    <t>49</t>
  </si>
  <si>
    <t>997221559</t>
  </si>
  <si>
    <t>Příplatek ZKD 1 km u vodorovné dopravy suti ze sypkých materiálů</t>
  </si>
  <si>
    <t>-888784465</t>
  </si>
  <si>
    <t>Vodorovná doprava suti  bez naložení, ale se složením a s hrubým urovnáním Příplatek k ceně za každý další i započatý 1 km přes 1 km</t>
  </si>
  <si>
    <t>49,208*4 'Přepočtené koeficientem množství</t>
  </si>
  <si>
    <t>50</t>
  </si>
  <si>
    <t>997221645</t>
  </si>
  <si>
    <t xml:space="preserve">Poplatek za uložení na skládce (skládkovné) odpadu asfaltového bez dehtu  </t>
  </si>
  <si>
    <t>551100316</t>
  </si>
  <si>
    <t>Poplatek za uložení stavebního odpadu na skládce (skládkovné) asfaltového bez obsahu dehtu zatříděného do Katalogu odpadů pod kódem 17 03 02</t>
  </si>
  <si>
    <t>18,644</t>
  </si>
  <si>
    <t>2,844</t>
  </si>
  <si>
    <t>51</t>
  </si>
  <si>
    <t>997221655</t>
  </si>
  <si>
    <t xml:space="preserve">Poplatek za uložení na skládce (skládkovné) zeminy a kamení  </t>
  </si>
  <si>
    <t>623371171</t>
  </si>
  <si>
    <t xml:space="preserve">Poplatek za uložení stavebního odpadu na skládce (skládkovné) zeminy a kamení </t>
  </si>
  <si>
    <t>49,208</t>
  </si>
  <si>
    <t>-21,488</t>
  </si>
  <si>
    <t>998</t>
  </si>
  <si>
    <t>Přesun hmot</t>
  </si>
  <si>
    <t>52</t>
  </si>
  <si>
    <t>998225111</t>
  </si>
  <si>
    <t>Přesun hmot pro pozemní komunikace s krytem z kamene, monolitickým betonovým nebo živičným</t>
  </si>
  <si>
    <t>1406925196</t>
  </si>
  <si>
    <t>Přesun hmot pro komunikace s krytem z kameniva, monolitickým betonovým nebo živičným  dopravní vzdálenost do 200 m jakékoliv délky objektu</t>
  </si>
  <si>
    <t>SO-101b - Sanace</t>
  </si>
  <si>
    <t>131251104</t>
  </si>
  <si>
    <t>Hloubení jam nezapažených v hornině třídy těžitelnosti I, skupiny 3 objem do 500 m3 strojně</t>
  </si>
  <si>
    <t>-1529030174</t>
  </si>
  <si>
    <t>Hloubení nezapažených jam a zářezů strojně s urovnáním dna do předepsaného profilu a spádu v hornině třídy těžitelnosti I skupiny 3 přes 100 do 500 m3</t>
  </si>
  <si>
    <t>779*0,50</t>
  </si>
  <si>
    <t>-711089994</t>
  </si>
  <si>
    <t>401461141</t>
  </si>
  <si>
    <t>389,5*2,1</t>
  </si>
  <si>
    <t>796615810</t>
  </si>
  <si>
    <t>561041111</t>
  </si>
  <si>
    <t>Zřízení podkladu ze zeminy upravené vápnem, cementem, směsnými pojivy tl 300 mm plochy do 1000 m2</t>
  </si>
  <si>
    <t>-634666338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</si>
  <si>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250 do 300 mm</t>
  </si>
  <si>
    <t>58530170</t>
  </si>
  <si>
    <t>vápno nehašené CL 90-Q pro úpravu zemin standardní</t>
  </si>
  <si>
    <t>1940666717</t>
  </si>
  <si>
    <t>Podklad ze štěrkodrtě ŠD 0-32 tl 200 mm</t>
  </si>
  <si>
    <t>-923780919</t>
  </si>
  <si>
    <t>564871116</t>
  </si>
  <si>
    <t>Podklad ze štěrkodrtě ŠD 0/63 tl. 300 mm</t>
  </si>
  <si>
    <t>-708177183</t>
  </si>
  <si>
    <t>Podklad ze štěrkodrti ŠD  s rozprostřením a zhutněním, po zhutnění tl. 300 mm</t>
  </si>
  <si>
    <t>-1558573469</t>
  </si>
  <si>
    <t>919726202</t>
  </si>
  <si>
    <t>Geotextilie pro vyztužení, separaci a filtraci tkaná z PP podélná pevnost v tahu do 50 kN/m</t>
  </si>
  <si>
    <t>-290628425</t>
  </si>
  <si>
    <t>Geotextilie tkaná pro vyztužení, separaci nebo filtraci z polypropylenu, podélná pevnost v tahu přes 15 do 50 kN/m</t>
  </si>
  <si>
    <t>230561593</t>
  </si>
  <si>
    <t>SO-102 - Místní komunikace – část B</t>
  </si>
  <si>
    <t>SO-102a - SO-102 Místní komunikace - část B</t>
  </si>
  <si>
    <t>294*0,4*0,4</t>
  </si>
  <si>
    <t>-758599895</t>
  </si>
  <si>
    <t>699+47,04</t>
  </si>
  <si>
    <t>746,04*2,1</t>
  </si>
  <si>
    <t>17*10</t>
  </si>
  <si>
    <t>931*1,1</t>
  </si>
  <si>
    <t>-366697448</t>
  </si>
  <si>
    <t>17*2,1</t>
  </si>
  <si>
    <t>(0,4+0,4)*2*294</t>
  </si>
  <si>
    <t>470,4*1,2</t>
  </si>
  <si>
    <t>1324389316</t>
  </si>
  <si>
    <t>5*2 'Přepočtené koeficientem množství</t>
  </si>
  <si>
    <t>-429010692</t>
  </si>
  <si>
    <t>796061482</t>
  </si>
  <si>
    <t>218</t>
  </si>
  <si>
    <t>218*1,02</t>
  </si>
  <si>
    <t>36*1,02</t>
  </si>
  <si>
    <t>20*1,02</t>
  </si>
  <si>
    <t>59217017</t>
  </si>
  <si>
    <t>obrubník betonový 1000x100x250mm</t>
  </si>
  <si>
    <t>504419622</t>
  </si>
  <si>
    <t>obrubník betonový chodníkový 1000x100x250mm</t>
  </si>
  <si>
    <t>29*1,02</t>
  </si>
  <si>
    <t>(218+20+36)*0,4*0,25</t>
  </si>
  <si>
    <t>29*0,35*0,20</t>
  </si>
  <si>
    <t>573593055</t>
  </si>
  <si>
    <t>SO-102b - Sanace</t>
  </si>
  <si>
    <t>615*0,50</t>
  </si>
  <si>
    <t>-365892677</t>
  </si>
  <si>
    <t>307,5*2,1</t>
  </si>
  <si>
    <t>1997890205</t>
  </si>
  <si>
    <t>SO-103 - Chodník pro pěší - část A</t>
  </si>
  <si>
    <t>-680271479</t>
  </si>
  <si>
    <t>-1885986966</t>
  </si>
  <si>
    <t>1369496461</t>
  </si>
  <si>
    <t>13*2,1</t>
  </si>
  <si>
    <t>167151101</t>
  </si>
  <si>
    <t>Nakládání výkopku z hornin třídy těžitelnosti I, skupiny 1 až 3 do 100 m3</t>
  </si>
  <si>
    <t>-1766219006</t>
  </si>
  <si>
    <t>Nakládání, skládání a překládání neulehlého výkopku nebo sypaniny strojně nakládání, množství do 100 m3, z horniny třídy těžitelnosti I, skupiny 1 až 3</t>
  </si>
  <si>
    <t>59</t>
  </si>
  <si>
    <t>67*10</t>
  </si>
  <si>
    <t>150*0,4</t>
  </si>
  <si>
    <t>219*1,1</t>
  </si>
  <si>
    <t>8*1,1</t>
  </si>
  <si>
    <t>-580969862</t>
  </si>
  <si>
    <t>67*2,1</t>
  </si>
  <si>
    <t>109501786</t>
  </si>
  <si>
    <t>219</t>
  </si>
  <si>
    <t>596211112</t>
  </si>
  <si>
    <t>Kladení zámkové dlažby komunikací pro pěší tl 60 mm skupiny A pl do 300 m2</t>
  </si>
  <si>
    <t>892781565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</si>
  <si>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</si>
  <si>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59245015</t>
  </si>
  <si>
    <t>dlažba zámková tl.60mm přírodní</t>
  </si>
  <si>
    <t>-1594404550</t>
  </si>
  <si>
    <t>219*1,02</t>
  </si>
  <si>
    <t>59245222</t>
  </si>
  <si>
    <t>dlažba zámková pro nevidomé tl.60mm barevná</t>
  </si>
  <si>
    <t>-1667293420</t>
  </si>
  <si>
    <t>-516847914</t>
  </si>
  <si>
    <t>1,5*2 'Přepočtené koeficientem množství</t>
  </si>
  <si>
    <t>916231213</t>
  </si>
  <si>
    <t>Osazení chodníkového obrubníku betonového stojatého s boční opěrou do lože z betonu prostého</t>
  </si>
  <si>
    <t>436842323</t>
  </si>
  <si>
    <t>Osazení chodníkového obrubníku betonového se zřízením lože, s vyplněním a zatřením spár cementovou maltou stojatého s boční opěrou z betonu prostého, do lože z betonu prostého</t>
  </si>
  <si>
    <t>59217002</t>
  </si>
  <si>
    <t>obrubník betonový zahradní 1000x50x200mm</t>
  </si>
  <si>
    <t>-1934652962</t>
  </si>
  <si>
    <t>obrubník betonový zahradní šedý 1000x50x200mm</t>
  </si>
  <si>
    <t>150*1,02</t>
  </si>
  <si>
    <t>150*0,25*0,2</t>
  </si>
  <si>
    <t>998223011</t>
  </si>
  <si>
    <t>Přesun hmot pro pozemní komunikace s krytem dlážděným</t>
  </si>
  <si>
    <t>-608452351</t>
  </si>
  <si>
    <t>Přesun hmot pro pozemní komunikace s krytem dlážděným  dopravní vzdálenost do 200 m jakékoliv délky objektu</t>
  </si>
  <si>
    <t>SO-104 - Chodník pro pěší - část B</t>
  </si>
  <si>
    <t>131251100</t>
  </si>
  <si>
    <t>Hloubení jam nezapažených v hornině třídy těžitelnosti I, skupiny 3 objem do 20 m3 strojně</t>
  </si>
  <si>
    <t>-401744991</t>
  </si>
  <si>
    <t>Hloubení nezapažených jam a zářezů strojně s urovnáním dna do předepsaného profilu a spádu v hornině třídy těžitelnosti I skupiny 3 do 20 m3</t>
  </si>
  <si>
    <t>1919094384</t>
  </si>
  <si>
    <t>12*2,1</t>
  </si>
  <si>
    <t>13*10</t>
  </si>
  <si>
    <t>105*1,1</t>
  </si>
  <si>
    <t>10*1,1</t>
  </si>
  <si>
    <t>-710861358</t>
  </si>
  <si>
    <t>-583476916</t>
  </si>
  <si>
    <t>105</t>
  </si>
  <si>
    <t>-842861951</t>
  </si>
  <si>
    <t>1509833427</t>
  </si>
  <si>
    <t>115*1,02</t>
  </si>
  <si>
    <t>-738669891</t>
  </si>
  <si>
    <t>10*1,02</t>
  </si>
  <si>
    <t>-1348133311</t>
  </si>
  <si>
    <t>1*2 'Přepočtené koeficientem množství</t>
  </si>
  <si>
    <t>647767433</t>
  </si>
  <si>
    <t>-2024533032</t>
  </si>
  <si>
    <t>67*1,02</t>
  </si>
  <si>
    <t>-1976399750</t>
  </si>
  <si>
    <t>67*0,25*0,2</t>
  </si>
  <si>
    <t>-1669260000</t>
  </si>
  <si>
    <t>SO-105 - Chodník pro pěší - část C</t>
  </si>
  <si>
    <t>2137131926</t>
  </si>
  <si>
    <t>7*2,1</t>
  </si>
  <si>
    <t>27*10</t>
  </si>
  <si>
    <t>91*1,1</t>
  </si>
  <si>
    <t>5*1,1</t>
  </si>
  <si>
    <t>-1508909732</t>
  </si>
  <si>
    <t>27*2,1</t>
  </si>
  <si>
    <t>91</t>
  </si>
  <si>
    <t>596211111</t>
  </si>
  <si>
    <t>Kladení zámkové dlažby komunikací pro pěší tl 60 mm skupiny A pl do 100 m2</t>
  </si>
  <si>
    <t>220533827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</si>
  <si>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</si>
  <si>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91*1,02</t>
  </si>
  <si>
    <t>5*1,02</t>
  </si>
  <si>
    <t>-729704018</t>
  </si>
  <si>
    <t>0,5*2 'Přepočtené koeficientem množství</t>
  </si>
  <si>
    <t>63*1,02</t>
  </si>
  <si>
    <t>63*0,25*0,2</t>
  </si>
  <si>
    <t>SO-106 - Veřejné parkoviště - část B</t>
  </si>
  <si>
    <t>1678448795</t>
  </si>
  <si>
    <t>930624308</t>
  </si>
  <si>
    <t>85*2,1</t>
  </si>
  <si>
    <t>21*1,1</t>
  </si>
  <si>
    <t>151*1,1</t>
  </si>
  <si>
    <t>564871111</t>
  </si>
  <si>
    <t>Podklad ze štěrkodrtě ŠD tl 250 mm</t>
  </si>
  <si>
    <t>-1999184391</t>
  </si>
  <si>
    <t>Podklad ze štěrkodrti ŠD  s rozprostřením a zhutněním, po zhutnění tl. 250 mm</t>
  </si>
  <si>
    <t>151</t>
  </si>
  <si>
    <t>596211210A</t>
  </si>
  <si>
    <t>Kladení dlažby vegetační komunikací pro pěší tl 80 mm skupiny A pl do 50 m2 vč.kladecí vrsty z drtě a vyplněním spár</t>
  </si>
  <si>
    <t>1414358603</t>
  </si>
  <si>
    <t>59245013</t>
  </si>
  <si>
    <t>dlažba zámková tl.80mm přírodní</t>
  </si>
  <si>
    <t>1337745336</t>
  </si>
  <si>
    <t>21*1,02</t>
  </si>
  <si>
    <t>596211212A</t>
  </si>
  <si>
    <t>Kladení zámkové dlažby komunikací pro pěší tl 80 mm skupiny A pl do 300 m2</t>
  </si>
  <si>
    <t>-246700134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</si>
  <si>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</si>
  <si>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59245013A</t>
  </si>
  <si>
    <t>dlažba zámková vegetační tl.80mm přírodní (ref.BEST - AKVALINES)</t>
  </si>
  <si>
    <t>917706316</t>
  </si>
  <si>
    <t>151*1,02</t>
  </si>
  <si>
    <t>-71579480</t>
  </si>
  <si>
    <t>915211112</t>
  </si>
  <si>
    <t>Vodorovné dopravní značení dělící čáry souvislé š 125 mm retroreflexní bílý plast</t>
  </si>
  <si>
    <t>-100172318</t>
  </si>
  <si>
    <t>Vodorovné dopravní značení stříkaným plastem  dělící čára šířky 125 mm souvislá bílá retroreflexní</t>
  </si>
  <si>
    <t>915231112</t>
  </si>
  <si>
    <t>Vodorovné dopravní značení přechody pro chodce, šipky, symboly retroreflexní bílý plast</t>
  </si>
  <si>
    <t>-12271746</t>
  </si>
  <si>
    <t>Vodorovné dopravní značení stříkaným plastem  přechody pro chodce, šipky, symboly nápisy bílé retroreflexní</t>
  </si>
  <si>
    <t>V10F (znak vozíčkáře)</t>
  </si>
  <si>
    <t>2*3,5</t>
  </si>
  <si>
    <t>1934133437</t>
  </si>
  <si>
    <t>41+3+2</t>
  </si>
  <si>
    <t>575916031</t>
  </si>
  <si>
    <t>41*1,02</t>
  </si>
  <si>
    <t>188583969</t>
  </si>
  <si>
    <t>3*1,02</t>
  </si>
  <si>
    <t>-1464943724</t>
  </si>
  <si>
    <t>2*1,02</t>
  </si>
  <si>
    <t>1205421122</t>
  </si>
  <si>
    <t>46*0,4*0,25</t>
  </si>
  <si>
    <t>SO-300 - Vodohospodářské objekty</t>
  </si>
  <si>
    <t>SO-301 - Stoky splašková kanalizace – část A</t>
  </si>
  <si>
    <t xml:space="preserve">    3 - Svislé a kompletní konstrukce</t>
  </si>
  <si>
    <t xml:space="preserve">    4 - Vodorovné konstrukce</t>
  </si>
  <si>
    <t>115101201</t>
  </si>
  <si>
    <t>Čerpání vody na dopravní výšku do 10 m průměrný přítok do 500 l/min</t>
  </si>
  <si>
    <t>hod</t>
  </si>
  <si>
    <t>1075431233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</si>
  <si>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</si>
  <si>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</si>
  <si>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</si>
  <si>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</si>
  <si>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2090455315</t>
  </si>
  <si>
    <t>Pohotovost záložní čerpací soupravy pro dopravní výšku do 10 m s uvažovaným průměrným přítokem do 500 l/min</t>
  </si>
  <si>
    <t>119001406</t>
  </si>
  <si>
    <t>Dočasné zajištění potrubí z PE DN do 500 mm</t>
  </si>
  <si>
    <t>41504642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</si>
  <si>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přes 200 do 500 mm</t>
  </si>
  <si>
    <t>132154201</t>
  </si>
  <si>
    <t>Hloubení zapažených rýh š do 2000 mm v hornině třídy těžitelnosti I, skupiny 1 a 2 objem do 20 m3</t>
  </si>
  <si>
    <t>-1098915150</t>
  </si>
  <si>
    <t>Hloubení zapažených rýh šířky přes 800 do 2 000 mm strojně s urovnáním dna do předepsaného profilu a spádu v hornině třídy těžitelnosti I skupiny 1 a 2 do 20 m3</t>
  </si>
  <si>
    <t>7.23*((3.67+3.53)/2)*1.2</t>
  </si>
  <si>
    <t>(19.86-7.23)*((3.45+3.53)/2)*1.2</t>
  </si>
  <si>
    <t>(39.12-19.86)*((3.35+3.45)/2)*1.2</t>
  </si>
  <si>
    <t>(60.05-39.12)*((3.26+3.35)/2)*1.2</t>
  </si>
  <si>
    <t>245,717*0,06 'Přepočtené koeficientem množství</t>
  </si>
  <si>
    <t>132212211</t>
  </si>
  <si>
    <t>Hloubení rýh š do 2000 mm v soudržných horninách třídy těžitelnosti I, skupiny 3 ručně</t>
  </si>
  <si>
    <t>-1209142432</t>
  </si>
  <si>
    <t>Hloubení rýh šířky přes 800 do 2 000 mm ručně zapažených i nezapažených, s urovnáním dna do předepsaného profilu a spádu v hornině třídy těžitelnosti I skupiny 3 soudržných</t>
  </si>
  <si>
    <t>2*1.2*3.57</t>
  </si>
  <si>
    <t>132254204</t>
  </si>
  <si>
    <t>Hloubení zapažených rýh š do 2000 mm v hornině třídy těžitelnosti I, skupiny 3 objem do 500 m3</t>
  </si>
  <si>
    <t>1176088087</t>
  </si>
  <si>
    <t>Hloubení zapažených rýh šířky přes 800 do 2 000 mm strojně s urovnáním dna do předepsaného profilu a spádu v hornině třídy těžitelnosti I skupiny 3 přes 100 do 500 m3</t>
  </si>
  <si>
    <t>245,717*0,43 'Přepočtené koeficientem množství</t>
  </si>
  <si>
    <t>132354202</t>
  </si>
  <si>
    <t>Hloubení zapažených rýh š do 2000 mm v hornině třídy těžitelnosti II, skupiny 4 objem do 50 m3</t>
  </si>
  <si>
    <t>108568951</t>
  </si>
  <si>
    <t>Hloubení zapažených rýh šířky přes 800 do 2 000 mm strojně s urovnáním dna do předepsaného profilu a spádu v hornině třídy těžitelnosti II skupiny 4 přes 20 do 50 m3</t>
  </si>
  <si>
    <t>245,717*0,17 'Přepočtené koeficientem množství</t>
  </si>
  <si>
    <t>132454203</t>
  </si>
  <si>
    <t>Hloubení zapažených rýh š do 2000 mm v hornině třídy těžitelnosti II, skupiny 5 objem do 100 m3</t>
  </si>
  <si>
    <t>-1977218076</t>
  </si>
  <si>
    <t>Hloubení zapažených rýh šířky přes 800 do 2 000 mm strojně s urovnáním dna do předepsaného profilu a spádu v hornině třídy těžitelnosti II skupiny 5 přes 50 do 100 m3</t>
  </si>
  <si>
    <t>245,717*0,34 'Přepočtené koeficientem množství</t>
  </si>
  <si>
    <t>151101102</t>
  </si>
  <si>
    <t>Zřízení příložného pažení a rozepření stěn rýh hl do 4 m</t>
  </si>
  <si>
    <t>149699736</t>
  </si>
  <si>
    <t>Zřízení pažení a rozepření stěn rýh pro podzemní vedení příložné pro jakoukoliv mezerovitost, hloubky do 4 m</t>
  </si>
  <si>
    <t>7.23*((3.67+3.53)/2)*2</t>
  </si>
  <si>
    <t>(19.86-7.23)*((3.45+3.53)/2)*2</t>
  </si>
  <si>
    <t>(39.12-19.86)*((3.35+3.45)/2)*2</t>
  </si>
  <si>
    <t>(60.05-39.12)*((3.26+3.35)/2)*2</t>
  </si>
  <si>
    <t>2*3.57*2</t>
  </si>
  <si>
    <t>151101112</t>
  </si>
  <si>
    <t>Odstranění příložného pažení a rozepření stěn rýh hl do 4 m</t>
  </si>
  <si>
    <t>-890159018</t>
  </si>
  <si>
    <t>Odstranění pažení a rozepření stěn rýh pro podzemní vedení s uložením materiálu na vzdálenost do 3 m od kraje výkopu příložné, hloubky přes 2 do 4 m</t>
  </si>
  <si>
    <t>162751133</t>
  </si>
  <si>
    <t>Vodorovné přemístění do 6000 m výkopku/sypaniny z horniny třídy těžitelnosti II, skupiny 4 a 5</t>
  </si>
  <si>
    <t>-1548029790</t>
  </si>
  <si>
    <t>Vodorovné přemístění výkopku nebo sypaniny po suchu na obvyklém dopravním prostředku, bez naložení výkopku, avšak se složením bez rozhrnutí z horniny třídy těžitelnosti II na vzdálenost skupiny 4 a 5 na vzdálenost přes 5 000 do 6 000 m</t>
  </si>
  <si>
    <t>167151112</t>
  </si>
  <si>
    <t>Nakládání výkopku z hornin třídy těžitelnosti II, skupiny 4 a 5 přes 100 m3</t>
  </si>
  <si>
    <t>1157292819</t>
  </si>
  <si>
    <t>Nakládání, skládání a překládání neulehlého výkopku nebo sypaniny strojně nakládání, množství přes 100 m3, z hornin třídy těžitelnosti II, skupiny 4 a 5</t>
  </si>
  <si>
    <t>41.772+83.544</t>
  </si>
  <si>
    <t>656607593</t>
  </si>
  <si>
    <t>125,316*2,1 'Přepočtené koeficientem množství</t>
  </si>
  <si>
    <t>174151101</t>
  </si>
  <si>
    <t>Zásyp jam, šachet rýh nebo kolem objektů sypaninou se zhutněním</t>
  </si>
  <si>
    <t>1079718178</t>
  </si>
  <si>
    <t>Zásyp sypaninou z jakékoliv horniny strojně s uložením výkopku ve vrstvách se zhutněním jam, šachet, rýh nebo kolem objektů v těchto vykopávkách</t>
  </si>
  <si>
    <t>245,717+8.568</t>
  </si>
  <si>
    <t>-7.212-37.142</t>
  </si>
  <si>
    <t>-(PI*0.62*0.62*(3.43+3.35+3.24+3.16))</t>
  </si>
  <si>
    <t>Pro zásyp výkopů bude použita přebytečná zemina z objektů vodovodu a plynovodu v množství 65,045 m3.</t>
  </si>
  <si>
    <t>175151101</t>
  </si>
  <si>
    <t>Obsypání potrubí strojně sypaninou bez prohození, uloženou do 3 m</t>
  </si>
  <si>
    <t>-81735101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</si>
  <si>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</si>
  <si>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60.1*(0.2+0.315)*1.2</t>
  </si>
  <si>
    <t>58337302</t>
  </si>
  <si>
    <t>štěrkopísek frakce 0/16</t>
  </si>
  <si>
    <t>619446585</t>
  </si>
  <si>
    <t>37,142*1,89 'Přepočtené koeficientem množství</t>
  </si>
  <si>
    <t>Svislé a kompletní konstrukce</t>
  </si>
  <si>
    <t>359901211</t>
  </si>
  <si>
    <t>Monitoring stoky jakékoli výšky na nové kanalizaci</t>
  </si>
  <si>
    <t>-819894487</t>
  </si>
  <si>
    <t>Monitoring stok (kamerový systém) jakékoli výšky nová kanalizace</t>
  </si>
  <si>
    <t>Vodorovné konstrukce</t>
  </si>
  <si>
    <t>451572111</t>
  </si>
  <si>
    <t>Lože pod potrubí otevřený výkop z kameniva drobného těženého</t>
  </si>
  <si>
    <t>693126423</t>
  </si>
  <si>
    <t>Lože pod potrubí, stoky a drobné objekty v otevřeném výkopu z kameniva drobného těženého 0 až 4 mm</t>
  </si>
  <si>
    <t>60.1*0.1*1.2</t>
  </si>
  <si>
    <t>868665963</t>
  </si>
  <si>
    <t>7,212*1,89 'Přepočtené koeficientem množství</t>
  </si>
  <si>
    <t>871004VD</t>
  </si>
  <si>
    <t>Zkoušky hutnění lože, obsypů a násypu</t>
  </si>
  <si>
    <t>-646698310</t>
  </si>
  <si>
    <t>871370320</t>
  </si>
  <si>
    <t>Montáž kanalizačního potrubí hladkého plnostěnného SN 12 z polypropylenu DN 300</t>
  </si>
  <si>
    <t>-69314111</t>
  </si>
  <si>
    <t>Montáž kanalizačního potrubí z plastů z polypropylenu PP hladkého plnostěnného SN 12 DN 300</t>
  </si>
  <si>
    <t>ELM.315123SM</t>
  </si>
  <si>
    <t>Trubka kanalizační SN 12  315x3000mm PVC-U</t>
  </si>
  <si>
    <t>-962535555</t>
  </si>
  <si>
    <t>1+1+1</t>
  </si>
  <si>
    <t>ELM.315126SM</t>
  </si>
  <si>
    <t>Trubka kanalizační SN 12  315x6000mm PVC-U</t>
  </si>
  <si>
    <t>907376444</t>
  </si>
  <si>
    <t>1+2+3+4</t>
  </si>
  <si>
    <t>877370330</t>
  </si>
  <si>
    <t>Montáž spojek na kanalizačním potrubí z PP trub hladkých plnostěnných DN 300</t>
  </si>
  <si>
    <t>614613044</t>
  </si>
  <si>
    <t>Montáž tvarovek na kanalizačním plastovém potrubí z polypropylenu PP hladkého plnostěnného spojek nebo redukcí DN 300</t>
  </si>
  <si>
    <t>ELM.HSSU300K</t>
  </si>
  <si>
    <t>Přesuvná objímka PVC-U De 315mm</t>
  </si>
  <si>
    <t>-148699945</t>
  </si>
  <si>
    <t>88901R</t>
  </si>
  <si>
    <t>2x Propojení kanalizace u šachty ŠS - S1</t>
  </si>
  <si>
    <t>1571409102</t>
  </si>
  <si>
    <t xml:space="preserve">Propojení kanalizace UR2 DN300 A DN400 mm u předělávané šachty ŠS - S1 </t>
  </si>
  <si>
    <t>890431811</t>
  </si>
  <si>
    <t>Bourání šachet z prefabrikovaných skruží ručně obestavěného prostoru do 3 m3</t>
  </si>
  <si>
    <t>-1063265862</t>
  </si>
  <si>
    <t>Bourání šachet a jímek ručně velikosti obestavěného prostoru přes 1,5 do 3 m3 z prefabrikovaných skruží</t>
  </si>
  <si>
    <t>(PI*3.6*(0.62*0.62-0.5*0.5))</t>
  </si>
  <si>
    <t>892372121</t>
  </si>
  <si>
    <t>Tlaková zkouška vzduchem potrubí DN 300 těsnícím vakem ucpávkovým</t>
  </si>
  <si>
    <t>úsek</t>
  </si>
  <si>
    <t>-829467901</t>
  </si>
  <si>
    <t>Tlakové zkoušky vzduchem těsnícími vaky ucpávkovými DN 300</t>
  </si>
  <si>
    <t>894411121</t>
  </si>
  <si>
    <t>Zřízení šachet kanalizačních z betonových dílců na potrubí DN nad 200 do 300 dno beton tř. C 25/30</t>
  </si>
  <si>
    <t>1729072665</t>
  </si>
  <si>
    <t>Zřízení šachet kanalizačních z betonových dílců výšky vstupu do 1,50 m s obložením dna betonem tř. C 25/30, na potrubí DN přes 200 do 300</t>
  </si>
  <si>
    <t>894411141</t>
  </si>
  <si>
    <t>Zřízení šachet kanalizačních z betonových dílců na potrubí DN 500 dno beton tř. C 25/30</t>
  </si>
  <si>
    <t>306465819</t>
  </si>
  <si>
    <t>Zřízení šachet kanalizačních z betonových dílců výšky vstupu do 1,50 m s obložením dna betonem tř. C 25/30, na potrubí DN 500</t>
  </si>
  <si>
    <t>894118001</t>
  </si>
  <si>
    <t>Příplatek ZKD 0,60 m výšky vstupu na potrubí</t>
  </si>
  <si>
    <t>-83470242</t>
  </si>
  <si>
    <t>Šachty kanalizační zděné Příplatek k cenám za každých dalších 0,60 m výšky vstupu</t>
  </si>
  <si>
    <t>1+1+1+1+1</t>
  </si>
  <si>
    <t>PFB.1120101OZ</t>
  </si>
  <si>
    <t>Prstenec šachtový vyrovnávací TBW-Q.1 63/6</t>
  </si>
  <si>
    <t>1786799386</t>
  </si>
  <si>
    <t>PFB.1120102OZ</t>
  </si>
  <si>
    <t>Prstenec šachtový vyrovnávací  TBW-Q.1 63/8</t>
  </si>
  <si>
    <t>1002348921</t>
  </si>
  <si>
    <t>PFB.1120103OZ</t>
  </si>
  <si>
    <t>Prstenec šachtový vyrovnávací  TBW-Q.1 63/10</t>
  </si>
  <si>
    <t>1999659120</t>
  </si>
  <si>
    <t>PFB.1120104OZ</t>
  </si>
  <si>
    <t>Prstenec šachtový vyrovnávací  TBW-Q.1 63/12</t>
  </si>
  <si>
    <t>-1027668418</t>
  </si>
  <si>
    <t>PFB.1121104</t>
  </si>
  <si>
    <t>Konus TBR-Q.1 100-63/58/12 KPS</t>
  </si>
  <si>
    <t>876617331</t>
  </si>
  <si>
    <t>PFB.1122103</t>
  </si>
  <si>
    <t>Skruž výšky 250 mm TBS-Q.1 100/25/12 PS</t>
  </si>
  <si>
    <t>629541780</t>
  </si>
  <si>
    <t>PFB.1122113</t>
  </si>
  <si>
    <t>Skruž výšky 500 mm TBS-Q.1 100/50/12 PS</t>
  </si>
  <si>
    <t>-680766028</t>
  </si>
  <si>
    <t>PFB.1122123</t>
  </si>
  <si>
    <t>Skruž výšky 1000 mm TBS-Q.1 100/100/12 PS</t>
  </si>
  <si>
    <t>-866559665</t>
  </si>
  <si>
    <t>PFB.1135104</t>
  </si>
  <si>
    <t>Dno jednolité šachtové TBZ-Q.1 100/645 KOM tl.15 cm</t>
  </si>
  <si>
    <t>154926208</t>
  </si>
  <si>
    <t>PFB.1135105</t>
  </si>
  <si>
    <t>Dno jednolité šachtové TBZ-Q.1 100/542 KOM tl.15 cm</t>
  </si>
  <si>
    <t>-2140010537</t>
  </si>
  <si>
    <t>PFB.0006002OZ</t>
  </si>
  <si>
    <t>Těsnění elastomerové pro spojení šachtových dílů  EMT DN 1000</t>
  </si>
  <si>
    <t>-631500640</t>
  </si>
  <si>
    <t>899101211</t>
  </si>
  <si>
    <t>Demontáž poklopů litinových nebo ocelových včetně rámů hmotnosti do 50 kg</t>
  </si>
  <si>
    <t>1274123500</t>
  </si>
  <si>
    <t>Demontáž poklopů litinových a ocelových včetně rámů, hmotnosti jednotlivě do 50 kg</t>
  </si>
  <si>
    <t>899311112</t>
  </si>
  <si>
    <t>Osazení poklopů s rámem hmotnosti nad 50 do 100 kg</t>
  </si>
  <si>
    <t>-890447569</t>
  </si>
  <si>
    <t>Osazení ocelových nebo litinových poklopů s rámem na šachtách tunelové stoky  hmotnosti jednotlivě přes 50 do 100 kg</t>
  </si>
  <si>
    <t>55241014</t>
  </si>
  <si>
    <t>poklop šachtový třída D400, kruhový rám 785, vstup 600mm, bez ventilace</t>
  </si>
  <si>
    <t>-1233454295</t>
  </si>
  <si>
    <t>997002511</t>
  </si>
  <si>
    <t>Vodorovné přemístění suti a vybouraných hmot bez naložení ale se složením a urovnáním do 1 km</t>
  </si>
  <si>
    <t>373844406</t>
  </si>
  <si>
    <t>Vodorovné přemístění suti a vybouraných hmot  bez naložení, se složením a hrubým urovnáním na vzdálenost do 1 km</t>
  </si>
  <si>
    <t>997002519</t>
  </si>
  <si>
    <t>Příplatek ZKD 1 km přemístění suti a vybouraných hmot</t>
  </si>
  <si>
    <t>2017263966</t>
  </si>
  <si>
    <t>Vodorovné přemístění suti a vybouraných hmot  bez naložení, se složením a hrubým urovnáním Příplatek k ceně za každý další i započatý 1 km přes 1 km</t>
  </si>
  <si>
    <t>0,962*4 'Přepočtené koeficientem množství</t>
  </si>
  <si>
    <t>997002611</t>
  </si>
  <si>
    <t>Nakládání suti a vybouraných hmot</t>
  </si>
  <si>
    <t>412466419</t>
  </si>
  <si>
    <t>Nakládání suti a vybouraných hmot na dopravní prostředek  pro vodorovné přemístění</t>
  </si>
  <si>
    <t>997013602</t>
  </si>
  <si>
    <t>Poplatek za uložení na skládce (skládkovné) stavebního odpadu železobetonového kód odpadu 17 01 01</t>
  </si>
  <si>
    <t>666253033</t>
  </si>
  <si>
    <t>Poplatek za uložení stavebního odpadu na skládce (skládkovné) z armovaného betonu zatříděného do Katalogu odpadů pod kódem 17 01 01</t>
  </si>
  <si>
    <t>998276101</t>
  </si>
  <si>
    <t>Přesun hmot pro trubní vedení z trub z plastických hmot otevřený výkop</t>
  </si>
  <si>
    <t>-511667361</t>
  </si>
  <si>
    <t>Přesun hmot pro trubní vedení hloubené z trub z plastických hmot nebo sklolaminátových pro vodovody nebo kanalizace v otevřeném výkopu dopravní vzdálenost do 15 m</t>
  </si>
  <si>
    <t>998276124</t>
  </si>
  <si>
    <t>Příplatek k přesunu hmot pro trubní vedení z trub z plastických hmot za zvětšený přesun do 500 m</t>
  </si>
  <si>
    <t>-726890374</t>
  </si>
  <si>
    <t>Přesun hmot pro trubní vedení hloubené z trub z plastických hmot nebo sklolaminátových Příplatek k cenám za zvětšený přesun přes vymezenou největší dopravní vzdálenost do 500 m</t>
  </si>
  <si>
    <t>SO-302 - Stoky splašková kanalizace – část C</t>
  </si>
  <si>
    <t>1939541018</t>
  </si>
  <si>
    <t>(75.57-60.05)*((3.26+3.1)/2)*1.2</t>
  </si>
  <si>
    <t>(103.67-75.57)*((2.19+3.1)/2)*1.2</t>
  </si>
  <si>
    <t>(122.64-103.67)*((2.55+2.19)/2)*1.2</t>
  </si>
  <si>
    <t>(167.11-122.64)*((2.54+2.55)/2)*1.2</t>
  </si>
  <si>
    <t>(217.1-167.11)*((2.67+2.54)/2)*1.2</t>
  </si>
  <si>
    <t>494,444*0,07 'Přepočtené koeficientem množství</t>
  </si>
  <si>
    <t>-2036172342</t>
  </si>
  <si>
    <t>494,44*0,54 'Přepočtené koeficientem množství</t>
  </si>
  <si>
    <t>132354204</t>
  </si>
  <si>
    <t>Hloubení zapažených rýh š do 2000 mm v hornině třídy těžitelnosti II, skupiny 4 objem do 500 m3</t>
  </si>
  <si>
    <t>-876129684</t>
  </si>
  <si>
    <t>Hloubení zapažených rýh šířky přes 800 do 2 000 mm strojně s urovnáním dna do předepsaného profilu a spádu v hornině třídy těžitelnosti II skupiny 4 přes 100 do 500 m3</t>
  </si>
  <si>
    <t>494,44*0,25 'Přepočtené koeficientem množství</t>
  </si>
  <si>
    <t>781945112</t>
  </si>
  <si>
    <t>494,444*0,14 'Přepočtené koeficientem množství</t>
  </si>
  <si>
    <t>-284430592</t>
  </si>
  <si>
    <t>(75.57-60.05)*((3.26+3.1)/2)*2</t>
  </si>
  <si>
    <t>(103.67-75.57)*((2.19+3.1)/2)*2</t>
  </si>
  <si>
    <t>(122.64-103.67)*((2.55+2.19)/2)*2</t>
  </si>
  <si>
    <t>(167.11-122.64)*((2.54+2.55)/2)*2</t>
  </si>
  <si>
    <t>(217.1-167.11)*((2.67+2.54)/2)*2</t>
  </si>
  <si>
    <t>-881962405</t>
  </si>
  <si>
    <t>1083772661</t>
  </si>
  <si>
    <t>-24220547</t>
  </si>
  <si>
    <t>123,61+69,222</t>
  </si>
  <si>
    <t>234297470</t>
  </si>
  <si>
    <t>192,832*2,1 'Přepočtené koeficientem množství</t>
  </si>
  <si>
    <t>-1107448696</t>
  </si>
  <si>
    <t>494.44</t>
  </si>
  <si>
    <t>-18.846-97.057</t>
  </si>
  <si>
    <t>-(PI*0.62*0.62*(2.99+2.45+2.43+2.57))</t>
  </si>
  <si>
    <t>Pro zásyp výkopů bude použita přebytečná zemina z objektů vodovodu a plynovodu v množství 64,223 m3.</t>
  </si>
  <si>
    <t>1372441204</t>
  </si>
  <si>
    <t>157.05*(0.2+0.315)*1.2</t>
  </si>
  <si>
    <t>1620308478</t>
  </si>
  <si>
    <t>97,057*1,89 'Přepočtené koeficientem množství</t>
  </si>
  <si>
    <t>-1424497969</t>
  </si>
  <si>
    <t>1783109818</t>
  </si>
  <si>
    <t>157.05*0.1*1.2</t>
  </si>
  <si>
    <t>-401259176</t>
  </si>
  <si>
    <t>18,846*1,89 'Přepočtené koeficientem množství</t>
  </si>
  <si>
    <t>-540433729</t>
  </si>
  <si>
    <t>-1082791361</t>
  </si>
  <si>
    <t>217.1-60.05</t>
  </si>
  <si>
    <t>-1768487357</t>
  </si>
  <si>
    <t>0+0+1+1+1</t>
  </si>
  <si>
    <t>1218979472</t>
  </si>
  <si>
    <t>3+8+7+8</t>
  </si>
  <si>
    <t>877370320</t>
  </si>
  <si>
    <t>Montáž odboček na kanalizačním potrubí z PP trub hladkých plnostěnných DN 300</t>
  </si>
  <si>
    <t>493281002</t>
  </si>
  <si>
    <t>Montáž tvarovek na kanalizačním plastovém potrubí z polypropylenu PP hladkého plnostěnného odboček DN 300</t>
  </si>
  <si>
    <t>ELM.HSSA3015</t>
  </si>
  <si>
    <t>Odbočka kanalizační PVC-U De 315/160/45°</t>
  </si>
  <si>
    <t>-1783209287</t>
  </si>
  <si>
    <t>1295182393</t>
  </si>
  <si>
    <t>4+1</t>
  </si>
  <si>
    <t>-528076116</t>
  </si>
  <si>
    <t>ELM.HSSM315K</t>
  </si>
  <si>
    <t>Záslepka hrdlová kanalizační PVC-U De 315mm</t>
  </si>
  <si>
    <t>664374286</t>
  </si>
  <si>
    <t>923283097</t>
  </si>
  <si>
    <t>-2045404214</t>
  </si>
  <si>
    <t>707839802</t>
  </si>
  <si>
    <t>-94718907</t>
  </si>
  <si>
    <t>-989508800</t>
  </si>
  <si>
    <t>-1994301854</t>
  </si>
  <si>
    <t>PFB.1121811</t>
  </si>
  <si>
    <t>Deska zákrytová TZK-Q.1 100-63/17</t>
  </si>
  <si>
    <t>-906768045</t>
  </si>
  <si>
    <t>-1531377091</t>
  </si>
  <si>
    <t>-1813251696</t>
  </si>
  <si>
    <t>1860561148</t>
  </si>
  <si>
    <t>PFB.1135106</t>
  </si>
  <si>
    <t>Dno jednolité šachtové TBZ-Q.1 100/543 KOM tl.15 cm</t>
  </si>
  <si>
    <t>-80908291</t>
  </si>
  <si>
    <t>-1584117882</t>
  </si>
  <si>
    <t>1469618571</t>
  </si>
  <si>
    <t>858500817</t>
  </si>
  <si>
    <t>205588037</t>
  </si>
  <si>
    <t>367344870</t>
  </si>
  <si>
    <t>SO-303 - Stoky dešťové kanalizace – část A</t>
  </si>
  <si>
    <t>1629464629</t>
  </si>
  <si>
    <t>-1598384123</t>
  </si>
  <si>
    <t>7*2.5*1</t>
  </si>
  <si>
    <t>132254202</t>
  </si>
  <si>
    <t>Hloubení zapažených rýh š do 2000 mm v hornině třídy těžitelnosti I, skupiny 3 objem do 50 m3</t>
  </si>
  <si>
    <t>1222029109</t>
  </si>
  <si>
    <t>Hloubení zapažených rýh šířky přes 800 do 2 000 mm strojně s urovnáním dna do předepsaného profilu a spádu v hornině třídy těžitelnosti I skupiny 3 přes 20 do 50 m3</t>
  </si>
  <si>
    <t>20*2.5*0.8</t>
  </si>
  <si>
    <t>21408457</t>
  </si>
  <si>
    <t>20*2.5*2</t>
  </si>
  <si>
    <t>-1465127426</t>
  </si>
  <si>
    <t>345111766</t>
  </si>
  <si>
    <t>17.5+40</t>
  </si>
  <si>
    <t>-1.6-5.76</t>
  </si>
  <si>
    <t>Přebytečná zemina skupiny 1 - 3 v množství 7,360 m3 bude použita k zásypu výkopů ostatních objektů kanalizace.</t>
  </si>
  <si>
    <t>-1870493802</t>
  </si>
  <si>
    <t>20*(0.2+0.16)*0.8</t>
  </si>
  <si>
    <t>295080607</t>
  </si>
  <si>
    <t>5,76*1,89 'Přepočtené koeficientem množství</t>
  </si>
  <si>
    <t>-348039385</t>
  </si>
  <si>
    <t>1329193787</t>
  </si>
  <si>
    <t>20*0.1*0.8</t>
  </si>
  <si>
    <t>2121952204</t>
  </si>
  <si>
    <t>1,6*1,89 'Přepočtené koeficientem množství</t>
  </si>
  <si>
    <t>1015795866</t>
  </si>
  <si>
    <t>871310320</t>
  </si>
  <si>
    <t>Montáž kanalizačního potrubí hladkého plnostěnného SN 12 z polypropylenu DN 150</t>
  </si>
  <si>
    <t>2039307142</t>
  </si>
  <si>
    <t>Montáž kanalizačního potrubí z plastů z polypropylenu PP hladkého plnostěnného SN 12 DN 150</t>
  </si>
  <si>
    <t>5+1+4+2+2+6</t>
  </si>
  <si>
    <t>ELM.160123S</t>
  </si>
  <si>
    <t>Trubka kanalizační  SN 12  160x3000mm PVC-U</t>
  </si>
  <si>
    <t>-5524729</t>
  </si>
  <si>
    <t>7+3</t>
  </si>
  <si>
    <t>877310310</t>
  </si>
  <si>
    <t>Montáž kolen na kanalizačním potrubí z PP trub hladkých plnostěnných DN 150</t>
  </si>
  <si>
    <t>-30817369</t>
  </si>
  <si>
    <t>Montáž tvarovek na kanalizačním plastovém potrubí z polypropylenu PP hladkého plnostěnného kolen DN 150</t>
  </si>
  <si>
    <t>ELM.HSSKB4515</t>
  </si>
  <si>
    <t>Koleno kanalizační PVC-U De 160/45°</t>
  </si>
  <si>
    <t>1427028812</t>
  </si>
  <si>
    <t>ELM.HSSKB3015</t>
  </si>
  <si>
    <t>Koleno kanalizační PVC-U  De 160/30°</t>
  </si>
  <si>
    <t>-1871572761</t>
  </si>
  <si>
    <t>877310330</t>
  </si>
  <si>
    <t>Montáž spojek na kanalizačním potrubí z PP trub hladkých plnostěnných DN 150</t>
  </si>
  <si>
    <t>429355758</t>
  </si>
  <si>
    <t>Montáž tvarovek na kanalizačním plastovém potrubí z polypropylenu PP hladkého plnostěnného spojek nebo redukcí DN 150</t>
  </si>
  <si>
    <t>ELM.CO403380</t>
  </si>
  <si>
    <t>Navrtávací odbočka De 160/90 st</t>
  </si>
  <si>
    <t>1842498263</t>
  </si>
  <si>
    <t>4,92610837438424*1,015 'Přepočtené koeficientem množství</t>
  </si>
  <si>
    <t>ELM.HSSU150K</t>
  </si>
  <si>
    <t>Přesuvná objímka PVC-U De 160mm</t>
  </si>
  <si>
    <t>2027625772</t>
  </si>
  <si>
    <t>ELM.HSSSM800</t>
  </si>
  <si>
    <t>šachtová vložka PVC-U De 160mm</t>
  </si>
  <si>
    <t>1739966358</t>
  </si>
  <si>
    <t>892312121</t>
  </si>
  <si>
    <t>Tlaková zkouška vzduchem potrubí DN 150 těsnícím vakem ucpávkovým</t>
  </si>
  <si>
    <t>-1691086237</t>
  </si>
  <si>
    <t>Tlakové zkoušky vzduchem těsnícími vaky ucpávkovými DN 150</t>
  </si>
  <si>
    <t>895941111</t>
  </si>
  <si>
    <t>Zřízení vpusti kanalizační uliční z betonových dílců typ UV-50 normální</t>
  </si>
  <si>
    <t>-228720153</t>
  </si>
  <si>
    <t>Zřízení vpusti kanalizační  uliční z betonových dílců typ UV-50 normální</t>
  </si>
  <si>
    <t>59223852</t>
  </si>
  <si>
    <t>dno pro uliční vpusť s kalovou prohlubní betonové 450x300x50mm</t>
  </si>
  <si>
    <t>-1984475247</t>
  </si>
  <si>
    <t>59223864</t>
  </si>
  <si>
    <t>prstenec pro uliční vpusť vyrovnávací betonový 390x60x130mm</t>
  </si>
  <si>
    <t>-1172157159</t>
  </si>
  <si>
    <t>59223854</t>
  </si>
  <si>
    <t>skruž pro uliční vpusť s výtokovým otvorem PVC betonová 450x350x50mm</t>
  </si>
  <si>
    <t>412657129</t>
  </si>
  <si>
    <t>59223858</t>
  </si>
  <si>
    <t>skruž pro uliční vpusť horní betonová 450x570x50mm</t>
  </si>
  <si>
    <t>-1553374411</t>
  </si>
  <si>
    <t>59223857</t>
  </si>
  <si>
    <t>skruž pro uliční vpusť horní betonová 450x295x50mm</t>
  </si>
  <si>
    <t>-1356907470</t>
  </si>
  <si>
    <t>28661789</t>
  </si>
  <si>
    <t>koš kalový ocelový pro silniční vpusť 425mm vč. madla</t>
  </si>
  <si>
    <t>1637586152</t>
  </si>
  <si>
    <t>899211112</t>
  </si>
  <si>
    <t>Osazení mříží s rámem hmotnosti nad 50 do 100 kg</t>
  </si>
  <si>
    <t>547893340</t>
  </si>
  <si>
    <t>Osazení litinových mříží s rámem na šachtách tunelové stoky  hmotnosti jednotlivě přes 50 do 100 kg</t>
  </si>
  <si>
    <t>KSI.KM05</t>
  </si>
  <si>
    <t>Vtoková mříž Standard, 500x500, rám litinový v.160mm, D 400</t>
  </si>
  <si>
    <t>670065203</t>
  </si>
  <si>
    <t>0101R</t>
  </si>
  <si>
    <t>Obrubníková (chodníková) kanálová vpust 585/680/160 mm (B125) k obrubníku ABO 2 -15</t>
  </si>
  <si>
    <t>-1983938801</t>
  </si>
  <si>
    <t>977151124</t>
  </si>
  <si>
    <t>Jádrové vrty diamantovými korunkami do D 180 mm do stavebních materiálů</t>
  </si>
  <si>
    <t>-1921599666</t>
  </si>
  <si>
    <t>Jádrové vrty diamantovými korunkami do stavebních materiálů (železobetonu, betonu, cihel, obkladů, dlažeb, kamene) průměru přes 150 do 180 mm</t>
  </si>
  <si>
    <t>977151911</t>
  </si>
  <si>
    <t>Příplatek k jádrovým vrtům za práci ve stísněném prostoru</t>
  </si>
  <si>
    <t>-1732000448</t>
  </si>
  <si>
    <t>Jádrové vrty diamantovými korunkami do stavebních materiálů (železobetonu, betonu, cihel, obkladů, dlažeb, kamene) Příplatek k cenám za práci ve stísněném prostoru</t>
  </si>
  <si>
    <t>-1278427059</t>
  </si>
  <si>
    <t>-433565540</t>
  </si>
  <si>
    <t>SO-304 - Stoky dešťové kanalizace – část B</t>
  </si>
  <si>
    <t>1429879603</t>
  </si>
  <si>
    <t>791370431</t>
  </si>
  <si>
    <t>STOKA</t>
  </si>
  <si>
    <t>15.73*((2.78+4.04)/2)*1.2</t>
  </si>
  <si>
    <t>(45.29-15.73)*((1.84+2.78)/2)*1.2</t>
  </si>
  <si>
    <t>(63.26-45.29)*((2.2+1.84)/2)*1.2</t>
  </si>
  <si>
    <t>(107.72-63.26)*((2.20+2.2)/2)*1.2</t>
  </si>
  <si>
    <t>(157.7-107.72)*((2.2+2.2)/2)*1.2</t>
  </si>
  <si>
    <t>UV</t>
  </si>
  <si>
    <t>24*2.2*0.8</t>
  </si>
  <si>
    <t>481,427*0,07 'Přepočtené koeficientem množství</t>
  </si>
  <si>
    <t>-526848353</t>
  </si>
  <si>
    <t>2*1.2*4.04</t>
  </si>
  <si>
    <t>1255599454</t>
  </si>
  <si>
    <t>481,427*0,6 'Přepočtené koeficientem množství</t>
  </si>
  <si>
    <t>706583992</t>
  </si>
  <si>
    <t>481,427*0,28 'Přepočtené koeficientem množství</t>
  </si>
  <si>
    <t>-1241704812</t>
  </si>
  <si>
    <t>481,427*0,04 'Přepočtené koeficientem množství</t>
  </si>
  <si>
    <t>1836244455</t>
  </si>
  <si>
    <t>15.73*((2.78+4.04)/2)*2</t>
  </si>
  <si>
    <t>(45.29-15.73)*((1.84+2.78)/2)*2</t>
  </si>
  <si>
    <t>(107.72-63.26)*((2.20+2.2)/2)*2</t>
  </si>
  <si>
    <t>(157.7-107.72)*((2.2+2.2)/2)*2</t>
  </si>
  <si>
    <t>24*2.2*2</t>
  </si>
  <si>
    <t>-1403245979</t>
  </si>
  <si>
    <t>-300964218</t>
  </si>
  <si>
    <t>1608957684</t>
  </si>
  <si>
    <t>134,8+19,257</t>
  </si>
  <si>
    <t>2098992487</t>
  </si>
  <si>
    <t>154,057*2,1 'Přepočtené koeficientem množství</t>
  </si>
  <si>
    <t>96708653</t>
  </si>
  <si>
    <t>481,427+9,696</t>
  </si>
  <si>
    <t>-20,844-104,371</t>
  </si>
  <si>
    <t>-(PI*0.62*0.62*(3,93+2,68+2,09+2,09+2,09))</t>
  </si>
  <si>
    <t>Pro zásyp výkopů bude použita přebytečná zemina z objektů vodovodu a plynovodu v množství 18,102 m3.</t>
  </si>
  <si>
    <t>-854489464</t>
  </si>
  <si>
    <t>157.7*(0.2+0.315)*1.2</t>
  </si>
  <si>
    <t>24*(0.2+0.16)*0.8</t>
  </si>
  <si>
    <t>1172509894</t>
  </si>
  <si>
    <t>104,371*1,89 'Přepočtené koeficientem množství</t>
  </si>
  <si>
    <t>-1403294339</t>
  </si>
  <si>
    <t>157.7+24</t>
  </si>
  <si>
    <t>-947084828</t>
  </si>
  <si>
    <t>157.70*0.1*1.2</t>
  </si>
  <si>
    <t>24*0.1*0.8</t>
  </si>
  <si>
    <t>503621472</t>
  </si>
  <si>
    <t>20,844*1,89 'Přepočtené koeficientem množství</t>
  </si>
  <si>
    <t>1665588739</t>
  </si>
  <si>
    <t>-490130133</t>
  </si>
  <si>
    <t>12+3+3+3+3</t>
  </si>
  <si>
    <t>-1488301801</t>
  </si>
  <si>
    <t>1+1+1+2</t>
  </si>
  <si>
    <t>ELM.160126SM</t>
  </si>
  <si>
    <t>Trubka kanalizační SN12  160x6000mm PVC-U</t>
  </si>
  <si>
    <t>-1860908970</t>
  </si>
  <si>
    <t>-2045336892</t>
  </si>
  <si>
    <t>250417355</t>
  </si>
  <si>
    <t>1699674459</t>
  </si>
  <si>
    <t>4+8+7+8</t>
  </si>
  <si>
    <t>-1054749904</t>
  </si>
  <si>
    <t>64155275</t>
  </si>
  <si>
    <t>2133093357</t>
  </si>
  <si>
    <t>1445215318</t>
  </si>
  <si>
    <t>682575549</t>
  </si>
  <si>
    <t>-1803569578</t>
  </si>
  <si>
    <t>-1660673218</t>
  </si>
  <si>
    <t>-1905322986</t>
  </si>
  <si>
    <t>241003152</t>
  </si>
  <si>
    <t>-2002843476</t>
  </si>
  <si>
    <t>88902R</t>
  </si>
  <si>
    <t>2x Propojení kanalizace u šachty ŠS - D1</t>
  </si>
  <si>
    <t>667278531</t>
  </si>
  <si>
    <t xml:space="preserve">Propojení kanalizace UR2 DN400 A DN500 mm u předělávané šachty ŠS - S1 </t>
  </si>
  <si>
    <t>-221969631</t>
  </si>
  <si>
    <t>(PI*4.0*(0.62*0.62-0.5*0.5))</t>
  </si>
  <si>
    <t>-778026346</t>
  </si>
  <si>
    <t>-157533361</t>
  </si>
  <si>
    <t>-1712119500</t>
  </si>
  <si>
    <t>1708565841</t>
  </si>
  <si>
    <t>2047949946</t>
  </si>
  <si>
    <t>2+1</t>
  </si>
  <si>
    <t>1739527210</t>
  </si>
  <si>
    <t>1958222815</t>
  </si>
  <si>
    <t>-1137063697</t>
  </si>
  <si>
    <t>-232981415</t>
  </si>
  <si>
    <t>196941121</t>
  </si>
  <si>
    <t>-1622010223</t>
  </si>
  <si>
    <t>-1582537708</t>
  </si>
  <si>
    <t>-1816786401</t>
  </si>
  <si>
    <t>-193641999</t>
  </si>
  <si>
    <t>-281142608</t>
  </si>
  <si>
    <t>PFB.1135107</t>
  </si>
  <si>
    <t>Dno jednolité šachtové TBZ-Q.1 100/795 KOM tl.25 cm</t>
  </si>
  <si>
    <t>-303312122</t>
  </si>
  <si>
    <t>53</t>
  </si>
  <si>
    <t>1262643881</t>
  </si>
  <si>
    <t>54</t>
  </si>
  <si>
    <t>-1777235669</t>
  </si>
  <si>
    <t>55</t>
  </si>
  <si>
    <t>1487608682</t>
  </si>
  <si>
    <t>56</t>
  </si>
  <si>
    <t>-1468711859</t>
  </si>
  <si>
    <t>57</t>
  </si>
  <si>
    <t>-933276788</t>
  </si>
  <si>
    <t>58</t>
  </si>
  <si>
    <t>552953881</t>
  </si>
  <si>
    <t>1968210426</t>
  </si>
  <si>
    <t>60</t>
  </si>
  <si>
    <t>-1446199857</t>
  </si>
  <si>
    <t>61</t>
  </si>
  <si>
    <t>1191781025</t>
  </si>
  <si>
    <t>62</t>
  </si>
  <si>
    <t>-910251355</t>
  </si>
  <si>
    <t>63</t>
  </si>
  <si>
    <t>-508319001</t>
  </si>
  <si>
    <t>64</t>
  </si>
  <si>
    <t>2059532816</t>
  </si>
  <si>
    <t>65</t>
  </si>
  <si>
    <t>55241015</t>
  </si>
  <si>
    <t>poklop šachtový třída D400, kruhový rám 785, vstup 600mm, s ventilací</t>
  </si>
  <si>
    <t>-571079207</t>
  </si>
  <si>
    <t>66</t>
  </si>
  <si>
    <t>1965123300</t>
  </si>
  <si>
    <t>67</t>
  </si>
  <si>
    <t>-1070919260</t>
  </si>
  <si>
    <t>1,063*4 'Přepočtené koeficientem množství</t>
  </si>
  <si>
    <t>68</t>
  </si>
  <si>
    <t>-1110073686</t>
  </si>
  <si>
    <t>69</t>
  </si>
  <si>
    <t>396175439</t>
  </si>
  <si>
    <t>70</t>
  </si>
  <si>
    <t>371957028</t>
  </si>
  <si>
    <t>71</t>
  </si>
  <si>
    <t>694495143</t>
  </si>
  <si>
    <t>SO-305 - Přípojky splaškové kanalizace – část B</t>
  </si>
  <si>
    <t>383374633</t>
  </si>
  <si>
    <t>17*((3.5+1.9)/2)*0.8</t>
  </si>
  <si>
    <t>36,72*0,09 'Přepočtené koeficientem množství</t>
  </si>
  <si>
    <t>-1057523240</t>
  </si>
  <si>
    <t>36,72*0,74 'Přepočtené koeficientem množství</t>
  </si>
  <si>
    <t>132354201</t>
  </si>
  <si>
    <t>Hloubení zapažených rýh š do 2000 mm v hornině třídy těžitelnosti II, skupiny 4 objem do 20 m3</t>
  </si>
  <si>
    <t>-180906043</t>
  </si>
  <si>
    <t>Hloubení zapažených rýh šířky přes 800 do 2 000 mm strojně s urovnáním dna do předepsaného profilu a spádu v hornině třídy těžitelnosti II skupiny 4 do 20 m3</t>
  </si>
  <si>
    <t>36,72*0,17 'Přepočtené koeficientem množství</t>
  </si>
  <si>
    <t>-471634995</t>
  </si>
  <si>
    <t>17*((3.5+1.9)/2)*2</t>
  </si>
  <si>
    <t>-4215590</t>
  </si>
  <si>
    <t>666554700</t>
  </si>
  <si>
    <t>-101070917</t>
  </si>
  <si>
    <t>482457901</t>
  </si>
  <si>
    <t>6,242*2,1 'Přepočtené koeficientem množství</t>
  </si>
  <si>
    <t>-149750253</t>
  </si>
  <si>
    <t>36,72-1,36-5,44</t>
  </si>
  <si>
    <t>Přebytečná zemina skupiny 1 - 3 v množství 0,558 m3 bude použita k zásypu výkopů ostatních objektů kanalizace.</t>
  </si>
  <si>
    <t>-1375461964</t>
  </si>
  <si>
    <t>17*(0.2+0.20)*0.8</t>
  </si>
  <si>
    <t>-803876642</t>
  </si>
  <si>
    <t>5,44*1,89 'Přepočtené koeficientem množství</t>
  </si>
  <si>
    <t>1484072969</t>
  </si>
  <si>
    <t>-235238575</t>
  </si>
  <si>
    <t>17*0.1*0.8</t>
  </si>
  <si>
    <t>1848998716</t>
  </si>
  <si>
    <t>1,36*1,89 'Přepočtené koeficientem množství</t>
  </si>
  <si>
    <t>871350310</t>
  </si>
  <si>
    <t>Montáž kanalizačního potrubí hladkého plnostěnného SN 10 z polypropylenu DN 200</t>
  </si>
  <si>
    <t>332864962</t>
  </si>
  <si>
    <t>Montáž kanalizačního potrubí z plastů z polypropylenu PP hladkého plnostěnného SN 10 DN 200</t>
  </si>
  <si>
    <t>5+6+6</t>
  </si>
  <si>
    <t>OSM.770660</t>
  </si>
  <si>
    <t>PPKGEM trouba DN200x6,2/2000 SN10</t>
  </si>
  <si>
    <t>-1939741187</t>
  </si>
  <si>
    <t>3+3+3</t>
  </si>
  <si>
    <t>OSM.770680</t>
  </si>
  <si>
    <t>PPKGEM trouba DN200x6,2/5000 SN10</t>
  </si>
  <si>
    <t>-1057387232</t>
  </si>
  <si>
    <t>0,985221674876847*1,015 'Přepočtené koeficientem množství</t>
  </si>
  <si>
    <t>877350310</t>
  </si>
  <si>
    <t>Montáž kolen na kanalizačním potrubí z PP trub hladkých plnostěnných DN 200</t>
  </si>
  <si>
    <t>-1218543098</t>
  </si>
  <si>
    <t>Montáž tvarovek na kanalizačním plastovém potrubí z polypropylenu PP hladkého plnostěnného kolen DN 200</t>
  </si>
  <si>
    <t>OSM.771600</t>
  </si>
  <si>
    <t>PPKGB koleno DN 200/15 st SN10</t>
  </si>
  <si>
    <t>-1150756985</t>
  </si>
  <si>
    <t>OSM.771620</t>
  </si>
  <si>
    <t>PPKGB koleno DN 200/45 st SN10</t>
  </si>
  <si>
    <t>1831219367</t>
  </si>
  <si>
    <t>877350330</t>
  </si>
  <si>
    <t>Montáž spojek na kanalizačním potrubí z PP trub hladkých plnostěnných DN 200</t>
  </si>
  <si>
    <t>-1438611361</t>
  </si>
  <si>
    <t>Montáž tvarovek na kanalizačním plastovém potrubí z polypropylenu PP hladkého plnostěnného spojek nebo redukcí DN 200</t>
  </si>
  <si>
    <t>OSM.777620</t>
  </si>
  <si>
    <t>PPKGM hrdlová zátka DN 200 SN10</t>
  </si>
  <si>
    <t>-792598610</t>
  </si>
  <si>
    <t>OSM.777600</t>
  </si>
  <si>
    <t>PPKGMM spojka dvouhrdlá DN 200 SN10</t>
  </si>
  <si>
    <t>1849313017</t>
  </si>
  <si>
    <t>892352121</t>
  </si>
  <si>
    <t>Tlaková zkouška vzduchem potrubí DN 200 těsnícím vakem ucpávkovým</t>
  </si>
  <si>
    <t>1474398832</t>
  </si>
  <si>
    <t>Tlakové zkoušky vzduchem těsnícími vaky ucpávkovými DN 200</t>
  </si>
  <si>
    <t>-795535837</t>
  </si>
  <si>
    <t>-1202296792</t>
  </si>
  <si>
    <t>SO-306 - Přípojky splaškové kanalizace – část C</t>
  </si>
  <si>
    <t>300664820</t>
  </si>
  <si>
    <t>4*((2.61+2.53)/2)*0.8</t>
  </si>
  <si>
    <t>4*((2.55+2.47)/2)*0.8</t>
  </si>
  <si>
    <t>6*((2.55+2.43)/2)*0.8</t>
  </si>
  <si>
    <t>6*((2.57+2.45)/2)*0.8</t>
  </si>
  <si>
    <t>4*((2.57+2.49)/2)*0.8</t>
  </si>
  <si>
    <t>56,384*0,08 'Přepočtené koeficientem množství</t>
  </si>
  <si>
    <t>-1890965085</t>
  </si>
  <si>
    <t>56,384*0,63 'Přepočtené koeficientem množství</t>
  </si>
  <si>
    <t>1414210</t>
  </si>
  <si>
    <t>56,384*0,29 'Přepočtené koeficientem množství</t>
  </si>
  <si>
    <t>-1418480033</t>
  </si>
  <si>
    <t>4*((2.61+2.53)/2)*2</t>
  </si>
  <si>
    <t>4*((2.55+2.47)/2)*2</t>
  </si>
  <si>
    <t>6*((2.55+2.43)/2)*2</t>
  </si>
  <si>
    <t>6*((2.57+2.45)/2)*2</t>
  </si>
  <si>
    <t>4*((2.57+2.49)/2)*2</t>
  </si>
  <si>
    <t>-257981156</t>
  </si>
  <si>
    <t>958504459</t>
  </si>
  <si>
    <t>-1698781484</t>
  </si>
  <si>
    <t>-134462456</t>
  </si>
  <si>
    <t>16,351*2,1 'Přepočtené koeficientem množství</t>
  </si>
  <si>
    <t>2038215089</t>
  </si>
  <si>
    <t>56,384-8,064-2,24</t>
  </si>
  <si>
    <t>Pro zásyp výkopů bude použita přebytečná zemina z objektů vodovodu a plynovodu v množství 6,047 m3.</t>
  </si>
  <si>
    <t>-825010153</t>
  </si>
  <si>
    <t>28*(0.2+0.16)*0.8</t>
  </si>
  <si>
    <t>-878058739</t>
  </si>
  <si>
    <t>8,064*1,89 'Přepočtené koeficientem množství</t>
  </si>
  <si>
    <t>-803832496</t>
  </si>
  <si>
    <t>1447363470</t>
  </si>
  <si>
    <t>28*0.1*0.8</t>
  </si>
  <si>
    <t>1795585462</t>
  </si>
  <si>
    <t>2,24*1,89 'Přepočtené koeficientem množství</t>
  </si>
  <si>
    <t>871310310</t>
  </si>
  <si>
    <t>Montáž kanalizačního potrubí hladkého plnostěnného SN 10 z polypropylenu DN 150</t>
  </si>
  <si>
    <t>1390851495</t>
  </si>
  <si>
    <t>Montáž kanalizačního potrubí z plastů z polypropylenu PP hladkého plnostěnného SN 10 DN 150</t>
  </si>
  <si>
    <t>6+4+4+6+4+4</t>
  </si>
  <si>
    <t>OSM.770540</t>
  </si>
  <si>
    <t>PPKGEM trouba DN160x4,9/1000 SN10</t>
  </si>
  <si>
    <t>-1264300515</t>
  </si>
  <si>
    <t>1+1</t>
  </si>
  <si>
    <t>OSM.770560</t>
  </si>
  <si>
    <t>PPKGEM trouba DN160x4,9/2000 SN10</t>
  </si>
  <si>
    <t>1350420847</t>
  </si>
  <si>
    <t>2+2+2+2+1</t>
  </si>
  <si>
    <t>OSM.770580</t>
  </si>
  <si>
    <t>PPKGEM trouba DN160x4,9/5000 SN10</t>
  </si>
  <si>
    <t>-957140973</t>
  </si>
  <si>
    <t>967458097</t>
  </si>
  <si>
    <t>OSM.771520</t>
  </si>
  <si>
    <t>PPKGB koleno DN 160/45 st SN10</t>
  </si>
  <si>
    <t>985143053</t>
  </si>
  <si>
    <t>-1500483610</t>
  </si>
  <si>
    <t>OSM.777520</t>
  </si>
  <si>
    <t>PPKGM hrdlová zátka DN 160 SN10</t>
  </si>
  <si>
    <t>2032335634</t>
  </si>
  <si>
    <t>OSM.777500</t>
  </si>
  <si>
    <t>PPKGMM spojka dvouhrdlá DN 160 SN10</t>
  </si>
  <si>
    <t>-1788627235</t>
  </si>
  <si>
    <t>793250513</t>
  </si>
  <si>
    <t>1227748452</t>
  </si>
  <si>
    <t>899216771</t>
  </si>
  <si>
    <t>SO-307 - Přípojky dešťové kanalizace – část B</t>
  </si>
  <si>
    <t>-1607903430</t>
  </si>
  <si>
    <t>-1970570819</t>
  </si>
  <si>
    <t>-51059115</t>
  </si>
  <si>
    <t>-168678774</t>
  </si>
  <si>
    <t>-1380462829</t>
  </si>
  <si>
    <t>-912077017</t>
  </si>
  <si>
    <t>777976679</t>
  </si>
  <si>
    <t>99392120</t>
  </si>
  <si>
    <t>-1158957358</t>
  </si>
  <si>
    <t>Přebytečná zemina skupiny 1 - 3 v množství 0,558 m3 bude použita k zásypu výkopů ostatní kanalizace.</t>
  </si>
  <si>
    <t>1174219085</t>
  </si>
  <si>
    <t>1474945043</t>
  </si>
  <si>
    <t>1153363319</t>
  </si>
  <si>
    <t>-7589076</t>
  </si>
  <si>
    <t>1453560914</t>
  </si>
  <si>
    <t>80121R</t>
  </si>
  <si>
    <t xml:space="preserve">Napojení portubí PP d200 mm na potrubí UR2 DN400 mm sedlovou odbočkou pro navrtávku </t>
  </si>
  <si>
    <t>1313491030</t>
  </si>
  <si>
    <t>2087316141</t>
  </si>
  <si>
    <t>850303311</t>
  </si>
  <si>
    <t>1917817783</t>
  </si>
  <si>
    <t>1949595430</t>
  </si>
  <si>
    <t>-1017474134</t>
  </si>
  <si>
    <t>858384732</t>
  </si>
  <si>
    <t>-875004482</t>
  </si>
  <si>
    <t>-2114762343</t>
  </si>
  <si>
    <t>-719949525</t>
  </si>
  <si>
    <t>-1173694193</t>
  </si>
  <si>
    <t>954735760</t>
  </si>
  <si>
    <t>SO-308 - Přípojky dešťové kanalizace – část C</t>
  </si>
  <si>
    <t>1217069283</t>
  </si>
  <si>
    <t>5*((2.30+2.20)/2)*0.8</t>
  </si>
  <si>
    <t>5*((2.20+2.10)/2)*0.8</t>
  </si>
  <si>
    <t>5*((2.19+2.09)/2)*0.8</t>
  </si>
  <si>
    <t>5*((2.22+2.12)/2)*0.8</t>
  </si>
  <si>
    <t>52,12*0,08 'Přepočtené koeficientem množství</t>
  </si>
  <si>
    <t>-1006686048</t>
  </si>
  <si>
    <t>52,12*0,63 'Přepočtené koeficientem množství</t>
  </si>
  <si>
    <t>-1688955412</t>
  </si>
  <si>
    <t>52,12*0,29 'Přepočtené koeficientem množství</t>
  </si>
  <si>
    <t>1875112515</t>
  </si>
  <si>
    <t>5*((2.30+2.20)/2)*2</t>
  </si>
  <si>
    <t>5*((2.20+2.10)/2)*2</t>
  </si>
  <si>
    <t>5*((2.19+2.09)/2)*2</t>
  </si>
  <si>
    <t>5*((2.22+2.12)/2)*2</t>
  </si>
  <si>
    <t>822529754</t>
  </si>
  <si>
    <t>688470656</t>
  </si>
  <si>
    <t>-1564824682</t>
  </si>
  <si>
    <t>-751420606</t>
  </si>
  <si>
    <t>15,115*2,1 'Přepočtené koeficientem množství</t>
  </si>
  <si>
    <t>365463852</t>
  </si>
  <si>
    <t>52,12-8,64-2,4</t>
  </si>
  <si>
    <t xml:space="preserve"> Pro zásyp výkopů bude použita přebytečná zemina z objektů vodovodu a plynovodu v množství 4,074 m3.</t>
  </si>
  <si>
    <t>-1012754785</t>
  </si>
  <si>
    <t>30*(0.2+0.16)*0.8</t>
  </si>
  <si>
    <t>-387823105</t>
  </si>
  <si>
    <t>8,64*1,89 'Přepočtené koeficientem množství</t>
  </si>
  <si>
    <t>352786047</t>
  </si>
  <si>
    <t>1678573097</t>
  </si>
  <si>
    <t>30*0.1*0.8</t>
  </si>
  <si>
    <t>571811156</t>
  </si>
  <si>
    <t>2,4*1,89 'Přepočtené koeficientem množství</t>
  </si>
  <si>
    <t>738207638</t>
  </si>
  <si>
    <t>5*6</t>
  </si>
  <si>
    <t>2008693886</t>
  </si>
  <si>
    <t>-1536126198</t>
  </si>
  <si>
    <t>-1947003555</t>
  </si>
  <si>
    <t>-1173529747</t>
  </si>
  <si>
    <t>1321683601</t>
  </si>
  <si>
    <t>-206216975</t>
  </si>
  <si>
    <t>-671457459</t>
  </si>
  <si>
    <t>-1117423873</t>
  </si>
  <si>
    <t>1093580770</t>
  </si>
  <si>
    <t>SO-309 - Vodovod – část A</t>
  </si>
  <si>
    <t>M - Práce a dodávky M</t>
  </si>
  <si>
    <t xml:space="preserve">    23-M - Montáže potrubí</t>
  </si>
  <si>
    <t>119001405</t>
  </si>
  <si>
    <t>Dočasné zajištění potrubí z PE DN do 200 mm</t>
  </si>
  <si>
    <t>-460239403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</si>
  <si>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</si>
  <si>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132151101</t>
  </si>
  <si>
    <t>Hloubení rýh nezapažených  š do 800 mm v hornině třídy těžitelnosti I, skupiny 1 a 2 objem do 20 m3 strojně</t>
  </si>
  <si>
    <t>-602278316</t>
  </si>
  <si>
    <t>Hloubení nezapažených rýh šířky do 800 mm strojně s urovnáním dna do předepsaného profilu a spádu v hornině třídy těžitelnosti I skupiny 1 a 2 do 20 m3</t>
  </si>
  <si>
    <t>63.5*((1.8+1.85)/2)*0.6</t>
  </si>
  <si>
    <t>69,533*0,11 'Přepočtené koeficientem množství</t>
  </si>
  <si>
    <t>132212111</t>
  </si>
  <si>
    <t>Hloubení rýh š do 800 mm v soudržných horninách třídy těžitelnosti I, skupiny 3 ručně</t>
  </si>
  <si>
    <t>2001002641</t>
  </si>
  <si>
    <t>Hloubení rýh šířky do 800 mm ručně zapažených i nezapažených, s urovnáním dna do předepsaného profilu a spádu v hornině třídy těžitelnosti I skupiny 3 soudržných</t>
  </si>
  <si>
    <t>1*1.85*0.8</t>
  </si>
  <si>
    <t>677175484</t>
  </si>
  <si>
    <t>69,533*0,81 'Přepočtené koeficientem množství</t>
  </si>
  <si>
    <t>132351102</t>
  </si>
  <si>
    <t>Hloubení rýh nezapažených  š do 800 mm v hornině třídy těžitelnosti II, skupiny 4 objem do 50 m3 strojně</t>
  </si>
  <si>
    <t>608486208</t>
  </si>
  <si>
    <t>Hloubení nezapažených rýh šířky do 800 mm strojně s urovnáním dna do předepsaného profilu a spádu v hornině třídy těžitelnosti II skupiny 4 přes 20 do 50 m3</t>
  </si>
  <si>
    <t>69,533*0,08 'Přepočtené koeficientem množství</t>
  </si>
  <si>
    <t>-785988117</t>
  </si>
  <si>
    <t>930550582</t>
  </si>
  <si>
    <t>2106229631</t>
  </si>
  <si>
    <t>5,563*2,1 'Přepočtené koeficientem množství</t>
  </si>
  <si>
    <t>1265363932</t>
  </si>
  <si>
    <t>69.533+1,48-3.81-17.526</t>
  </si>
  <si>
    <t>Přebytečná zemina skupiny 1 - 3 v množství 15,77 m3 bude použita k zásypu výkopů kanalizace.</t>
  </si>
  <si>
    <t>1441824500</t>
  </si>
  <si>
    <t>63.5*(0.16+0.3)*0.6</t>
  </si>
  <si>
    <t>58337303</t>
  </si>
  <si>
    <t>štěrkopísek frakce 0/8</t>
  </si>
  <si>
    <t>-1524037144</t>
  </si>
  <si>
    <t>17,526*1,89 'Přepočtené koeficientem množství</t>
  </si>
  <si>
    <t>2012332295</t>
  </si>
  <si>
    <t>63.5*0.1*0.6</t>
  </si>
  <si>
    <t>-1597366514</t>
  </si>
  <si>
    <t>3,81*1,89 'Přepočtené koeficientem množství</t>
  </si>
  <si>
    <t>-385953275</t>
  </si>
  <si>
    <t>871251101</t>
  </si>
  <si>
    <t>Montáž potrubí z PVC SDR 11 těsněných gumovým kroužkem otevřený výkop D 110 x 4,2 mm</t>
  </si>
  <si>
    <t>993964800</t>
  </si>
  <si>
    <t>Montáž vodovodního potrubí z plastů v otevřeném výkopu z tvrdého PVC s integrovaným těsněnim SDR 11/PN10 D 110 x 4,2 mm</t>
  </si>
  <si>
    <t>ELM.012605</t>
  </si>
  <si>
    <t>Trubka vodovodní PVC-O PN 16 110x3,1mm; 6m</t>
  </si>
  <si>
    <t>-940929622</t>
  </si>
  <si>
    <t>3,5*1,015 'Přepočtené koeficientem množství</t>
  </si>
  <si>
    <t>871311101</t>
  </si>
  <si>
    <t>Montáž potrubí z PVC SDR 11 těsněných gumovým kroužkem otevřený výkop D 160 x 6,2 mm</t>
  </si>
  <si>
    <t>-931570398</t>
  </si>
  <si>
    <t>Montáž vodovodního potrubí z plastů v otevřeném výkopu z tvrdého PVC s integrovaným těsněnim SDR 11/PN10 D 160 x 6,2 mm</t>
  </si>
  <si>
    <t>ELM.012615</t>
  </si>
  <si>
    <t>Trubka vodovodní PVC-O  PN 16 160x4,0mm; 6m</t>
  </si>
  <si>
    <t>711260118</t>
  </si>
  <si>
    <t>63,5*1,05 'Přepočtené koeficientem množství</t>
  </si>
  <si>
    <t>891261112</t>
  </si>
  <si>
    <t>Montáž vodovodních šoupátek otevřený výkop DN 100</t>
  </si>
  <si>
    <t>2003712445</t>
  </si>
  <si>
    <t>Montáž vodovodních armatur na potrubí šoupátek nebo klapek uzavíracích v otevřeném výkopu nebo v šachtách s osazením zemní soupravy (bez poklopů) DN 100</t>
  </si>
  <si>
    <t>HWL.404110011016</t>
  </si>
  <si>
    <t>ŠOUPĚ E2 PŘÍR/SYS 2000</t>
  </si>
  <si>
    <t>-1789119138</t>
  </si>
  <si>
    <t>ŠOUPĚ E2 PŘÍR/SYS 2000 100/110</t>
  </si>
  <si>
    <t>HWL.950112515003</t>
  </si>
  <si>
    <t>SOUPRAVA ZEMNÍ TELESKOPICKÁ E1/A-1,3 -1,8 125-150 (1,3-1,8m)</t>
  </si>
  <si>
    <t>1146459191</t>
  </si>
  <si>
    <t>891267211</t>
  </si>
  <si>
    <t>Montáž hydrantů nadzemních DN 100</t>
  </si>
  <si>
    <t>291860005</t>
  </si>
  <si>
    <t>Montáž vodovodních armatur na potrubí hydrantů nadzemních DN 100</t>
  </si>
  <si>
    <t>HWL.K23010015016</t>
  </si>
  <si>
    <t>HYDRANT DUO NADZ.OBJEZD. A2B 100/1,25 m</t>
  </si>
  <si>
    <t>-1896275593</t>
  </si>
  <si>
    <t>891311811</t>
  </si>
  <si>
    <t>Demontáž vodovodních armatur do DN150 mm v otevřeném výkopu</t>
  </si>
  <si>
    <t>-1697274877</t>
  </si>
  <si>
    <t>899401112</t>
  </si>
  <si>
    <t>Osazení poklopů litinových šoupátkových</t>
  </si>
  <si>
    <t>-1745427138</t>
  </si>
  <si>
    <t>HWL.1750KASI0001</t>
  </si>
  <si>
    <t>POKLOP ULIČNÍ SAMONIVELAČNÍ ŠOUPÁTKOVÝ (Z.S. TELE) VODA</t>
  </si>
  <si>
    <t>-1746671167</t>
  </si>
  <si>
    <t>857312122</t>
  </si>
  <si>
    <t>Montáž litinových tvarovek jednoosých přírubových otevřený výkop DN 150</t>
  </si>
  <si>
    <t>1318809270</t>
  </si>
  <si>
    <t>Montáž litinových tvarovek na potrubí litinovém tlakovém jednoosých na potrubí z trub přírubových v otevřeném výkopu, kanálu nebo v šachtě DN 150</t>
  </si>
  <si>
    <t>HWL.853015000016</t>
  </si>
  <si>
    <t>LITINOVÁ PŘÍRUBOVÁ TVAROVKA OBLOUK 90° 150</t>
  </si>
  <si>
    <t>-566199630</t>
  </si>
  <si>
    <t>TVAROVKA OBLOUK 90° 150</t>
  </si>
  <si>
    <t>HWL.854015000016</t>
  </si>
  <si>
    <t>LITINOVÁ PŘÍRUBOVÁ TVAROVKA OBLOUK 45° 150</t>
  </si>
  <si>
    <t>-1219821763</t>
  </si>
  <si>
    <t>TVAROVKA OBLOUK 45° 150</t>
  </si>
  <si>
    <t>HWL.504920000016</t>
  </si>
  <si>
    <t>KOLENO PATNÍ LITINOVÉ PŘÍRUBOVÉ PN16 100 PN16</t>
  </si>
  <si>
    <t>774983680</t>
  </si>
  <si>
    <t>857314122</t>
  </si>
  <si>
    <t>Montáž litinových tvarovek odbočných přírubových otevřený výkop DN 150</t>
  </si>
  <si>
    <t>1863186878</t>
  </si>
  <si>
    <t>Montáž litinových tvarovek na potrubí litinovém tlakovém odbočných na potrubí z trub přírubových v otevřeném výkopu, kanálu nebo v šachtě DN 150</t>
  </si>
  <si>
    <t>HWL.851015010016</t>
  </si>
  <si>
    <t>LITINOVÁ PŘÍRUBOVÁ TVAROVKA T KUS 150-100</t>
  </si>
  <si>
    <t>1658606876</t>
  </si>
  <si>
    <t>899721111</t>
  </si>
  <si>
    <t>Signalizační vodič DN do 150 mm na potrubí</t>
  </si>
  <si>
    <t>-501901544</t>
  </si>
  <si>
    <t>Signalizační vodič na potrubí DN do 150 mm</t>
  </si>
  <si>
    <t>63.5+3.5</t>
  </si>
  <si>
    <t>67*1,1 'Přepočtené koeficientem množství</t>
  </si>
  <si>
    <t>899722113</t>
  </si>
  <si>
    <t>Krytí potrubí z plastů výstražnou fólií z PVC 34cm</t>
  </si>
  <si>
    <t>-757092602</t>
  </si>
  <si>
    <t>Krytí potrubí z plastů výstražnou fólií z PVC šířky 34 cm</t>
  </si>
  <si>
    <t>892353122</t>
  </si>
  <si>
    <t>Proplach a dezinfekce vodovodního potrubí DN 150 nebo 200</t>
  </si>
  <si>
    <t>-592125224</t>
  </si>
  <si>
    <t>892273122</t>
  </si>
  <si>
    <t>Proplach a dezinfekce vodovodního potrubí DN od 80 do 125</t>
  </si>
  <si>
    <t>-247354782</t>
  </si>
  <si>
    <t>871003VD</t>
  </si>
  <si>
    <t>Zkoušky funkčnosti signalizačního vodiče</t>
  </si>
  <si>
    <t>576546093</t>
  </si>
  <si>
    <t>892351111</t>
  </si>
  <si>
    <t>Tlaková zkouška vodou potrubí DN 150 nebo 200</t>
  </si>
  <si>
    <t>-1434901583</t>
  </si>
  <si>
    <t>Tlakové zkoušky vodou na potrubí DN 150 nebo 200</t>
  </si>
  <si>
    <t>892271111</t>
  </si>
  <si>
    <t>Tlaková zkouška vodou potrubí DN 100 nebo 125</t>
  </si>
  <si>
    <t>372748056</t>
  </si>
  <si>
    <t>Tlakové zkoušky vodou na potrubí DN 100 nebo 125</t>
  </si>
  <si>
    <t>746804672</t>
  </si>
  <si>
    <t>1879975006</t>
  </si>
  <si>
    <t>Práce a dodávky M</t>
  </si>
  <si>
    <t>23-M</t>
  </si>
  <si>
    <t>Montáže potrubí</t>
  </si>
  <si>
    <t>230032030</t>
  </si>
  <si>
    <t>Montáž přírubových spojů do PN 16 DN 100</t>
  </si>
  <si>
    <t>1442011085</t>
  </si>
  <si>
    <t>Montáž přírubových spojů do PN 16  DN 100</t>
  </si>
  <si>
    <t>HWL.40010012516</t>
  </si>
  <si>
    <t>PŘÍRUBOVÝ SPOJ PRO POTRUBÍ Z PVC DN100/d110 PN16</t>
  </si>
  <si>
    <t>256</t>
  </si>
  <si>
    <t>-1280967376</t>
  </si>
  <si>
    <t>PŘÍRUBA S2000 100/125</t>
  </si>
  <si>
    <t>230032032</t>
  </si>
  <si>
    <t>Montáž přírubových spojů do PN 16 DN 150</t>
  </si>
  <si>
    <t>-9996267</t>
  </si>
  <si>
    <t>Montáž přírubových spojů do PN 16  DN 150</t>
  </si>
  <si>
    <t>HWL.40015016016</t>
  </si>
  <si>
    <t>PŘÍRUBOVÝ SPOJ PRO POTRUBÍ Z PVC DN150/d160 PN16</t>
  </si>
  <si>
    <t>688002454</t>
  </si>
  <si>
    <t>1+2+2+2+2+2</t>
  </si>
  <si>
    <t>SO-310 - Vodovod – část C</t>
  </si>
  <si>
    <t>467682865</t>
  </si>
  <si>
    <t>(154.7+4)*1.8*0.6</t>
  </si>
  <si>
    <t>171,396*0,11 'Přepočtené koeficientem množství</t>
  </si>
  <si>
    <t>132251104</t>
  </si>
  <si>
    <t>Hloubení rýh nezapažených  š do 800 mm v hornině třídy těžitelnosti I, skupiny 3 objem přes 100 m3 strojně</t>
  </si>
  <si>
    <t>279441127</t>
  </si>
  <si>
    <t>Hloubení nezapažených rýh šířky do 800 mm strojně s urovnáním dna do předepsaného profilu a spádu v hornině třídy těžitelnosti I skupiny 3 přes 100 m3</t>
  </si>
  <si>
    <t>171,396*0,84 'Přepočtené koeficientem množství</t>
  </si>
  <si>
    <t>-1560501954</t>
  </si>
  <si>
    <t>171,396*0,05 'Přepočtené koeficientem množství</t>
  </si>
  <si>
    <t>-797759413</t>
  </si>
  <si>
    <t>1063786204</t>
  </si>
  <si>
    <t>1757089945</t>
  </si>
  <si>
    <t>8,57*2,1 'Přepočtené koeficientem množství</t>
  </si>
  <si>
    <t>585873435</t>
  </si>
  <si>
    <t>171,396-42,697-9,282</t>
  </si>
  <si>
    <t>Přebytečná zemina skupiny 1 - 3 v množství 43,410 m3 bude použita k zásypu výkopů kanalizace.</t>
  </si>
  <si>
    <t>-361252757</t>
  </si>
  <si>
    <t>154.7*(0.16+0.3)*0.6</t>
  </si>
  <si>
    <t>1830172110</t>
  </si>
  <si>
    <t>42,697*1,89 'Přepočtené koeficientem množství</t>
  </si>
  <si>
    <t>1452701438</t>
  </si>
  <si>
    <t>154.7*0.1*0.6</t>
  </si>
  <si>
    <t>2086537413</t>
  </si>
  <si>
    <t>9,282*1,89 'Přepočtené koeficientem množství</t>
  </si>
  <si>
    <t>-159814560</t>
  </si>
  <si>
    <t>871241101</t>
  </si>
  <si>
    <t>Montáž potrubí z PVC SDR 11 těsněných gumovým kroužkem otevřený výkop D 90 x 4,3 mm</t>
  </si>
  <si>
    <t>1763499255</t>
  </si>
  <si>
    <t>Montáž vodovodního potrubí z plastů v otevřeném výkopu z tvrdého PVC s integrovaným těsněnim SDR 11/PN10 D 90 x 4,3 mm</t>
  </si>
  <si>
    <t>ELM.012600</t>
  </si>
  <si>
    <t>Trubka vodovodní PVC-O PN 16  90x2,8mm; 6m</t>
  </si>
  <si>
    <t>-88661941</t>
  </si>
  <si>
    <t>4*1,015 'Přepočtené koeficientem množství</t>
  </si>
  <si>
    <t>-1661010845</t>
  </si>
  <si>
    <t>-1920662797</t>
  </si>
  <si>
    <t>154,7*1,05 'Přepočtené koeficientem množství</t>
  </si>
  <si>
    <t>857242122</t>
  </si>
  <si>
    <t>Montáž litinových tvarovek jednoosých přírubových otevřený výkop DN 80</t>
  </si>
  <si>
    <t>50570214</t>
  </si>
  <si>
    <t>Montáž litinových tvarovek na potrubí litinovém tlakovém jednoosých na potrubí z trub přírubových v otevřeném výkopu, kanálu nebo v šachtě DN 80</t>
  </si>
  <si>
    <t>HWL.504908000010</t>
  </si>
  <si>
    <t>KOLENO PATNÍ PŘÍRUBOVÉ 80</t>
  </si>
  <si>
    <t>-434060985</t>
  </si>
  <si>
    <t>HWL.505008020016</t>
  </si>
  <si>
    <t>KOLENO PATNÍ PŘÍRUBOVÉ DLOUHÉ 80</t>
  </si>
  <si>
    <t>2112531814</t>
  </si>
  <si>
    <t>1092817529</t>
  </si>
  <si>
    <t>514819816</t>
  </si>
  <si>
    <t>HWL.855015008016</t>
  </si>
  <si>
    <t>TVAROVKA REDUKČNÍ FFR 150-80</t>
  </si>
  <si>
    <t>1161617528</t>
  </si>
  <si>
    <t>-286938338</t>
  </si>
  <si>
    <t>HWL.851015008016</t>
  </si>
  <si>
    <t>LITINOVÁ PŘÍRUBOVÁ TVAROVKA T KUS 150-80</t>
  </si>
  <si>
    <t>-1881319286</t>
  </si>
  <si>
    <t>891241112</t>
  </si>
  <si>
    <t>Montáž vodovodních šoupátek otevřený výkop DN 80</t>
  </si>
  <si>
    <t>-1598365986</t>
  </si>
  <si>
    <t>Montáž vodovodních armatur na potrubí šoupátek nebo klapek uzavíracích v otevřeném výkopu nebo v šachtách s osazením zemní soupravy (bez poklopů) DN 80</t>
  </si>
  <si>
    <t>HWL.404108009016</t>
  </si>
  <si>
    <t>ŠOUPĚ E2 PŘÍR/SYS 2000 80/90</t>
  </si>
  <si>
    <t>-894769849</t>
  </si>
  <si>
    <t>891247211</t>
  </si>
  <si>
    <t>Montáž hydrantů nadzemních DN 80</t>
  </si>
  <si>
    <t>-2120092889</t>
  </si>
  <si>
    <t>Montáž vodovodních armatur na potrubí hydrantů nadzemních DN 80</t>
  </si>
  <si>
    <t>HWL.K23008012516</t>
  </si>
  <si>
    <t>HYDRANT DUO NADZEMNÍ OBJEZDOVÝ 1A/2B 80/1,25 m</t>
  </si>
  <si>
    <t>1289711994</t>
  </si>
  <si>
    <t>891311112</t>
  </si>
  <si>
    <t>Montáž vodovodních šoupátek otevřený výkop DN 150</t>
  </si>
  <si>
    <t>-1560336205</t>
  </si>
  <si>
    <t>Montáž vodovodních armatur na potrubí šoupátek nebo klapek uzavíracích v otevřeném výkopu nebo v šachtách s osazením zemní soupravy (bez poklopů) DN 150</t>
  </si>
  <si>
    <t>HWL.404115018016</t>
  </si>
  <si>
    <t>ŠOUPĚ E2 PŘÍR/SYS 2000 DN150</t>
  </si>
  <si>
    <t>-164627123</t>
  </si>
  <si>
    <t>-1017209490</t>
  </si>
  <si>
    <t>667260826</t>
  </si>
  <si>
    <t>1194631330</t>
  </si>
  <si>
    <t>-1374187018</t>
  </si>
  <si>
    <t>-1742048803</t>
  </si>
  <si>
    <t>293289734</t>
  </si>
  <si>
    <t>154.7+4</t>
  </si>
  <si>
    <t>158,7*1,1 'Přepočtené koeficientem množství</t>
  </si>
  <si>
    <t>967703650</t>
  </si>
  <si>
    <t>1833641605</t>
  </si>
  <si>
    <t>-612094504</t>
  </si>
  <si>
    <t>892241111</t>
  </si>
  <si>
    <t>Tlaková zkouška vodou potrubí do 80</t>
  </si>
  <si>
    <t>-979989837</t>
  </si>
  <si>
    <t>Tlakové zkoušky vodou na potrubí DN do 80</t>
  </si>
  <si>
    <t>-2145328327</t>
  </si>
  <si>
    <t>-1948760097</t>
  </si>
  <si>
    <t>230032029</t>
  </si>
  <si>
    <t>Montáž přírubových spojů do PN 16 DN 80</t>
  </si>
  <si>
    <t>1322204525</t>
  </si>
  <si>
    <t>Montáž přírubových spojů do PN 16  DN 80</t>
  </si>
  <si>
    <t>HWL.40008009016</t>
  </si>
  <si>
    <t>PŘÍRUBOVÝ SPOJ PRO POTRUBÍ Z PVC DN80/d90 PN16</t>
  </si>
  <si>
    <t>1007949982</t>
  </si>
  <si>
    <t>502034433</t>
  </si>
  <si>
    <t>-2027534458</t>
  </si>
  <si>
    <t>2+2</t>
  </si>
  <si>
    <t>SO-311 - Vodovodní přípojky – B</t>
  </si>
  <si>
    <t>200254548</t>
  </si>
  <si>
    <t>(6+7+4)*1.8*0.6</t>
  </si>
  <si>
    <t>18,36*0,11 'Přepočtené koeficientem množství</t>
  </si>
  <si>
    <t>132251101</t>
  </si>
  <si>
    <t>Hloubení rýh nezapažených  š do 800 mm v hornině třídy těžitelnosti I, skupiny 3 objem do 20 m3 strojně</t>
  </si>
  <si>
    <t>-1410122746</t>
  </si>
  <si>
    <t>Hloubení nezapažených rýh šířky do 800 mm strojně s urovnáním dna do předepsaného profilu a spádu v hornině třídy těžitelnosti I skupiny 3 do 20 m3</t>
  </si>
  <si>
    <t>18,36*0,84 'Přepočtené koeficientem množství</t>
  </si>
  <si>
    <t>132351101</t>
  </si>
  <si>
    <t>Hloubení rýh nezapažených  š do 800 mm v hornině třídy těžitelnosti II, skupiny 4 objem do 20 m3 strojně</t>
  </si>
  <si>
    <t>1276628327</t>
  </si>
  <si>
    <t>Hloubení nezapažených rýh šířky do 800 mm strojně s urovnáním dna do předepsaného profilu a spádu v hornině třídy těžitelnosti II skupiny 4 do 20 m3</t>
  </si>
  <si>
    <t>18,36*0,05 'Přepočtené koeficientem množství</t>
  </si>
  <si>
    <t>-82753842</t>
  </si>
  <si>
    <t>-795901921</t>
  </si>
  <si>
    <t>1268234429</t>
  </si>
  <si>
    <t>0,918*2,1 'Přepočtené koeficientem množství</t>
  </si>
  <si>
    <t>637759373</t>
  </si>
  <si>
    <t>18.36-3.703-1.02</t>
  </si>
  <si>
    <t>Přebytečná zemina skupiny 1 - 3 v množství 3,805 m3 bude použita k zásypu výkopů kanalizace.</t>
  </si>
  <si>
    <t>259565254</t>
  </si>
  <si>
    <t>17*(0.063+0.3)*0.6</t>
  </si>
  <si>
    <t>1460595939</t>
  </si>
  <si>
    <t>3,703*1,89 'Přepočtené koeficientem množství</t>
  </si>
  <si>
    <t>-974030389</t>
  </si>
  <si>
    <t>17*0.1*0.6</t>
  </si>
  <si>
    <t>795699688</t>
  </si>
  <si>
    <t>1,02*1,89 'Přepočtené koeficientem množství</t>
  </si>
  <si>
    <t>91297539</t>
  </si>
  <si>
    <t>871211141</t>
  </si>
  <si>
    <t>Montáž potrubí z PE100 SDR 11 otevřený výkop svařovaných na tupo D 63 x 5,8 mm</t>
  </si>
  <si>
    <t>818852255</t>
  </si>
  <si>
    <t>Montáž vodovodního potrubí z plastů v otevřeném výkopu z polyetylenu PE 100 svařovaných na tupo SDR 11/PN16 D 63 x 5,8 mm</t>
  </si>
  <si>
    <t>28613173</t>
  </si>
  <si>
    <t>potrubí vodovodní PE100 SDR11 se signalizační vrstvou 100m 63x5,8mm</t>
  </si>
  <si>
    <t>1108774706</t>
  </si>
  <si>
    <t>17*1,015 'Přepočtené koeficientem množství</t>
  </si>
  <si>
    <t>877211101</t>
  </si>
  <si>
    <t>Montáž elektrospojek na vodovodním potrubí z PE trub d 63</t>
  </si>
  <si>
    <t>-1580933912</t>
  </si>
  <si>
    <t>Montáž tvarovek na vodovodním plastovém potrubí z polyetylenu PE 100 elektrotvarovek SDR 11/PN16 spojek, oblouků nebo redukcí d 63</t>
  </si>
  <si>
    <t>28615023</t>
  </si>
  <si>
    <t>elektrozáslepka SDR11 PE 100 PN16 D 63mm</t>
  </si>
  <si>
    <t>-492157309</t>
  </si>
  <si>
    <t>891211112</t>
  </si>
  <si>
    <t>Montáž vodovodních šoupátek otevřený výkop DN 50</t>
  </si>
  <si>
    <t>-316673673</t>
  </si>
  <si>
    <t>Montáž vodovodních armatur na potrubí šoupátek nebo klapek uzavíracích v otevřeném výkopu nebo v šachtách s osazením zemní soupravy (bez poklopů) DN 50</t>
  </si>
  <si>
    <t>HWL.280000206316</t>
  </si>
  <si>
    <t>ŠOUPÁTKO ISO/VNĚJ. Z.- d63/2" PN 16</t>
  </si>
  <si>
    <t>300505715</t>
  </si>
  <si>
    <t>HWL.960113018004</t>
  </si>
  <si>
    <t>SOUPRAVA ZEMNÍ TELESKOPICKÁ DOM. ŠOUPÁTKA-1,3-1,8 3/4"-2" (1,3-1,8m)</t>
  </si>
  <si>
    <t>1574789230</t>
  </si>
  <si>
    <t>891319111</t>
  </si>
  <si>
    <t>Montáž navrtávacích pasů na potrubí z jakýchkoli trub DN 150</t>
  </si>
  <si>
    <t>-1229447224</t>
  </si>
  <si>
    <t>Montáž vodovodních armatur na potrubí navrtávacích pasů s ventilem Jt 1 MPa, na potrubí z trub litinových, ocelových nebo plastických hmot DN 150</t>
  </si>
  <si>
    <t>HWL.527016000216</t>
  </si>
  <si>
    <t>PAS NAVRT. PRO PVC POTRUBÍ d160 mm - připojení přípojky 2"</t>
  </si>
  <si>
    <t>1987979936</t>
  </si>
  <si>
    <t>1780460073</t>
  </si>
  <si>
    <t>490458260</t>
  </si>
  <si>
    <t>-106324658</t>
  </si>
  <si>
    <t>HWL.1650KASI0001</t>
  </si>
  <si>
    <t xml:space="preserve">POKLOP ULIČNÍ SAMONIVELAČNÍ PŘÍPOJKOVÝ </t>
  </si>
  <si>
    <t>301735342</t>
  </si>
  <si>
    <t>-1698265978</t>
  </si>
  <si>
    <t>17+6</t>
  </si>
  <si>
    <t>23*1,1 'Přepočtené koeficientem množství</t>
  </si>
  <si>
    <t>-288541881</t>
  </si>
  <si>
    <t>17*1,1 'Přepočtené koeficientem množství</t>
  </si>
  <si>
    <t>-1800669702</t>
  </si>
  <si>
    <t>120513371</t>
  </si>
  <si>
    <t>SO-312 - Vodovodní přípojky – C</t>
  </si>
  <si>
    <t>1754371164</t>
  </si>
  <si>
    <t>104649105</t>
  </si>
  <si>
    <t>53*1.8*0.6</t>
  </si>
  <si>
    <t>-1.8*0.6*3</t>
  </si>
  <si>
    <t>54*0,11 'Přepočtené koeficientem množství</t>
  </si>
  <si>
    <t>1419203411</t>
  </si>
  <si>
    <t>132251102</t>
  </si>
  <si>
    <t>Hloubení rýh nezapažených  š do 800 mm v hornině třídy těžitelnosti I, skupiny 3 objem do 50 m3 strojně</t>
  </si>
  <si>
    <t>938822684</t>
  </si>
  <si>
    <t>Hloubení nezapažených rýh šířky do 800 mm strojně s urovnáním dna do předepsaného profilu a spádu v hornině třídy těžitelnosti I skupiny 3 přes 20 do 50 m3</t>
  </si>
  <si>
    <t>54*0,84 'Přepočtené koeficientem množství</t>
  </si>
  <si>
    <t>-1643079106</t>
  </si>
  <si>
    <t>54*0,05 'Přepočtené koeficientem množství</t>
  </si>
  <si>
    <t>788046823</t>
  </si>
  <si>
    <t>-1402177355</t>
  </si>
  <si>
    <t>911178194</t>
  </si>
  <si>
    <t>2,7*2,1 'Přepočtené koeficientem množství</t>
  </si>
  <si>
    <t>822008673</t>
  </si>
  <si>
    <t>54+3,24-3,18-10,744</t>
  </si>
  <si>
    <t>Přebytečná zemina skupiny 1 - 3 v množství 11,224 m3 bude použita k zásypu výkopů kanalizace.</t>
  </si>
  <si>
    <t>-1898075889</t>
  </si>
  <si>
    <t>10*(0.063+0.3)*0.6</t>
  </si>
  <si>
    <t>43*(0.032+0.3)*0.6</t>
  </si>
  <si>
    <t>-1913801262</t>
  </si>
  <si>
    <t>10,744*1,89 'Přepočtené koeficientem množství</t>
  </si>
  <si>
    <t>-385917194</t>
  </si>
  <si>
    <t>53*0.1*0.6</t>
  </si>
  <si>
    <t>-667673278</t>
  </si>
  <si>
    <t>3,18*1,89 'Přepočtené koeficientem množství</t>
  </si>
  <si>
    <t>-991216952</t>
  </si>
  <si>
    <t>871161141</t>
  </si>
  <si>
    <t>Montáž potrubí z PE100 SDR 11 otevřený výkop svařovaných na tupo D 32 x 3,0 mm</t>
  </si>
  <si>
    <t>-172157184</t>
  </si>
  <si>
    <t>Montáž vodovodního potrubí z plastů v otevřeném výkopu z polyetylenu PE 100 svařovaných na tupo SDR 11/PN16 D 32 x 3,0 mm</t>
  </si>
  <si>
    <t>4+6+4+6+11+6+6</t>
  </si>
  <si>
    <t>28613170</t>
  </si>
  <si>
    <t>potrubí vodovodní PE100 SDR11 se signalizační vrstvou 100m 32x3,0mm</t>
  </si>
  <si>
    <t>609000569</t>
  </si>
  <si>
    <t>43*1,015 'Přepočtené koeficientem množství</t>
  </si>
  <si>
    <t>-886431688</t>
  </si>
  <si>
    <t>5+5</t>
  </si>
  <si>
    <t>-1557492912</t>
  </si>
  <si>
    <t>10*1,015 'Přepočtené koeficientem množství</t>
  </si>
  <si>
    <t>877161101</t>
  </si>
  <si>
    <t>Montáž elektrospojek na vodovodním potrubí z PE trub d 32</t>
  </si>
  <si>
    <t>2098662478</t>
  </si>
  <si>
    <t>Montáž tvarovek na vodovodním plastovém potrubí z polyetylenu PE 100 elektrotvarovek SDR 11/PN16 spojek, oblouků nebo redukcí d 32</t>
  </si>
  <si>
    <t>28615020</t>
  </si>
  <si>
    <t>elektrozáslepka SDR11 PE 100 PN16 D 32mm</t>
  </si>
  <si>
    <t>-423776226</t>
  </si>
  <si>
    <t>1818375168</t>
  </si>
  <si>
    <t>-276302396</t>
  </si>
  <si>
    <t>891181112</t>
  </si>
  <si>
    <t>Montáž vodovodních šoupátek otevřený výkop DN 40</t>
  </si>
  <si>
    <t>-1096618818</t>
  </si>
  <si>
    <t>Montáž vodovodních armatur na potrubí šoupátek nebo klapek uzavíracích v otevřeném výkopu nebo v šachtách s osazením zemní soupravy (bez poklopů) DN 40</t>
  </si>
  <si>
    <t>HWL.280000103216</t>
  </si>
  <si>
    <t>ŠOUPÁTKO ISO/VNĚJ. Z.- d32/1" PN 16</t>
  </si>
  <si>
    <t>792585096</t>
  </si>
  <si>
    <t>-1916883624</t>
  </si>
  <si>
    <t>-905000662</t>
  </si>
  <si>
    <t>1394610719</t>
  </si>
  <si>
    <t>-1361704696</t>
  </si>
  <si>
    <t>812552353</t>
  </si>
  <si>
    <t>1372624209</t>
  </si>
  <si>
    <t>HWL.527016000116</t>
  </si>
  <si>
    <t>PAS NAVRT. PRO PVC POTRUBÍ d160 mm - připojení přípojky 1"</t>
  </si>
  <si>
    <t>1813593143</t>
  </si>
  <si>
    <t>1037320753</t>
  </si>
  <si>
    <t>67546040</t>
  </si>
  <si>
    <t>2004333848</t>
  </si>
  <si>
    <t>-1969077074</t>
  </si>
  <si>
    <t>1612369679</t>
  </si>
  <si>
    <t>53+18</t>
  </si>
  <si>
    <t>71*1,1 'Přepočtené koeficientem množství</t>
  </si>
  <si>
    <t>-1582162302</t>
  </si>
  <si>
    <t>53*1,1 'Přepočtené koeficientem množství</t>
  </si>
  <si>
    <t>255515264</t>
  </si>
  <si>
    <t>-1902040121</t>
  </si>
  <si>
    <t>SO-400 - Elektro a sdělovací objekty</t>
  </si>
  <si>
    <t>SO-401 - Veřejné osvětlení – část A</t>
  </si>
  <si>
    <t>PSV - Práce a dodávky PSV</t>
  </si>
  <si>
    <t xml:space="preserve">    741 - Elektroinstalace - silnoproud</t>
  </si>
  <si>
    <t xml:space="preserve">    21-M - Elektromontáže</t>
  </si>
  <si>
    <t xml:space="preserve">    46-M - Zemní práce při extr.mont.pracích</t>
  </si>
  <si>
    <t>PSV</t>
  </si>
  <si>
    <t>Práce a dodávky PSV</t>
  </si>
  <si>
    <t>741</t>
  </si>
  <si>
    <t>Elektroinstalace - silnoproud</t>
  </si>
  <si>
    <t>741110312</t>
  </si>
  <si>
    <t>Montáž trubka ochranná do krabic plastová tuhá D přes 40 do 90 mm uložená volně</t>
  </si>
  <si>
    <t>-1202591579</t>
  </si>
  <si>
    <t>Montáž trubek ochranných s nasunutím nebo našroubováním do krabic plastových tuhých, uložených volně, vnitřního Ø přes 40 do 90 mm</t>
  </si>
  <si>
    <t>34571361</t>
  </si>
  <si>
    <t>trubka elektroinstalační HDPE tuhá dvouplášťová korugovaná D 41/50mm</t>
  </si>
  <si>
    <t>-1495735662</t>
  </si>
  <si>
    <t>5*2+99</t>
  </si>
  <si>
    <t>741110512</t>
  </si>
  <si>
    <t>Montáž lišta a kanálek vkládací šířky přes 60 do 120 mm s víčkem</t>
  </si>
  <si>
    <t>1208772377</t>
  </si>
  <si>
    <t>Montáž lišt a kanálků elektroinstalačních se spojkami, ohyby a rohy a s nasunutím do krabic vkládacích s víčkem, šířky do přes 60 do 120 mm</t>
  </si>
  <si>
    <t>59213009</t>
  </si>
  <si>
    <t>žlab kabelový betonový k ochraně zemního drátovodného vedení 100x17x14cm</t>
  </si>
  <si>
    <t>-1357340978</t>
  </si>
  <si>
    <t>741122134</t>
  </si>
  <si>
    <t>Montáž kabel Cu plný kulatý žíla 4x16 až 25 mm2 zatažený v trubkách (např. CYKY)</t>
  </si>
  <si>
    <t>-876701219</t>
  </si>
  <si>
    <t>Montáž kabelů měděných bez ukončení uložených v trubkách zatažených plných kulatých nebo bezhalogenových (např. CYKY) počtu a průřezu žil 4x16 až 25 mm2</t>
  </si>
  <si>
    <t>34111080</t>
  </si>
  <si>
    <t>kabel silový s Cu jádrem 1kV 4x16mm2 (CYKY)</t>
  </si>
  <si>
    <t>-364866203</t>
  </si>
  <si>
    <t>99+(2*5)</t>
  </si>
  <si>
    <t>741122211</t>
  </si>
  <si>
    <t>Montáž kabel Cu plný kulatý žíla 3x1,5 až 6 mm2 uložený volně (např. CYKY)</t>
  </si>
  <si>
    <t>1108901495</t>
  </si>
  <si>
    <t>Montáž kabelů měděných bez ukončení uložených volně nebo v liště plných kulatých (např. CYKY) počtu a průřezu žil 3x1,5 až 6 mm2</t>
  </si>
  <si>
    <t>34111030</t>
  </si>
  <si>
    <t>kabel silový s Cu jádrem 1kV 3x1,5mm2 (CYKY)</t>
  </si>
  <si>
    <t>1720769772</t>
  </si>
  <si>
    <t>5*10</t>
  </si>
  <si>
    <t>741132103</t>
  </si>
  <si>
    <t>Ukončení kabelů 3x1,5 až 4 mm2 smršťovací záklopkou nebo páskem bez letování</t>
  </si>
  <si>
    <t>1813950512</t>
  </si>
  <si>
    <t>Ukončení kabelů smršťovací záklopkou nebo páskou se zapojením bez letování, počtu a průřezu žil 3x1,5 až 4 mm2</t>
  </si>
  <si>
    <t>5*2</t>
  </si>
  <si>
    <t>741132133</t>
  </si>
  <si>
    <t>Ukončení kabelů 4x16 mm2 smršťovací záklopkou nebo páskem bez letování</t>
  </si>
  <si>
    <t>-111126281</t>
  </si>
  <si>
    <t>Ukončení kabelů smršťovací záklopkou nebo páskou se zapojením bez letování, počtu a průřezu žil 4x16 mm2</t>
  </si>
  <si>
    <t>741136001</t>
  </si>
  <si>
    <t>Propojení kabel celoplastový spojkou venkovní smršťovací do 1 kV 4x10-16 mm2</t>
  </si>
  <si>
    <t>418914113</t>
  </si>
  <si>
    <t>Propojení kabelů nebo vodičů spojkou venkovní teplem smršťovací kabelů celoplastových, počtu a průřezu žil 4x10 až 16 mm2</t>
  </si>
  <si>
    <t>35436023</t>
  </si>
  <si>
    <t>spojka kabelová smršťovaná přímé do 1kV 91ah-22s 4x16-50mm</t>
  </si>
  <si>
    <t>-795273898</t>
  </si>
  <si>
    <t>741320041</t>
  </si>
  <si>
    <t>Montáž pojistka - patrona do 60 A se styčným kroužkem</t>
  </si>
  <si>
    <t>87206669</t>
  </si>
  <si>
    <t>Montáž pojistek se zapojením vodičů pojistkových částí patron do 60 A se styčným kroužkem</t>
  </si>
  <si>
    <t>34513104R</t>
  </si>
  <si>
    <t>Pojistka D01 6A gG</t>
  </si>
  <si>
    <t>1631269423</t>
  </si>
  <si>
    <t>741322141</t>
  </si>
  <si>
    <t>Montáž svodiče přepětí nn typ 2 jednopólových na DIN lištu</t>
  </si>
  <si>
    <t>-483519332</t>
  </si>
  <si>
    <t>Montáž přepěťových ochran nn se zapojením vodičů svodiče přepětí – typ 2 na DIN lištu jednopólových</t>
  </si>
  <si>
    <t>35889540</t>
  </si>
  <si>
    <t>svodič přepětí - ochrana 2.stupně odnímatelné provedení, 230 V, signalizace, na DIN lištu</t>
  </si>
  <si>
    <t>-215420179</t>
  </si>
  <si>
    <t>741410021</t>
  </si>
  <si>
    <t>Montáž vodič uzemňovací pásek průřezu do 120 mm2 v městské zástavbě v zemi</t>
  </si>
  <si>
    <t>-1270002411</t>
  </si>
  <si>
    <t>Montáž uzemňovacího vedení s upevněním, propojením a připojením pomocí svorek v zemi s izolací spojů pásku průřezu do 120 mm2 v městské zástavbě</t>
  </si>
  <si>
    <t>35442062</t>
  </si>
  <si>
    <t>pás zemnící 30x4mm FeZn</t>
  </si>
  <si>
    <t>kg</t>
  </si>
  <si>
    <t>-772438967</t>
  </si>
  <si>
    <t>99*1,05</t>
  </si>
  <si>
    <t>741410041</t>
  </si>
  <si>
    <t>Montáž vodič uzemňovací drát nebo lano D do 10 mm v městské zástavbě</t>
  </si>
  <si>
    <t>-300314942</t>
  </si>
  <si>
    <t>Montáž uzemňovacího vedení s upevněním, propojením a připojením pomocí svorek v zemi s izolací spojů drátu nebo lana Ø do 10 mm v městské zástavbě</t>
  </si>
  <si>
    <t>354410730</t>
  </si>
  <si>
    <t>drát D 10mm FeZn</t>
  </si>
  <si>
    <t>-1508925764</t>
  </si>
  <si>
    <t>(5*1)*0,62</t>
  </si>
  <si>
    <t>741420021</t>
  </si>
  <si>
    <t>Montáž svorka hromosvodná se 2 šrouby</t>
  </si>
  <si>
    <t>166865430</t>
  </si>
  <si>
    <t>Montáž hromosvodného vedení svorek se 2 šrouby</t>
  </si>
  <si>
    <t>5+12</t>
  </si>
  <si>
    <t>35441895</t>
  </si>
  <si>
    <t>svorka připojovací k připojení kovových částí</t>
  </si>
  <si>
    <t>-1713233240</t>
  </si>
  <si>
    <t>35441986</t>
  </si>
  <si>
    <t>svorka odbočovací a spojovací pro pásek 30x4 mm, FeZn</t>
  </si>
  <si>
    <t>-645067935</t>
  </si>
  <si>
    <t>6*2</t>
  </si>
  <si>
    <t>741420022</t>
  </si>
  <si>
    <t>Montáž svorka hromosvodná se 3 šrouby</t>
  </si>
  <si>
    <t>-287727292</t>
  </si>
  <si>
    <t>Montáž hromosvodného vedení svorek se 3 a více šrouby</t>
  </si>
  <si>
    <t>35441996</t>
  </si>
  <si>
    <t>svorka odbočovací a spojovací pro spojování kruhových a páskových vodičů, FeZn</t>
  </si>
  <si>
    <t>-1970738957</t>
  </si>
  <si>
    <t>741810002</t>
  </si>
  <si>
    <t>Celková prohlídka elektrického rozvodu a zařízení do 500 000,- Kč</t>
  </si>
  <si>
    <t>-380392703</t>
  </si>
  <si>
    <t>Zkoušky a prohlídky elektrických rozvodů a zařízení celková prohlídka a vyhotovení revizní zprávy pro objem montážních prací přes 100 do 500 tis. Kč</t>
  </si>
  <si>
    <t>21-M</t>
  </si>
  <si>
    <t>Elektromontáže</t>
  </si>
  <si>
    <t>0155</t>
  </si>
  <si>
    <t>Uvedení do provozu, oživení, seřízení, zaškolení obsluhy</t>
  </si>
  <si>
    <t>864824005</t>
  </si>
  <si>
    <t>Uvedení do provozu, oživení, sežízení, zaškolení obsluhy</t>
  </si>
  <si>
    <t>210202013</t>
  </si>
  <si>
    <t>Montáž svítidlo výbojkové průmyslové nebo venkovní na výložník</t>
  </si>
  <si>
    <t>143163282</t>
  </si>
  <si>
    <t>Montáž svítidel výbojkových se zapojením vodičů průmyslových nebo venkovních na výložník</t>
  </si>
  <si>
    <t>3481211R</t>
  </si>
  <si>
    <t>Venkovní LED pouliční svítidlo 27W, 3660lm 3000 K, IK09, IP 67</t>
  </si>
  <si>
    <t>128</t>
  </si>
  <si>
    <t>1892172234</t>
  </si>
  <si>
    <t>Pouliční svítidlo - LED 27 W / 3000 K / 3660 lm / optika ST1.2 / autonomní regulace světelného toku / IP67 / IK09 / RAL 9007
Uživatelské nastavení svítidel na požadovaný průběh a světelný tok</t>
  </si>
  <si>
    <t>210204011</t>
  </si>
  <si>
    <t>Montáž stožárů osvětlení ocelových samostatně stojících délky do 12 m</t>
  </si>
  <si>
    <t>-1838344215</t>
  </si>
  <si>
    <t>Montáž stožárů osvětlení, bez zemních prací  ocelových samostatně stojících, délky do 12 m</t>
  </si>
  <si>
    <t>74872100R</t>
  </si>
  <si>
    <t>Stožár zapuštěný dvoustupňový, žárově zinkovaný, 6,0m nad terénem</t>
  </si>
  <si>
    <t>-483127515</t>
  </si>
  <si>
    <t>Ocelový sloup silniční, bezpaticový, třístupňový výšky 6,0 m nad terénem typ STB 6 B). Povrchová úprava – žárový zinek.</t>
  </si>
  <si>
    <t>210204201</t>
  </si>
  <si>
    <t>Montáž elektrovýzbroje stožárů osvětlení 1 okruh</t>
  </si>
  <si>
    <t>-1741824865</t>
  </si>
  <si>
    <t>Montáž elektrovýzbroje stožárů osvětlení  1 okruh</t>
  </si>
  <si>
    <t>VD5</t>
  </si>
  <si>
    <t>svorkovnice stožárová do 35mm2 krytá vč. poj.spodku a hlavice</t>
  </si>
  <si>
    <t>1913911416</t>
  </si>
  <si>
    <t>PKR3</t>
  </si>
  <si>
    <t>Pomocný a spojovací materiál</t>
  </si>
  <si>
    <t>-482858425</t>
  </si>
  <si>
    <t>Pomocný a spojovací materiál - šrouby, vruty, hmoždinky, šroubové a bezšroubové svorky, oka, stahovací a izolační pásky, distanční příchytky, kabelové štítky</t>
  </si>
  <si>
    <t>46-M</t>
  </si>
  <si>
    <t>Zemní práce při extr.mont.pracích</t>
  </si>
  <si>
    <t>4600100.2</t>
  </si>
  <si>
    <t>Pouzdrový základ pro stožár</t>
  </si>
  <si>
    <t>-102241510</t>
  </si>
  <si>
    <t>Pouzdrový základ VO -600/600 mm, hloubky 1,2 mm, beton C16/20 - kompletní doávka dle výkresu č. 400-04</t>
  </si>
  <si>
    <t>460010024</t>
  </si>
  <si>
    <t>Vytyčení trasy vedení kabelového podzemního v zastavěném prostoru</t>
  </si>
  <si>
    <t>km</t>
  </si>
  <si>
    <t>1655997147</t>
  </si>
  <si>
    <t>Vytyčení trasy  vedení kabelového (podzemního) v zastavěném prostoru</t>
  </si>
  <si>
    <t>460050813</t>
  </si>
  <si>
    <t>Hloubení nezapažených jam pro stožáry strojně v hornině tř 3</t>
  </si>
  <si>
    <t>-1413392482</t>
  </si>
  <si>
    <t>Hloubení nezapažených jam strojně pro stožáry  v hornině třídy 3</t>
  </si>
  <si>
    <t>(0,65*0,65*1,3)*5</t>
  </si>
  <si>
    <t>460201603</t>
  </si>
  <si>
    <t>Hloubení kabelových nezapažených rýh jakýchkoli rozměrů strojně v hornině tř 3</t>
  </si>
  <si>
    <t>-473390561</t>
  </si>
  <si>
    <t>Hloubení nezapažených kabelových rýh strojně  s přemístěním výkopku do vzdálenosti 3 m od okraje jámy nebo naložením na dopravní prostředek jakýchkoli rozměrů, v hornině třídy 3</t>
  </si>
  <si>
    <t>(99-7)*0,4*0,8</t>
  </si>
  <si>
    <t>7*0,4*1,3</t>
  </si>
  <si>
    <t>460421101</t>
  </si>
  <si>
    <t>Lože kabelů z písku nebo štěrkopísku tl 10 cm nad kabel, bez zakrytí, šířky lože do 65 cm</t>
  </si>
  <si>
    <t>671025176</t>
  </si>
  <si>
    <t>Kabelové lože včetně podsypu, zhutnění a urovnání povrchu  z písku nebo štěrkopísku tloušťky 10 cm nad kabel bez zakrytí, šířky do 65 cm</t>
  </si>
  <si>
    <t>99*2 'Přepočtené koeficientem množství</t>
  </si>
  <si>
    <t>460490014</t>
  </si>
  <si>
    <t>Krytí kabelů výstražnou fólií šířky 40 cm</t>
  </si>
  <si>
    <t>1933854905</t>
  </si>
  <si>
    <t>Krytí kabelů, spojek, koncovek a odbočnic  kabelů výstražnou fólií z PVC včetně vyrovnání povrchu rýhy, rozvinutí a uložení fólie do rýhy, fólie šířky do 40cm</t>
  </si>
  <si>
    <t>283234210</t>
  </si>
  <si>
    <t>fólie varovná PE POLYNET šíře 33 cm s potiskem</t>
  </si>
  <si>
    <t>-1191296609</t>
  </si>
  <si>
    <t>99*1,1 'Přepočtené koeficientem množství</t>
  </si>
  <si>
    <t>460561811</t>
  </si>
  <si>
    <t>Zásyp rýh strojně včetně zhutnění a urovnání povrchu - ve volném terénu</t>
  </si>
  <si>
    <t>1894473184</t>
  </si>
  <si>
    <t>Zásyp kabelových rýh strojně  s uložením výkopku ve vrstvách včetně zhutnění a urovnání povrchu ve volném terénu</t>
  </si>
  <si>
    <t>33,08-0,2*0,4*99</t>
  </si>
  <si>
    <t>Přebytečná zemina v množství 10,666 m3 bude použita k zásypu výkopů kanalizace.</t>
  </si>
  <si>
    <t>460620013</t>
  </si>
  <si>
    <t>Provizorní úprava terénu se zhutněním v hornině tř I skupiny 3</t>
  </si>
  <si>
    <t>-923143243</t>
  </si>
  <si>
    <t>Úprava terénu  provizorní úprava terénu včetně odkopání drobných nerovností a zásypu prohlubní se zhutněním, v hornině třídy těžitelnosti I skupiny 3</t>
  </si>
  <si>
    <t>99*0,4</t>
  </si>
  <si>
    <t>SO-402 - Veřejné osvětlení – část C</t>
  </si>
  <si>
    <t>-114849688</t>
  </si>
  <si>
    <t>487404034</t>
  </si>
  <si>
    <t>5*2+183</t>
  </si>
  <si>
    <t>-33482147</t>
  </si>
  <si>
    <t>1363828482</t>
  </si>
  <si>
    <t>6.5+14</t>
  </si>
  <si>
    <t>-899061641</t>
  </si>
  <si>
    <t>1362676654</t>
  </si>
  <si>
    <t>183+(2*5)</t>
  </si>
  <si>
    <t>374954168</t>
  </si>
  <si>
    <t>-1731698745</t>
  </si>
  <si>
    <t>171985779</t>
  </si>
  <si>
    <t>5*2+2</t>
  </si>
  <si>
    <t>108733326</t>
  </si>
  <si>
    <t>-138020746</t>
  </si>
  <si>
    <t>1751697877</t>
  </si>
  <si>
    <t>72791241</t>
  </si>
  <si>
    <t>291788425</t>
  </si>
  <si>
    <t>-1679061074</t>
  </si>
  <si>
    <t>1605842722</t>
  </si>
  <si>
    <t>183*1,05</t>
  </si>
  <si>
    <t>-504237418</t>
  </si>
  <si>
    <t>1490438518</t>
  </si>
  <si>
    <t>-1699880300</t>
  </si>
  <si>
    <t>5+18</t>
  </si>
  <si>
    <t>1065196318</t>
  </si>
  <si>
    <t>-2067356919</t>
  </si>
  <si>
    <t>9*2</t>
  </si>
  <si>
    <t>2105856720</t>
  </si>
  <si>
    <t>2033129871</t>
  </si>
  <si>
    <t>1822905317</t>
  </si>
  <si>
    <t>1781332843</t>
  </si>
  <si>
    <t>-489966911</t>
  </si>
  <si>
    <t>-1861031034</t>
  </si>
  <si>
    <t>-633937087</t>
  </si>
  <si>
    <t>-413956430</t>
  </si>
  <si>
    <t>210204105</t>
  </si>
  <si>
    <t>Montáž výložníků osvětlení dvouramenných sloupových hmotnosti do 70 kg</t>
  </si>
  <si>
    <t>-776857506</t>
  </si>
  <si>
    <t>Montáž výložníků osvětlení  dvouramenných sloupových, hmotnosti do 70 kg</t>
  </si>
  <si>
    <t>31630459R</t>
  </si>
  <si>
    <t>Dvojvýložník - UD 2/Ø60mm - L=500mm/90°</t>
  </si>
  <si>
    <t>600193647</t>
  </si>
  <si>
    <t>-791555724</t>
  </si>
  <si>
    <t>1401533994</t>
  </si>
  <si>
    <t>-493151982</t>
  </si>
  <si>
    <t>1815407995</t>
  </si>
  <si>
    <t>-94991916</t>
  </si>
  <si>
    <t>-1815165708</t>
  </si>
  <si>
    <t>507491484</t>
  </si>
  <si>
    <t>(183-8)*0,4*0,8</t>
  </si>
  <si>
    <t>8*0,4*1,3</t>
  </si>
  <si>
    <t>-112599599</t>
  </si>
  <si>
    <t>183*2 'Přepočtené koeficientem množství</t>
  </si>
  <si>
    <t>1063502509</t>
  </si>
  <si>
    <t>123528075</t>
  </si>
  <si>
    <t>183*1,1 'Přepočtené koeficientem množství</t>
  </si>
  <si>
    <t>-193521716</t>
  </si>
  <si>
    <t>60.16-0,2*0,4*183</t>
  </si>
  <si>
    <t>Přebytečná zemina v množství 17,386 m3 bude použita k zásypu výkopů kanalizace.</t>
  </si>
  <si>
    <t>47715393</t>
  </si>
  <si>
    <t>183*0,4</t>
  </si>
  <si>
    <t>SO-500 - Objekty trubních vedení</t>
  </si>
  <si>
    <t>SO-501 - Plynovod – část A</t>
  </si>
  <si>
    <t>-1642242787</t>
  </si>
  <si>
    <t>1067982109</t>
  </si>
  <si>
    <t>10.61*1.25*0.6</t>
  </si>
  <si>
    <t>(18.48-10.61)*((1.4+1.05)/2)*0.6</t>
  </si>
  <si>
    <t>(69-18.48)*((1.05+1.08)/2)*0.6</t>
  </si>
  <si>
    <t>-1*1.25*0.6</t>
  </si>
  <si>
    <t>45,274*0,16 'Přepočtené koeficientem množství</t>
  </si>
  <si>
    <t>-45136639</t>
  </si>
  <si>
    <t>0.75+3*1,2*0.6+9.2*1.2*0.6</t>
  </si>
  <si>
    <t>-384950964</t>
  </si>
  <si>
    <t>45,274*0,84 'Přepočtené koeficientem množství</t>
  </si>
  <si>
    <t>-1294316192</t>
  </si>
  <si>
    <t>7,244+9,534+38,03-4,14-24,847</t>
  </si>
  <si>
    <t>Přebytečná zemina v množství 28,987 m3 bude použita k zásypu výkopů kanalizace.</t>
  </si>
  <si>
    <t>-1442432978</t>
  </si>
  <si>
    <t>69*(0.11+0.4)*0.6</t>
  </si>
  <si>
    <t>(3+9.2)*0.51*0.6</t>
  </si>
  <si>
    <t>58337308</t>
  </si>
  <si>
    <t>štěrkopísek frakce 0/2</t>
  </si>
  <si>
    <t>346001766</t>
  </si>
  <si>
    <t>24,847*1,89 'Přepočtené koeficientem množství</t>
  </si>
  <si>
    <t>-1105499247</t>
  </si>
  <si>
    <t>69*0.1*0.6</t>
  </si>
  <si>
    <t>1830877243</t>
  </si>
  <si>
    <t>4,14*1,89 'Přepočtené koeficientem množství</t>
  </si>
  <si>
    <t>891261112R</t>
  </si>
  <si>
    <t>Montáž plynovodních šoupátek otevřený výkop DN 100 na stávající potrubí</t>
  </si>
  <si>
    <t>1958212189</t>
  </si>
  <si>
    <t>230310R</t>
  </si>
  <si>
    <t>Měkce těsnící klínové šoupátko s PE přivařovacími konci 100/110 mm (plyn)</t>
  </si>
  <si>
    <t>2092748563</t>
  </si>
  <si>
    <t>měkcetěsnicí klínové šoupátko s PE vevařovacími konci pro spojení s PE potrubím dle EN 1555-2, DIN 8074 
- do měkcetěsnicího uzavíracího šoupátka s kombinovanými násuvně šroubovanými hrdly se při výrobě zasadí dva PE vevařovací konce - těsnost vevařovacích konců je zaručena dvěma navzájem nezávislými těsněními a nerezovými rozpěrnými pouzdry v PE vevařovacích koncích - vevaření šoupátka do PE potrubí lze provést zrcadlovým svářením nebo elektrosvařovacím hrdlem, po svaření   zbytečně nevystavujte spoj ohybovými či kroutícím silám - vedení klínu z otěruvzdorného plastu s vysokou kluzností, optimalizované řešení s ohledem na zatížení zaručuje minimální opotřebení a uzavírací momenty - matice klínu vzhledem k velkoryse předimenzované délce závitu dovoluje vysoké zatížení kroutícím momentem - O-kroužky uložené ze všech stran v korozivzdorném materiálu - ochrana hran z PE chrání při dopravě a skladování - kluzné podložky zaručují nízké tření upínacího kroužku vřetene - jedna zemní souprava pro více dimenzí -  100% vhodné pro instalaci do země
DN 100, PN 10
Standardní provedení:  bez ručního kola a zemní soupravy  
Rozsah teplot: provozní: -10° C do 50° C  skladování: -25° C do 70° C
Materiál
tělo z tvárné litiny s vnitřní i vnější epoxidovou povrchovou úpravou 
vrchní díl z tvárné litiny s vnitřní i vnější epoxidovou povrchovou úpravou, drážka pro montáž zemní soupravy 
vřeteno z nerezové oceli s válcovaným závitem a hladce válcovanou těsnicí kluznou plochou 
klín z tvárné litiny s uvnitř i vně navulkanizovaným elastomerem 
vedení klínu z otěruvzdorného plastu 
matice kínu z mosazi se zvýšenou odolností proti odzinkování 
pouzdro O-kroužků z mosazi 
O-kroužek z elastomeru 
zpětné těsnění z elastomeru 
pojistný kroužek z POM 
stírací kroužek z elastomeru 
těsnění vrchního dílu z elastomeru 
šrouby s vnitřním šestihranem zapuštěné a zalévací  hmotou a těsněním zcela chráněné proti korozi 
ochrana hran z PE 15 kluzné podložky z POM 
O-kroužek z elastomeru 
těsnění hrdla z elastomeru 
vevařovací konce   
standardní provedení PE 100 vstřikované do formy rozpěrné pouzdro z nerezové oceli, pro svařovací konec</t>
  </si>
  <si>
    <t>HWL.950110000001</t>
  </si>
  <si>
    <t>Zemní teleskopická spuprava (příslušenství šoupáka)</t>
  </si>
  <si>
    <t>1472651504</t>
  </si>
  <si>
    <t>230220006</t>
  </si>
  <si>
    <t>Montáž litinového poklopu</t>
  </si>
  <si>
    <t>1509070334</t>
  </si>
  <si>
    <t>Montáž příslušenství plynovodů  poklopu litinového</t>
  </si>
  <si>
    <t>VAG.W8705033</t>
  </si>
  <si>
    <t>poklop litinový typ 522 (velikost hydrantového) + podkladní deska - pro plyn šoupě</t>
  </si>
  <si>
    <t>1053336509</t>
  </si>
  <si>
    <t>Nejdelší osu poklopu osadit v ose trasy potrubí plynovodu</t>
  </si>
  <si>
    <t>899911101</t>
  </si>
  <si>
    <t>Kluzná objímka výšky 25 mm vnějšího průměru potrubí do 183 mm</t>
  </si>
  <si>
    <t>-1773264106</t>
  </si>
  <si>
    <t>Kluzné objímky (pojízdná sedla)  pro zasunutí potrubí do chráničky výšky 25 mm vnějšího průměru potrubí do 183 mm</t>
  </si>
  <si>
    <t>2+2+4</t>
  </si>
  <si>
    <t>899913141</t>
  </si>
  <si>
    <t>Uzavírací manžeta chráničky potrubí DN 100 x 150</t>
  </si>
  <si>
    <t>-322865114</t>
  </si>
  <si>
    <t>Koncové uzavírací manžety chrániček  DN potrubí x DN chráničky DN 100 x 150</t>
  </si>
  <si>
    <t>1661194011</t>
  </si>
  <si>
    <t>-511573336</t>
  </si>
  <si>
    <t>230200118</t>
  </si>
  <si>
    <t>Nasunutí potrubní sekce do chráničky DN 100</t>
  </si>
  <si>
    <t>-1199560338</t>
  </si>
  <si>
    <t>Nasunutí potrubní sekce do chráničky jmenovitá světlost nasouvaného potrubí DN 100</t>
  </si>
  <si>
    <t>230200221</t>
  </si>
  <si>
    <t>Jednostranné přerušení průtoku plynu 2 balony vloženými ručně v plastovém potrubí do dn 125 mm</t>
  </si>
  <si>
    <t>1150836995</t>
  </si>
  <si>
    <t>Přerušení průtoku plynu balony vloženými ručně v plastovém potrubí dn do 125 mm</t>
  </si>
  <si>
    <t>230205055</t>
  </si>
  <si>
    <t>Montáž potrubí plastového svařované na tupo nebo elektrospojkou dn 110 mm en 6,3 mm</t>
  </si>
  <si>
    <t>-1601320769</t>
  </si>
  <si>
    <t>Montáž potrubí PE průměru do 110 mm návin nebo tyč, svařované na tupo nebo elektrospojkou Ø 110, tl. stěny 6,3 mm</t>
  </si>
  <si>
    <t>28613902</t>
  </si>
  <si>
    <t>potrubí plynovodní PE 100RC SDR 17,6 PN 0,1MPa tyče 12m 110x6,3mm</t>
  </si>
  <si>
    <t>1982273505</t>
  </si>
  <si>
    <t>230205125</t>
  </si>
  <si>
    <t>Montáž potrubí plastového svařovaného na tupo nebo elektrospojkou dn 160 mm en 9,1 mm</t>
  </si>
  <si>
    <t>-1215788106</t>
  </si>
  <si>
    <t>Montáž potrubí PE průměru přes 110 mm Ø 160, tl. stěny 9,1 mm</t>
  </si>
  <si>
    <t>2,5+4,2+2,5</t>
  </si>
  <si>
    <t>28613904</t>
  </si>
  <si>
    <t>potrubí plynovodní PE 100RC SDR 17,6 PN 0,1MPa tyče 12m 160x9,1mm (ochranná trubka)</t>
  </si>
  <si>
    <t>1058527646</t>
  </si>
  <si>
    <t>potrubí plynovodní PE 100RC SDR 17,6 PN 0,1MPa tyče 12m 160x9,1mm</t>
  </si>
  <si>
    <t>230205255</t>
  </si>
  <si>
    <t>Montáž trubního dílu PE elektrotvarovky nebo svařovaného na tupo dn 110 mm en 6,2 mm</t>
  </si>
  <si>
    <t>-755397022</t>
  </si>
  <si>
    <t>Montáž trubních dílů PE průměru do 110 mm elektrotvarovky nebo svařované na tupo Ø 110, tl. stěny 6,3 mm</t>
  </si>
  <si>
    <t>28614923R</t>
  </si>
  <si>
    <t>elektrospojka SDR17 PE100 d/DN 110/100 mm</t>
  </si>
  <si>
    <t>-1982189302</t>
  </si>
  <si>
    <t>WVN.FF485621W</t>
  </si>
  <si>
    <t>Elektrokoleno 45° 110</t>
  </si>
  <si>
    <t>-1279793243</t>
  </si>
  <si>
    <t>230208513</t>
  </si>
  <si>
    <t>Odplynění a inertizace ocelového potrubí DN do 100 mm</t>
  </si>
  <si>
    <t>1583835044</t>
  </si>
  <si>
    <t>230230018</t>
  </si>
  <si>
    <t>Hlavní tlaková zkouška vzduchem 0,6 MPa DN 100</t>
  </si>
  <si>
    <t>383851275</t>
  </si>
  <si>
    <t>Tlakové zkoušky hlavní  vzduchem 0,6 MPa DN 100</t>
  </si>
  <si>
    <t>Zkoušky hutnění podsypů, obsypů a násypů</t>
  </si>
  <si>
    <t>-204961990</t>
  </si>
  <si>
    <t>87100991R</t>
  </si>
  <si>
    <t>Zkoušky funkčnosti identifikačního vodiče</t>
  </si>
  <si>
    <t>-1069792709</t>
  </si>
  <si>
    <t>0,869565217391304*1,15 'Přepočtené koeficientem množství</t>
  </si>
  <si>
    <t>-306269256</t>
  </si>
  <si>
    <t>69*1,1 'Přepočtené koeficientem množství</t>
  </si>
  <si>
    <t>-2122634517</t>
  </si>
  <si>
    <t>Krytí potrubí z plastů výstražnou fólií z PVC šířky 34cm</t>
  </si>
  <si>
    <t>SO-502 - Plynovod – část C</t>
  </si>
  <si>
    <t>-291812839</t>
  </si>
  <si>
    <t>151*1.2*0.6</t>
  </si>
  <si>
    <t>8*1.2*0.6</t>
  </si>
  <si>
    <t>114,48*0,16 'Přepočtené koeficientem množství</t>
  </si>
  <si>
    <t>-241716796</t>
  </si>
  <si>
    <t>114,48*0,84 'Přepočtené koeficientem množství</t>
  </si>
  <si>
    <t>942627071</t>
  </si>
  <si>
    <t>1711588343</t>
  </si>
  <si>
    <t>114.48-45.068</t>
  </si>
  <si>
    <t>Zásyp ostatních objektů  (SO - sítí)</t>
  </si>
  <si>
    <t>-17,77</t>
  </si>
  <si>
    <t>-977417823</t>
  </si>
  <si>
    <t>51,642*2,1 'Přepočtené koeficientem množství</t>
  </si>
  <si>
    <t>-1649250789</t>
  </si>
  <si>
    <t>114.48-9.6-45.068</t>
  </si>
  <si>
    <t>1702581529</t>
  </si>
  <si>
    <t>22*(0.11+0.4)*0.6</t>
  </si>
  <si>
    <t>138*(0.063+0.4)*0.6</t>
  </si>
  <si>
    <t>-1795841333</t>
  </si>
  <si>
    <t>45,068*1,89 'Přepočtené koeficientem množství</t>
  </si>
  <si>
    <t>131901411</t>
  </si>
  <si>
    <t>(138+22)*0.1*0.6</t>
  </si>
  <si>
    <t>842221215</t>
  </si>
  <si>
    <t>9,6*1,89 'Přepočtené koeficientem množství</t>
  </si>
  <si>
    <t>894411311</t>
  </si>
  <si>
    <t>Osazení betonových nebo železobetonových dílců pro šachty skruží rovných</t>
  </si>
  <si>
    <t>684434872</t>
  </si>
  <si>
    <t>59224161</t>
  </si>
  <si>
    <t>skruž kanalizační 100x50x12cm</t>
  </si>
  <si>
    <t>-553551943</t>
  </si>
  <si>
    <t>630166121</t>
  </si>
  <si>
    <t>3+3</t>
  </si>
  <si>
    <t>-1593503569</t>
  </si>
  <si>
    <t>1890165392</t>
  </si>
  <si>
    <t>574696490</t>
  </si>
  <si>
    <t>230200116</t>
  </si>
  <si>
    <t>Nasunutí potrubní sekce do ocelové chráničky DN 50</t>
  </si>
  <si>
    <t>971040987</t>
  </si>
  <si>
    <t>Nasunutí potrubní sekce do chráničky jmenovitá světlost nasouvaného potrubí DN 50</t>
  </si>
  <si>
    <t>230205042</t>
  </si>
  <si>
    <t>Montáž potrubí plastového svařované na tupo nebo elektrospojkou dn 63 mm en 5,8 mm</t>
  </si>
  <si>
    <t>1435761960</t>
  </si>
  <si>
    <t>Montáž potrubí PE průměru do 110 mm návin nebo tyč, svařované na tupo nebo elektrospojkou Ø 63, tl. stěny 5,8 mm</t>
  </si>
  <si>
    <t>28613914</t>
  </si>
  <si>
    <t>potrubí plynovodní PE 100RC SDR 11 PN 0,4MPa D 63x5,8mm - návin</t>
  </si>
  <si>
    <t>1755569306</t>
  </si>
  <si>
    <t>-159208164</t>
  </si>
  <si>
    <t>8+14+5</t>
  </si>
  <si>
    <t>1413077023</t>
  </si>
  <si>
    <t>28613902_</t>
  </si>
  <si>
    <t>potrubí plynovodní PE 100RC SDR 17,6 PN 0,1MPa tyče 12m 110x6,3mm - ochranná trubka</t>
  </si>
  <si>
    <t>-1776788130</t>
  </si>
  <si>
    <t>2*2.5</t>
  </si>
  <si>
    <t>230205242</t>
  </si>
  <si>
    <t>Montáž trubního dílu PE elektrotvarovky nebo svařovaného na tupo dn 63 mm en 5,7 mm</t>
  </si>
  <si>
    <t>-285931931</t>
  </si>
  <si>
    <t>Montáž trubních dílů PE průměru do 110 mm elektrotvarovky nebo svařované na tupo Ø 63, tl. stěny 5,8 mm</t>
  </si>
  <si>
    <t>-1946104920</t>
  </si>
  <si>
    <t>-1241281275</t>
  </si>
  <si>
    <t>28614961</t>
  </si>
  <si>
    <t>elektrotvarovka T-kus rovnoramenný PE 100 PN16 D 110mm</t>
  </si>
  <si>
    <t>1322118217</t>
  </si>
  <si>
    <t>28614978_</t>
  </si>
  <si>
    <t>elektroredukce PE 100 PN16 D 110-63mm</t>
  </si>
  <si>
    <t>424254975</t>
  </si>
  <si>
    <t>28614588</t>
  </si>
  <si>
    <t>elektrozáslepka SDR11 PE 100 PN16 D 110mm KIT</t>
  </si>
  <si>
    <t>735352946</t>
  </si>
  <si>
    <t>-1129663639</t>
  </si>
  <si>
    <t>2302052VD</t>
  </si>
  <si>
    <t>Odvzdušňovací uzávěr Wormet DN25 /D+M/</t>
  </si>
  <si>
    <t>403344472</t>
  </si>
  <si>
    <t>Montáž trubních dílů PE průměru do 110 mm elektrotvarovky nebo svařované na tupo D 110, tl. stěny 6,3 mm</t>
  </si>
  <si>
    <t>-1909257323</t>
  </si>
  <si>
    <t>-260975110</t>
  </si>
  <si>
    <t>230220011</t>
  </si>
  <si>
    <t>Montáž orientačního sloupku ON 13 2970</t>
  </si>
  <si>
    <t>-402352124</t>
  </si>
  <si>
    <t>Montáž příslušenství plynovodů  sloupku orientačního</t>
  </si>
  <si>
    <t>32023001R</t>
  </si>
  <si>
    <t>orientační sloupek kovový v betonovém bloku vč. ochranného nátěru černé a oranžové pruhy + popisový štítek</t>
  </si>
  <si>
    <t>2129912347</t>
  </si>
  <si>
    <t>230230016</t>
  </si>
  <si>
    <t>Hlavní tlaková zkouška vzduchem 0,6 MPa DN 50</t>
  </si>
  <si>
    <t>-1065631912</t>
  </si>
  <si>
    <t>Tlakové zkoušky hlavní  vzduchem 0,6 MPa DN 50</t>
  </si>
  <si>
    <t>-230136608</t>
  </si>
  <si>
    <t>-514108662</t>
  </si>
  <si>
    <t>2123161437</t>
  </si>
  <si>
    <t>1841889050</t>
  </si>
  <si>
    <t>138+22</t>
  </si>
  <si>
    <t>160*1,1 'Přepočtené koeficientem množství</t>
  </si>
  <si>
    <t>-1819659923</t>
  </si>
  <si>
    <t>SO-503 - Plynovodní přípojky – část B</t>
  </si>
  <si>
    <t xml:space="preserve">    723 - Zdravotechnika - vnitřní plynovod</t>
  </si>
  <si>
    <t>1297113963</t>
  </si>
  <si>
    <t>(18+16+16)*1.2*0.6</t>
  </si>
  <si>
    <t>36*0,16 'Přepočtené koeficientem množství</t>
  </si>
  <si>
    <t>-1664336088</t>
  </si>
  <si>
    <t>36*0,84 'Přepočtené koeficientem množství</t>
  </si>
  <si>
    <t>-1426317445</t>
  </si>
  <si>
    <t>36-18.125</t>
  </si>
  <si>
    <t>1559994967</t>
  </si>
  <si>
    <t>-143995326</t>
  </si>
  <si>
    <t>17,875*2,1 'Přepočtené koeficientem množství</t>
  </si>
  <si>
    <t>1732440251</t>
  </si>
  <si>
    <t>36-3.36-14.515</t>
  </si>
  <si>
    <t>1904151435</t>
  </si>
  <si>
    <t>56*(0.032+0.4)*0.6</t>
  </si>
  <si>
    <t>-712911569</t>
  </si>
  <si>
    <t>14,515*1,89 'Přepočtené koeficientem množství</t>
  </si>
  <si>
    <t>-1605935226</t>
  </si>
  <si>
    <t xml:space="preserve">56*0,6*0,1 </t>
  </si>
  <si>
    <t>419060860</t>
  </si>
  <si>
    <t>3,36*1,89 'Přepočtené koeficientem množství</t>
  </si>
  <si>
    <t>-1881953824</t>
  </si>
  <si>
    <t>-1336562133</t>
  </si>
  <si>
    <t>723</t>
  </si>
  <si>
    <t>Zdravotechnika - vnitřní plynovod</t>
  </si>
  <si>
    <t>72323116R</t>
  </si>
  <si>
    <t>HUP - Kohout kulový - Vodka ISIFLO DN25(1") - /D+M/</t>
  </si>
  <si>
    <t>1143668658</t>
  </si>
  <si>
    <t>998723101</t>
  </si>
  <si>
    <t>Přesun hmot tonážní pro vnitřní plynovod v objektech v do 6 m</t>
  </si>
  <si>
    <t>723565223</t>
  </si>
  <si>
    <t>Přesun hmot pro vnitřní plynovod  stanovený z hmotnosti přesunovaného materiálu vodorovná dopravní vzdálenost do 50 m v objektech výšky do 6 m</t>
  </si>
  <si>
    <t>-2138721533</t>
  </si>
  <si>
    <t>28613962</t>
  </si>
  <si>
    <t>trubka ochranná pro plyn PEHD 63x3,0mm</t>
  </si>
  <si>
    <t>-1532824416</t>
  </si>
  <si>
    <t>3*2+3</t>
  </si>
  <si>
    <t>230205025</t>
  </si>
  <si>
    <t>Montáž potrubí plastového svařované na tupo nebo elektrospojkou dn 32 mm en 3,0 mm</t>
  </si>
  <si>
    <t>-29084241</t>
  </si>
  <si>
    <t>Montáž potrubí PE průměru do 110 mm návin nebo tyč, svařované na tupo nebo elektrospojkou Ø 32, tl. stěny 3,0 mm</t>
  </si>
  <si>
    <t>18+16+16+3*2</t>
  </si>
  <si>
    <t>28613911</t>
  </si>
  <si>
    <t>potrubí plynovodní PE 100RC SDR 11 PN 0,4MPa D 32x3,0mm</t>
  </si>
  <si>
    <t>-167534229</t>
  </si>
  <si>
    <t>230205225</t>
  </si>
  <si>
    <t>Montáž trubního dílu PE elektrotvarovky nebo svařovaného na tupo dn 32 mm en 2,0 mm</t>
  </si>
  <si>
    <t>2043016804</t>
  </si>
  <si>
    <t>Montáž trubních dílů PE průměru do 110 mm elektrotvarovky nebo svařované na tupo Ø 32, tl. stěny 3,0 mm</t>
  </si>
  <si>
    <t>28615969</t>
  </si>
  <si>
    <t>elektrospojka SDR11 PE 100 PN16 D 32mm</t>
  </si>
  <si>
    <t>-1593244358</t>
  </si>
  <si>
    <t>28653052</t>
  </si>
  <si>
    <t>elektrokoleno 90° PE 100 D 32mm</t>
  </si>
  <si>
    <t>-1430786872</t>
  </si>
  <si>
    <t>286530VD6</t>
  </si>
  <si>
    <t>Přechodový kus PE-HD / ocel s vnějším závitem PE100 SDR11  D32/1"</t>
  </si>
  <si>
    <t>-2090837196</t>
  </si>
  <si>
    <t>Přechodový kus PE-HD / ocel s vnějším závitem PE100 SDR11 D32/1"</t>
  </si>
  <si>
    <t>1484992312</t>
  </si>
  <si>
    <t>2865301R1</t>
  </si>
  <si>
    <t>Navrtávací odbočkový T-kus DAA (KIT)s prodlouženým hrdlem d110/32 mm - elektrotvarovka</t>
  </si>
  <si>
    <t>-919956516</t>
  </si>
  <si>
    <t>-1061966922</t>
  </si>
  <si>
    <t>871004VD.1</t>
  </si>
  <si>
    <t>-285437604</t>
  </si>
  <si>
    <t>363460079</t>
  </si>
  <si>
    <t>1686994212</t>
  </si>
  <si>
    <t>56*1,1 'Přepočtené koeficientem množství</t>
  </si>
  <si>
    <t>-1475466600</t>
  </si>
  <si>
    <t>SO-504 - Plynovodní přípojky – část C</t>
  </si>
  <si>
    <t>-1493869382</t>
  </si>
  <si>
    <t>Plynovod - trasa</t>
  </si>
  <si>
    <t>(2*3+4*6+2*2)*1.2*0.6</t>
  </si>
  <si>
    <t>Pilíře HUP</t>
  </si>
  <si>
    <t>3*(2.6*0.5*0.85)</t>
  </si>
  <si>
    <t>2*(0.72*0.5*0.85)</t>
  </si>
  <si>
    <t>28,407*0,16 'Přepočtené koeficientem množství</t>
  </si>
  <si>
    <t>-304039774</t>
  </si>
  <si>
    <t>2*1.2*0.6</t>
  </si>
  <si>
    <t>664192936</t>
  </si>
  <si>
    <t>28,407*0,84 'Přepočtené koeficientem množství</t>
  </si>
  <si>
    <t>-1036725996</t>
  </si>
  <si>
    <t>4.545+1.44+23.862-10.011</t>
  </si>
  <si>
    <t>148063233</t>
  </si>
  <si>
    <t>-2007931186</t>
  </si>
  <si>
    <t>19,836*2,1 'Přepočtené koeficientem množství</t>
  </si>
  <si>
    <t>-1520568047</t>
  </si>
  <si>
    <t>4.545+1.44+23.862</t>
  </si>
  <si>
    <t>-16.836-3</t>
  </si>
  <si>
    <t>443735216</t>
  </si>
  <si>
    <t>50*(0.032+0.4)*0.6</t>
  </si>
  <si>
    <t>Zásyp pilíře</t>
  </si>
  <si>
    <t>3*(2.48*0.47*0.95)</t>
  </si>
  <si>
    <t>2*(0.62*0.47*0.95)</t>
  </si>
  <si>
    <t>-434430904</t>
  </si>
  <si>
    <t>16,836*1,89 'Přepočtené koeficientem množství</t>
  </si>
  <si>
    <t>697653576</t>
  </si>
  <si>
    <t xml:space="preserve">50*0,6*0,1 </t>
  </si>
  <si>
    <t>-200502073</t>
  </si>
  <si>
    <t>3*1,89 'Přepočtené koeficientem množství</t>
  </si>
  <si>
    <t>-229050745</t>
  </si>
  <si>
    <t>-1393846449</t>
  </si>
  <si>
    <t>-1030366866</t>
  </si>
  <si>
    <t>178350464</t>
  </si>
  <si>
    <t>1027619398</t>
  </si>
  <si>
    <t>2*3+4*6+2*2+8*2</t>
  </si>
  <si>
    <t>-996603622</t>
  </si>
  <si>
    <t>2084709735</t>
  </si>
  <si>
    <t>8*2+8</t>
  </si>
  <si>
    <t>-2081182351</t>
  </si>
  <si>
    <t>-131164691</t>
  </si>
  <si>
    <t>-387047214</t>
  </si>
  <si>
    <t>-1842733368</t>
  </si>
  <si>
    <t>142945126</t>
  </si>
  <si>
    <t>1303203964</t>
  </si>
  <si>
    <t>2865301R2</t>
  </si>
  <si>
    <t>Navrtávací odbočkový T-kus DAA (KIT)s prodlouženým hrdlem d63/32 mm - elektrotvarovka</t>
  </si>
  <si>
    <t>1625851323</t>
  </si>
  <si>
    <t>2089356501</t>
  </si>
  <si>
    <t>1011048503</t>
  </si>
  <si>
    <t>-491403541</t>
  </si>
  <si>
    <t>2302300R1</t>
  </si>
  <si>
    <t>Betonová stavebnicová skříň pro 2x HUP, pojistkovou skříň NN, 2x elektroměrovou skříň vč. typového základu /D+M/</t>
  </si>
  <si>
    <t>-126716817</t>
  </si>
  <si>
    <t>Betonová stavebnicová skříň, kdy je pojistková skříň umístěna pod elektroměrovou částí (pro 2x HUP, pojistkovou skříň NN, 2x elektroměrovou skříň)
VNEJŠÍ ROZMER: 1820 × 470 × 2580 mm
ZÁKLAD: Dílce výšky 20 cm – základové věnce ve třech vrstvách osazené kratší stranou na bednících
tvárnicích vyplněných betonem
PŘI REALIZACI NUTNO KOORDINOVAT DODÁVKU S FIRMOU E.ON A PŘED SAMOTNOU REALIZACÍ 
POTVRDIT S FIRMOU E.ON PŘESNÉ TYPY A ROZMĚRY PŘÍPOJKOVÝCH SKŘÍNÍ</t>
  </si>
  <si>
    <t>2302300R2</t>
  </si>
  <si>
    <t>Betonová stavebnicová skříň pro HUP, pojistkovou skříň NN, elektroměrovou skříň vč. typového základu /D+M/</t>
  </si>
  <si>
    <t>787382934</t>
  </si>
  <si>
    <t>Betonová stavebnicová skříň HUP
VNEJŠÍ ROZMER: 1820 × 470 × 620 mm
ZÁKLAD: Dílce výšky 20 cm – základové věnce ve třech vrstvách osazené kratší stranou na bednících
tvárnicích vyplněných betonem
PŘI REALIZACI NUTNO KOORDINOVAT DODÁVKU S FIRMOU E.ON A PŘED SAMOTNOU REALIZACÍ 
POTVRDIT S FIRMOU E.ON PŘESNÉ TYPY A ROZMĚRY PŘÍPOJKOVÝCH SKŘÍNÍ</t>
  </si>
  <si>
    <t>-735065877</t>
  </si>
  <si>
    <t>748173657</t>
  </si>
  <si>
    <t>50+2*8</t>
  </si>
  <si>
    <t>66*1,1 'Přepočtené koeficientem množství</t>
  </si>
  <si>
    <t>391910775</t>
  </si>
  <si>
    <t>SO-800 - Objekty úpravy území</t>
  </si>
  <si>
    <t>SO-801 - Sadové úpravy – část A</t>
  </si>
  <si>
    <t>121103111</t>
  </si>
  <si>
    <t>Skrývka zemin schopných zúrodnění v rovině a svahu do 1:5</t>
  </si>
  <si>
    <t>-837658088</t>
  </si>
  <si>
    <t>Skrývka zemin schopných zúrodnění  v rovině a ve sklonu do 1:5</t>
  </si>
  <si>
    <t>1300*0.2</t>
  </si>
  <si>
    <t>1902249103</t>
  </si>
  <si>
    <t>-1721515287</t>
  </si>
  <si>
    <t>260-100*0.1</t>
  </si>
  <si>
    <t>171251101</t>
  </si>
  <si>
    <t>Uložení sypaniny do násypů nezhutněných strojně</t>
  </si>
  <si>
    <t>1509919380</t>
  </si>
  <si>
    <t>Uložení sypanin do násypů strojně s rozprostřením sypaniny ve vrstvách a s hrubým urovnáním nezhutněných jakékoliv třídy těžitelnosti</t>
  </si>
  <si>
    <t>181151311</t>
  </si>
  <si>
    <t>Plošná úprava terénu přes 500 m2 zemina tř 1 až 4 nerovnosti do 100 mm v rovinně a svahu do 1:5</t>
  </si>
  <si>
    <t>1364235183</t>
  </si>
  <si>
    <t>Plošná úprava terénu v zemině tř. 1 až 4 s urovnáním povrchu bez doplnění ornice souvislé plochy přes 500 m2 při nerovnostech terénu přes 50 do 100 mm v rovině nebo na svahu do 1:5</t>
  </si>
  <si>
    <t>181311103</t>
  </si>
  <si>
    <t>Rozprostření ornice tl vrstvy do 200 mm v rovině nebo ve svahu do 1:5 ručně</t>
  </si>
  <si>
    <t>-1658149626</t>
  </si>
  <si>
    <t>Rozprostření a urovnání ornice v rovině nebo ve svahu sklonu do 1:5 ručně při souvislé ploše, tl. vrstvy do 200 mm</t>
  </si>
  <si>
    <t>181411131</t>
  </si>
  <si>
    <t>Založení parkového trávníku výsevem plochy do 1000 m2 v rovině a ve svahu do 1:5</t>
  </si>
  <si>
    <t>-1293285343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</si>
  <si>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</si>
  <si>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</si>
  <si>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</si>
  <si>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327026078</t>
  </si>
  <si>
    <t>plocha 100 m2</t>
  </si>
  <si>
    <t>3Kg na 100m2</t>
  </si>
  <si>
    <t>100/100*3</t>
  </si>
  <si>
    <t>182303111</t>
  </si>
  <si>
    <t>Doplnění zeminy nebo substrátu na travnatých plochách tl 50 mm rovina v rovinně a svahu do 1:5</t>
  </si>
  <si>
    <t>1164012293</t>
  </si>
  <si>
    <t>Doplnění zeminy nebo substrátu na travnatých plochách tloušťky do 50 mm v rovině nebo na svahu do 1:5</t>
  </si>
  <si>
    <t>10371500</t>
  </si>
  <si>
    <t>substrát pro trávníky VL</t>
  </si>
  <si>
    <t>1389226343</t>
  </si>
  <si>
    <t>100*0.05</t>
  </si>
  <si>
    <t>183403153</t>
  </si>
  <si>
    <t>Obdělání půdy hrabáním v rovině a svahu do 1:5</t>
  </si>
  <si>
    <t>893273042</t>
  </si>
  <si>
    <t>Obdělání půdy  hrabáním v rovině nebo na svahu do 1:5</t>
  </si>
  <si>
    <t>183403161</t>
  </si>
  <si>
    <t>Obdělání půdy válením v rovině a svahu do 1:5</t>
  </si>
  <si>
    <t>1513291806</t>
  </si>
  <si>
    <t>Obdělání půdy  válením v rovině nebo na svahu do 1:5</t>
  </si>
  <si>
    <t>183403353R</t>
  </si>
  <si>
    <t>Vysbírání odpadu a kamenů z povrchu půdy ručně nebo pomocí rotačních bran s řádkovačem a sběračem odpadu</t>
  </si>
  <si>
    <t>57103197</t>
  </si>
  <si>
    <t>184802111</t>
  </si>
  <si>
    <t>Chemické odplevelení před založením kultury nad 20 m2 postřikem na široko v rovině a svahu do 1:5</t>
  </si>
  <si>
    <t>-63650766</t>
  </si>
  <si>
    <t>Chemické odplevelení půdy před založením kultury, trávníku nebo zpevněných ploch  o výměře jednotlivě přes 20 m2 v rovině nebo na svahu do 1:5 postřikem na široko</t>
  </si>
  <si>
    <t>184851111</t>
  </si>
  <si>
    <t>Hnojení roztokem hnojiva v rovině a svahu do 1:2</t>
  </si>
  <si>
    <t>1800293726</t>
  </si>
  <si>
    <t>Hnojení roztokem hnojiva  v rovině nebo na svahu do 1:5</t>
  </si>
  <si>
    <t>10 m3/ha</t>
  </si>
  <si>
    <t>100/10000*10</t>
  </si>
  <si>
    <t>25191155</t>
  </si>
  <si>
    <t>hnojivo průmyslové</t>
  </si>
  <si>
    <t>1544255225</t>
  </si>
  <si>
    <t>100*30/1000</t>
  </si>
  <si>
    <t>185803111</t>
  </si>
  <si>
    <t>Ošetření trávníku shrabáním v rovině a svahu do 1:5</t>
  </si>
  <si>
    <t>950318348</t>
  </si>
  <si>
    <t>Ošetření trávníku  jednorázové v rovině nebo na svahu do 1:5</t>
  </si>
  <si>
    <t>185804312</t>
  </si>
  <si>
    <t>Zalití rostlin vodou plocha přes 20 m2</t>
  </si>
  <si>
    <t>648832544</t>
  </si>
  <si>
    <t>Zalití rostlin vodou plochy záhonů jednotlivě přes 20 m2</t>
  </si>
  <si>
    <t>185851121</t>
  </si>
  <si>
    <t>Dovoz vody pro zálivku rostlin za vzdálenost do 1000 m</t>
  </si>
  <si>
    <t>1686650359</t>
  </si>
  <si>
    <t>Dovoz vody pro zálivku rostlin  na vzdálenost do 1000 m</t>
  </si>
  <si>
    <t>100*0,004*2</t>
  </si>
  <si>
    <t>998231311</t>
  </si>
  <si>
    <t>Přesun hmot pro sadovnické a krajinářské úpravy vodorovně do 5000 m</t>
  </si>
  <si>
    <t>-1362239609</t>
  </si>
  <si>
    <t>Přesun hmot pro sadovnické a krajinářské úpravy - strojně dopravní vzdálenost do 5000 m</t>
  </si>
  <si>
    <t>SO-802 - Sadové úpravy – část C</t>
  </si>
  <si>
    <t>-290935086</t>
  </si>
  <si>
    <t>1470*0.2</t>
  </si>
  <si>
    <t>-68600544</t>
  </si>
  <si>
    <t>889503591</t>
  </si>
  <si>
    <t>294-150*0.1</t>
  </si>
  <si>
    <t>-1176161246</t>
  </si>
  <si>
    <t>-1538682842</t>
  </si>
  <si>
    <t>-70109827</t>
  </si>
  <si>
    <t>1657534976</t>
  </si>
  <si>
    <t>-1308763080</t>
  </si>
  <si>
    <t>150/100*3</t>
  </si>
  <si>
    <t>-1377113293</t>
  </si>
  <si>
    <t>136112764</t>
  </si>
  <si>
    <t>150*0.05</t>
  </si>
  <si>
    <t>620725780</t>
  </si>
  <si>
    <t>-298251921</t>
  </si>
  <si>
    <t>131170471</t>
  </si>
  <si>
    <t>-243664177</t>
  </si>
  <si>
    <t>-1923193818</t>
  </si>
  <si>
    <t>150/10000*10</t>
  </si>
  <si>
    <t>-2064556209</t>
  </si>
  <si>
    <t>150*30/1000</t>
  </si>
  <si>
    <t>-1003606606</t>
  </si>
  <si>
    <t>1184017102</t>
  </si>
  <si>
    <t>1768108402</t>
  </si>
  <si>
    <t>150*0,004*2</t>
  </si>
  <si>
    <t>-1027185081</t>
  </si>
  <si>
    <t>60kg/1m2</t>
  </si>
  <si>
    <t>384*0,060</t>
  </si>
  <si>
    <t>490*0,060</t>
  </si>
  <si>
    <t>Trubka vodovodní PVC-O  PN 16  90x2,8mm; 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</si>
</sst>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33"/>
  <sheetViews>
    <sheetView showGridLines="0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4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0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20"/>
      <c r="BE5" s="237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1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20"/>
      <c r="BE6" s="238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8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8"/>
      <c r="BS8" s="17" t="s">
        <v>6</v>
      </c>
    </row>
    <row r="9" spans="2:71" s="1" customFormat="1" ht="14.45" customHeight="1">
      <c r="B9" s="20"/>
      <c r="AR9" s="20"/>
      <c r="BE9" s="238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8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38"/>
      <c r="BS11" s="17" t="s">
        <v>6</v>
      </c>
    </row>
    <row r="12" spans="2:71" s="1" customFormat="1" ht="6.95" customHeight="1">
      <c r="B12" s="20"/>
      <c r="AR12" s="20"/>
      <c r="BE12" s="238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38"/>
      <c r="BS13" s="17" t="s">
        <v>6</v>
      </c>
    </row>
    <row r="14" spans="2:71" ht="12.75">
      <c r="B14" s="20"/>
      <c r="E14" s="242" t="s">
        <v>28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7" t="s">
        <v>26</v>
      </c>
      <c r="AN14" s="29" t="s">
        <v>28</v>
      </c>
      <c r="AR14" s="20"/>
      <c r="BE14" s="238"/>
      <c r="BS14" s="17" t="s">
        <v>6</v>
      </c>
    </row>
    <row r="15" spans="2:71" s="1" customFormat="1" ht="6.95" customHeight="1">
      <c r="B15" s="20"/>
      <c r="AR15" s="20"/>
      <c r="BE15" s="238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38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38"/>
      <c r="BS17" s="17" t="s">
        <v>33</v>
      </c>
    </row>
    <row r="18" spans="2:71" s="1" customFormat="1" ht="6.95" customHeight="1">
      <c r="B18" s="20"/>
      <c r="AR18" s="20"/>
      <c r="BE18" s="238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38"/>
      <c r="BS19" s="17" t="s">
        <v>6</v>
      </c>
    </row>
    <row r="20" spans="2:71" s="1" customFormat="1" ht="18.4" customHeight="1">
      <c r="B20" s="20"/>
      <c r="E20" s="25" t="s">
        <v>35</v>
      </c>
      <c r="AK20" s="27" t="s">
        <v>26</v>
      </c>
      <c r="AN20" s="25" t="s">
        <v>1</v>
      </c>
      <c r="AR20" s="20"/>
      <c r="BE20" s="238"/>
      <c r="BS20" s="17" t="s">
        <v>33</v>
      </c>
    </row>
    <row r="21" spans="2:57" s="1" customFormat="1" ht="6.95" customHeight="1">
      <c r="B21" s="20"/>
      <c r="AR21" s="20"/>
      <c r="BE21" s="238"/>
    </row>
    <row r="22" spans="2:57" s="1" customFormat="1" ht="12" customHeight="1">
      <c r="B22" s="20"/>
      <c r="D22" s="27" t="s">
        <v>36</v>
      </c>
      <c r="AR22" s="20"/>
      <c r="BE22" s="238"/>
    </row>
    <row r="23" spans="2:57" s="1" customFormat="1" ht="119.25" customHeight="1">
      <c r="B23" s="20"/>
      <c r="E23" s="244" t="s">
        <v>37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20"/>
      <c r="BE23" s="238"/>
    </row>
    <row r="24" spans="2:57" s="1" customFormat="1" ht="6.95" customHeight="1">
      <c r="B24" s="20"/>
      <c r="AR24" s="20"/>
      <c r="BE24" s="238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8"/>
    </row>
    <row r="26" spans="1:57" s="2" customFormat="1" ht="25.9" customHeight="1">
      <c r="A26" s="32"/>
      <c r="B26" s="33"/>
      <c r="C26" s="32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5">
        <f>ROUND(AG94,2)</f>
        <v>0</v>
      </c>
      <c r="AL26" s="246"/>
      <c r="AM26" s="246"/>
      <c r="AN26" s="246"/>
      <c r="AO26" s="246"/>
      <c r="AP26" s="32"/>
      <c r="AQ26" s="32"/>
      <c r="AR26" s="33"/>
      <c r="BE26" s="238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8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7" t="s">
        <v>39</v>
      </c>
      <c r="M28" s="247"/>
      <c r="N28" s="247"/>
      <c r="O28" s="247"/>
      <c r="P28" s="247"/>
      <c r="Q28" s="32"/>
      <c r="R28" s="32"/>
      <c r="S28" s="32"/>
      <c r="T28" s="32"/>
      <c r="U28" s="32"/>
      <c r="V28" s="32"/>
      <c r="W28" s="247" t="s">
        <v>40</v>
      </c>
      <c r="X28" s="247"/>
      <c r="Y28" s="247"/>
      <c r="Z28" s="247"/>
      <c r="AA28" s="247"/>
      <c r="AB28" s="247"/>
      <c r="AC28" s="247"/>
      <c r="AD28" s="247"/>
      <c r="AE28" s="247"/>
      <c r="AF28" s="32"/>
      <c r="AG28" s="32"/>
      <c r="AH28" s="32"/>
      <c r="AI28" s="32"/>
      <c r="AJ28" s="32"/>
      <c r="AK28" s="247" t="s">
        <v>41</v>
      </c>
      <c r="AL28" s="247"/>
      <c r="AM28" s="247"/>
      <c r="AN28" s="247"/>
      <c r="AO28" s="247"/>
      <c r="AP28" s="32"/>
      <c r="AQ28" s="32"/>
      <c r="AR28" s="33"/>
      <c r="BE28" s="238"/>
    </row>
    <row r="29" spans="2:57" s="3" customFormat="1" ht="14.45" customHeight="1">
      <c r="B29" s="37"/>
      <c r="D29" s="27" t="s">
        <v>42</v>
      </c>
      <c r="F29" s="27" t="s">
        <v>43</v>
      </c>
      <c r="L29" s="250">
        <v>0.21</v>
      </c>
      <c r="M29" s="249"/>
      <c r="N29" s="249"/>
      <c r="O29" s="249"/>
      <c r="P29" s="249"/>
      <c r="W29" s="248">
        <f>ROUND(AZ94,2)</f>
        <v>0</v>
      </c>
      <c r="X29" s="249"/>
      <c r="Y29" s="249"/>
      <c r="Z29" s="249"/>
      <c r="AA29" s="249"/>
      <c r="AB29" s="249"/>
      <c r="AC29" s="249"/>
      <c r="AD29" s="249"/>
      <c r="AE29" s="249"/>
      <c r="AK29" s="248">
        <f>ROUND(AV94,2)</f>
        <v>0</v>
      </c>
      <c r="AL29" s="249"/>
      <c r="AM29" s="249"/>
      <c r="AN29" s="249"/>
      <c r="AO29" s="249"/>
      <c r="AR29" s="37"/>
      <c r="BE29" s="239"/>
    </row>
    <row r="30" spans="2:57" s="3" customFormat="1" ht="14.45" customHeight="1">
      <c r="B30" s="37"/>
      <c r="F30" s="27" t="s">
        <v>44</v>
      </c>
      <c r="L30" s="250">
        <v>0.15</v>
      </c>
      <c r="M30" s="249"/>
      <c r="N30" s="249"/>
      <c r="O30" s="249"/>
      <c r="P30" s="249"/>
      <c r="W30" s="248">
        <f>ROUND(BA94,2)</f>
        <v>0</v>
      </c>
      <c r="X30" s="249"/>
      <c r="Y30" s="249"/>
      <c r="Z30" s="249"/>
      <c r="AA30" s="249"/>
      <c r="AB30" s="249"/>
      <c r="AC30" s="249"/>
      <c r="AD30" s="249"/>
      <c r="AE30" s="249"/>
      <c r="AK30" s="248">
        <f>ROUND(AW94,2)</f>
        <v>0</v>
      </c>
      <c r="AL30" s="249"/>
      <c r="AM30" s="249"/>
      <c r="AN30" s="249"/>
      <c r="AO30" s="249"/>
      <c r="AR30" s="37"/>
      <c r="BE30" s="239"/>
    </row>
    <row r="31" spans="2:57" s="3" customFormat="1" ht="14.45" customHeight="1" hidden="1">
      <c r="B31" s="37"/>
      <c r="F31" s="27" t="s">
        <v>45</v>
      </c>
      <c r="L31" s="250">
        <v>0.21</v>
      </c>
      <c r="M31" s="249"/>
      <c r="N31" s="249"/>
      <c r="O31" s="249"/>
      <c r="P31" s="249"/>
      <c r="W31" s="248">
        <f>ROUND(BB94,2)</f>
        <v>0</v>
      </c>
      <c r="X31" s="249"/>
      <c r="Y31" s="249"/>
      <c r="Z31" s="249"/>
      <c r="AA31" s="249"/>
      <c r="AB31" s="249"/>
      <c r="AC31" s="249"/>
      <c r="AD31" s="249"/>
      <c r="AE31" s="249"/>
      <c r="AK31" s="248">
        <v>0</v>
      </c>
      <c r="AL31" s="249"/>
      <c r="AM31" s="249"/>
      <c r="AN31" s="249"/>
      <c r="AO31" s="249"/>
      <c r="AR31" s="37"/>
      <c r="BE31" s="239"/>
    </row>
    <row r="32" spans="2:57" s="3" customFormat="1" ht="14.45" customHeight="1" hidden="1">
      <c r="B32" s="37"/>
      <c r="F32" s="27" t="s">
        <v>46</v>
      </c>
      <c r="L32" s="250">
        <v>0.15</v>
      </c>
      <c r="M32" s="249"/>
      <c r="N32" s="249"/>
      <c r="O32" s="249"/>
      <c r="P32" s="249"/>
      <c r="W32" s="248">
        <f>ROUND(BC94,2)</f>
        <v>0</v>
      </c>
      <c r="X32" s="249"/>
      <c r="Y32" s="249"/>
      <c r="Z32" s="249"/>
      <c r="AA32" s="249"/>
      <c r="AB32" s="249"/>
      <c r="AC32" s="249"/>
      <c r="AD32" s="249"/>
      <c r="AE32" s="249"/>
      <c r="AK32" s="248">
        <v>0</v>
      </c>
      <c r="AL32" s="249"/>
      <c r="AM32" s="249"/>
      <c r="AN32" s="249"/>
      <c r="AO32" s="249"/>
      <c r="AR32" s="37"/>
      <c r="BE32" s="239"/>
    </row>
    <row r="33" spans="2:57" s="3" customFormat="1" ht="14.45" customHeight="1" hidden="1">
      <c r="B33" s="37"/>
      <c r="F33" s="27" t="s">
        <v>47</v>
      </c>
      <c r="L33" s="250">
        <v>0</v>
      </c>
      <c r="M33" s="249"/>
      <c r="N33" s="249"/>
      <c r="O33" s="249"/>
      <c r="P33" s="249"/>
      <c r="W33" s="248">
        <f>ROUND(BD94,2)</f>
        <v>0</v>
      </c>
      <c r="X33" s="249"/>
      <c r="Y33" s="249"/>
      <c r="Z33" s="249"/>
      <c r="AA33" s="249"/>
      <c r="AB33" s="249"/>
      <c r="AC33" s="249"/>
      <c r="AD33" s="249"/>
      <c r="AE33" s="249"/>
      <c r="AK33" s="248">
        <v>0</v>
      </c>
      <c r="AL33" s="249"/>
      <c r="AM33" s="249"/>
      <c r="AN33" s="249"/>
      <c r="AO33" s="249"/>
      <c r="AR33" s="37"/>
      <c r="BE33" s="239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8"/>
    </row>
    <row r="35" spans="1:57" s="2" customFormat="1" ht="25.9" customHeight="1">
      <c r="A35" s="32"/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23" t="s">
        <v>50</v>
      </c>
      <c r="Y35" s="221"/>
      <c r="Z35" s="221"/>
      <c r="AA35" s="221"/>
      <c r="AB35" s="221"/>
      <c r="AC35" s="40"/>
      <c r="AD35" s="40"/>
      <c r="AE35" s="40"/>
      <c r="AF35" s="40"/>
      <c r="AG35" s="40"/>
      <c r="AH35" s="40"/>
      <c r="AI35" s="40"/>
      <c r="AJ35" s="40"/>
      <c r="AK35" s="220">
        <f>SUM(AK26:AK33)</f>
        <v>0</v>
      </c>
      <c r="AL35" s="221"/>
      <c r="AM35" s="221"/>
      <c r="AN35" s="221"/>
      <c r="AO35" s="222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52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53</v>
      </c>
      <c r="AI60" s="35"/>
      <c r="AJ60" s="35"/>
      <c r="AK60" s="35"/>
      <c r="AL60" s="35"/>
      <c r="AM60" s="45" t="s">
        <v>54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56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53</v>
      </c>
      <c r="AI75" s="35"/>
      <c r="AJ75" s="35"/>
      <c r="AK75" s="35"/>
      <c r="AL75" s="35"/>
      <c r="AM75" s="45" t="s">
        <v>54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20-030</v>
      </c>
      <c r="AR84" s="51"/>
    </row>
    <row r="85" spans="2:44" s="5" customFormat="1" ht="36.95" customHeight="1">
      <c r="B85" s="52"/>
      <c r="C85" s="53" t="s">
        <v>16</v>
      </c>
      <c r="L85" s="209" t="str">
        <f>K6</f>
        <v>ZTV pro výstavbu rodinných a bytových domů U Unika v Pacově - III.etapa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město Pacov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8" t="str">
        <f>IF(AN8="","",AN8)</f>
        <v>21. 12. 2020</v>
      </c>
      <c r="AN87" s="228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Pacov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9" t="str">
        <f>IF(E17="","",E17)</f>
        <v>PROJEKT CENTRUM NOVA s.r.o.</v>
      </c>
      <c r="AN89" s="230"/>
      <c r="AO89" s="230"/>
      <c r="AP89" s="230"/>
      <c r="AQ89" s="32"/>
      <c r="AR89" s="33"/>
      <c r="AS89" s="233" t="s">
        <v>58</v>
      </c>
      <c r="AT89" s="23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9" t="str">
        <f>IF(E20="","",E20)</f>
        <v xml:space="preserve"> </v>
      </c>
      <c r="AN90" s="230"/>
      <c r="AO90" s="230"/>
      <c r="AP90" s="230"/>
      <c r="AQ90" s="32"/>
      <c r="AR90" s="33"/>
      <c r="AS90" s="235"/>
      <c r="AT90" s="23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5"/>
      <c r="AT91" s="23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3" t="s">
        <v>59</v>
      </c>
      <c r="D92" s="214"/>
      <c r="E92" s="214"/>
      <c r="F92" s="214"/>
      <c r="G92" s="214"/>
      <c r="H92" s="60"/>
      <c r="I92" s="215" t="s">
        <v>60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26" t="s">
        <v>61</v>
      </c>
      <c r="AH92" s="214"/>
      <c r="AI92" s="214"/>
      <c r="AJ92" s="214"/>
      <c r="AK92" s="214"/>
      <c r="AL92" s="214"/>
      <c r="AM92" s="214"/>
      <c r="AN92" s="215" t="s">
        <v>62</v>
      </c>
      <c r="AO92" s="214"/>
      <c r="AP92" s="231"/>
      <c r="AQ92" s="61" t="s">
        <v>63</v>
      </c>
      <c r="AR92" s="33"/>
      <c r="AS92" s="62" t="s">
        <v>64</v>
      </c>
      <c r="AT92" s="63" t="s">
        <v>65</v>
      </c>
      <c r="AU92" s="63" t="s">
        <v>66</v>
      </c>
      <c r="AV92" s="63" t="s">
        <v>67</v>
      </c>
      <c r="AW92" s="63" t="s">
        <v>68</v>
      </c>
      <c r="AX92" s="63" t="s">
        <v>69</v>
      </c>
      <c r="AY92" s="63" t="s">
        <v>70</v>
      </c>
      <c r="AZ92" s="63" t="s">
        <v>71</v>
      </c>
      <c r="BA92" s="63" t="s">
        <v>72</v>
      </c>
      <c r="BB92" s="63" t="s">
        <v>73</v>
      </c>
      <c r="BC92" s="63" t="s">
        <v>74</v>
      </c>
      <c r="BD92" s="64" t="s">
        <v>75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7">
        <f>ROUND(AG95+AG97+AG108+AG121+AG124+AG129,2)</f>
        <v>0</v>
      </c>
      <c r="AH94" s="227"/>
      <c r="AI94" s="227"/>
      <c r="AJ94" s="227"/>
      <c r="AK94" s="227"/>
      <c r="AL94" s="227"/>
      <c r="AM94" s="227"/>
      <c r="AN94" s="232">
        <f aca="true" t="shared" si="0" ref="AN94:AN131">SUM(AG94,AT94)</f>
        <v>0</v>
      </c>
      <c r="AO94" s="232"/>
      <c r="AP94" s="232"/>
      <c r="AQ94" s="72" t="s">
        <v>1</v>
      </c>
      <c r="AR94" s="68"/>
      <c r="AS94" s="73">
        <f>ROUND(AS95+AS97+AS108+AS121+AS124+AS129,2)</f>
        <v>0</v>
      </c>
      <c r="AT94" s="74">
        <f aca="true" t="shared" si="1" ref="AT94:AT131">ROUND(SUM(AV94:AW94),2)</f>
        <v>0</v>
      </c>
      <c r="AU94" s="75">
        <f>ROUND(AU95+AU97+AU108+AU121+AU124+AU129,5)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ROUND(AZ95+AZ97+AZ108+AZ121+AZ124+AZ129,2)</f>
        <v>0</v>
      </c>
      <c r="BA94" s="74">
        <f>ROUND(BA95+BA97+BA108+BA121+BA124+BA129,2)</f>
        <v>0</v>
      </c>
      <c r="BB94" s="74">
        <f>ROUND(BB95+BB97+BB108+BB121+BB124+BB129,2)</f>
        <v>0</v>
      </c>
      <c r="BC94" s="74">
        <f>ROUND(BC95+BC97+BC108+BC121+BC124+BC129,2)</f>
        <v>0</v>
      </c>
      <c r="BD94" s="76">
        <f>ROUND(BD95+BD97+BD108+BD121+BD124+BD129,2)</f>
        <v>0</v>
      </c>
      <c r="BS94" s="77" t="s">
        <v>77</v>
      </c>
      <c r="BT94" s="77" t="s">
        <v>78</v>
      </c>
      <c r="BU94" s="78" t="s">
        <v>79</v>
      </c>
      <c r="BV94" s="77" t="s">
        <v>80</v>
      </c>
      <c r="BW94" s="77" t="s">
        <v>4</v>
      </c>
      <c r="BX94" s="77" t="s">
        <v>81</v>
      </c>
      <c r="CL94" s="77" t="s">
        <v>1</v>
      </c>
    </row>
    <row r="95" spans="2:91" s="7" customFormat="1" ht="16.5" customHeight="1">
      <c r="B95" s="79"/>
      <c r="C95" s="80"/>
      <c r="D95" s="207" t="s">
        <v>82</v>
      </c>
      <c r="E95" s="207"/>
      <c r="F95" s="207"/>
      <c r="G95" s="207"/>
      <c r="H95" s="207"/>
      <c r="I95" s="81"/>
      <c r="J95" s="207" t="s">
        <v>83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18">
        <f>ROUND(AG96,2)</f>
        <v>0</v>
      </c>
      <c r="AH95" s="217"/>
      <c r="AI95" s="217"/>
      <c r="AJ95" s="217"/>
      <c r="AK95" s="217"/>
      <c r="AL95" s="217"/>
      <c r="AM95" s="217"/>
      <c r="AN95" s="216">
        <f t="shared" si="0"/>
        <v>0</v>
      </c>
      <c r="AO95" s="217"/>
      <c r="AP95" s="217"/>
      <c r="AQ95" s="82" t="s">
        <v>84</v>
      </c>
      <c r="AR95" s="79"/>
      <c r="AS95" s="83">
        <f>ROUND(AS96,2)</f>
        <v>0</v>
      </c>
      <c r="AT95" s="84">
        <f t="shared" si="1"/>
        <v>0</v>
      </c>
      <c r="AU95" s="85">
        <f>ROUND(AU96,5)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ROUND(AZ96,2)</f>
        <v>0</v>
      </c>
      <c r="BA95" s="84">
        <f>ROUND(BA96,2)</f>
        <v>0</v>
      </c>
      <c r="BB95" s="84">
        <f>ROUND(BB96,2)</f>
        <v>0</v>
      </c>
      <c r="BC95" s="84">
        <f>ROUND(BC96,2)</f>
        <v>0</v>
      </c>
      <c r="BD95" s="86">
        <f>ROUND(BD96,2)</f>
        <v>0</v>
      </c>
      <c r="BS95" s="87" t="s">
        <v>77</v>
      </c>
      <c r="BT95" s="87" t="s">
        <v>85</v>
      </c>
      <c r="BU95" s="87" t="s">
        <v>79</v>
      </c>
      <c r="BV95" s="87" t="s">
        <v>80</v>
      </c>
      <c r="BW95" s="87" t="s">
        <v>86</v>
      </c>
      <c r="BX95" s="87" t="s">
        <v>4</v>
      </c>
      <c r="CL95" s="87" t="s">
        <v>1</v>
      </c>
      <c r="CM95" s="87" t="s">
        <v>87</v>
      </c>
    </row>
    <row r="96" spans="1:90" s="4" customFormat="1" ht="16.5" customHeight="1">
      <c r="A96" s="88" t="s">
        <v>88</v>
      </c>
      <c r="B96" s="51"/>
      <c r="C96" s="10"/>
      <c r="D96" s="10"/>
      <c r="E96" s="208" t="s">
        <v>82</v>
      </c>
      <c r="F96" s="208"/>
      <c r="G96" s="208"/>
      <c r="H96" s="208"/>
      <c r="I96" s="208"/>
      <c r="J96" s="10"/>
      <c r="K96" s="208" t="s">
        <v>83</v>
      </c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11">
        <f>'VRN - Vedlejší a ostatní ...'!J32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89" t="s">
        <v>89</v>
      </c>
      <c r="AR96" s="51"/>
      <c r="AS96" s="90">
        <v>0</v>
      </c>
      <c r="AT96" s="91">
        <f t="shared" si="1"/>
        <v>0</v>
      </c>
      <c r="AU96" s="92">
        <f>'VRN - Vedlejší a ostatní ...'!P122</f>
        <v>0</v>
      </c>
      <c r="AV96" s="91">
        <f>'VRN - Vedlejší a ostatní ...'!J35</f>
        <v>0</v>
      </c>
      <c r="AW96" s="91">
        <f>'VRN - Vedlejší a ostatní ...'!J36</f>
        <v>0</v>
      </c>
      <c r="AX96" s="91">
        <f>'VRN - Vedlejší a ostatní ...'!J37</f>
        <v>0</v>
      </c>
      <c r="AY96" s="91">
        <f>'VRN - Vedlejší a ostatní ...'!J38</f>
        <v>0</v>
      </c>
      <c r="AZ96" s="91">
        <f>'VRN - Vedlejší a ostatní ...'!F35</f>
        <v>0</v>
      </c>
      <c r="BA96" s="91">
        <f>'VRN - Vedlejší a ostatní ...'!F36</f>
        <v>0</v>
      </c>
      <c r="BB96" s="91">
        <f>'VRN - Vedlejší a ostatní ...'!F37</f>
        <v>0</v>
      </c>
      <c r="BC96" s="91">
        <f>'VRN - Vedlejší a ostatní ...'!F38</f>
        <v>0</v>
      </c>
      <c r="BD96" s="93">
        <f>'VRN - Vedlejší a ostatní ...'!F39</f>
        <v>0</v>
      </c>
      <c r="BT96" s="25" t="s">
        <v>87</v>
      </c>
      <c r="BV96" s="25" t="s">
        <v>80</v>
      </c>
      <c r="BW96" s="25" t="s">
        <v>90</v>
      </c>
      <c r="BX96" s="25" t="s">
        <v>86</v>
      </c>
      <c r="CL96" s="25" t="s">
        <v>1</v>
      </c>
    </row>
    <row r="97" spans="2:91" s="7" customFormat="1" ht="16.5" customHeight="1">
      <c r="B97" s="79"/>
      <c r="C97" s="80"/>
      <c r="D97" s="207" t="s">
        <v>91</v>
      </c>
      <c r="E97" s="207"/>
      <c r="F97" s="207"/>
      <c r="G97" s="207"/>
      <c r="H97" s="207"/>
      <c r="I97" s="81"/>
      <c r="J97" s="207" t="s">
        <v>92</v>
      </c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18">
        <f>ROUND(AG98+AG101+SUM(AG104:AG107),2)</f>
        <v>0</v>
      </c>
      <c r="AH97" s="217"/>
      <c r="AI97" s="217"/>
      <c r="AJ97" s="217"/>
      <c r="AK97" s="217"/>
      <c r="AL97" s="217"/>
      <c r="AM97" s="217"/>
      <c r="AN97" s="216">
        <f t="shared" si="0"/>
        <v>0</v>
      </c>
      <c r="AO97" s="217"/>
      <c r="AP97" s="217"/>
      <c r="AQ97" s="82" t="s">
        <v>93</v>
      </c>
      <c r="AR97" s="79"/>
      <c r="AS97" s="83">
        <f>ROUND(AS98+AS101+SUM(AS104:AS107),2)</f>
        <v>0</v>
      </c>
      <c r="AT97" s="84">
        <f t="shared" si="1"/>
        <v>0</v>
      </c>
      <c r="AU97" s="85">
        <f>ROUND(AU98+AU101+SUM(AU104:AU107),5)</f>
        <v>0</v>
      </c>
      <c r="AV97" s="84">
        <f>ROUND(AZ97*L29,2)</f>
        <v>0</v>
      </c>
      <c r="AW97" s="84">
        <f>ROUND(BA97*L30,2)</f>
        <v>0</v>
      </c>
      <c r="AX97" s="84">
        <f>ROUND(BB97*L29,2)</f>
        <v>0</v>
      </c>
      <c r="AY97" s="84">
        <f>ROUND(BC97*L30,2)</f>
        <v>0</v>
      </c>
      <c r="AZ97" s="84">
        <f>ROUND(AZ98+AZ101+SUM(AZ104:AZ107),2)</f>
        <v>0</v>
      </c>
      <c r="BA97" s="84">
        <f>ROUND(BA98+BA101+SUM(BA104:BA107),2)</f>
        <v>0</v>
      </c>
      <c r="BB97" s="84">
        <f>ROUND(BB98+BB101+SUM(BB104:BB107),2)</f>
        <v>0</v>
      </c>
      <c r="BC97" s="84">
        <f>ROUND(BC98+BC101+SUM(BC104:BC107),2)</f>
        <v>0</v>
      </c>
      <c r="BD97" s="86">
        <f>ROUND(BD98+BD101+SUM(BD104:BD107),2)</f>
        <v>0</v>
      </c>
      <c r="BS97" s="87" t="s">
        <v>77</v>
      </c>
      <c r="BT97" s="87" t="s">
        <v>85</v>
      </c>
      <c r="BU97" s="87" t="s">
        <v>79</v>
      </c>
      <c r="BV97" s="87" t="s">
        <v>80</v>
      </c>
      <c r="BW97" s="87" t="s">
        <v>94</v>
      </c>
      <c r="BX97" s="87" t="s">
        <v>4</v>
      </c>
      <c r="CL97" s="87" t="s">
        <v>1</v>
      </c>
      <c r="CM97" s="87" t="s">
        <v>87</v>
      </c>
    </row>
    <row r="98" spans="2:90" s="4" customFormat="1" ht="16.5" customHeight="1">
      <c r="B98" s="51"/>
      <c r="C98" s="10"/>
      <c r="D98" s="10"/>
      <c r="E98" s="208" t="s">
        <v>95</v>
      </c>
      <c r="F98" s="208"/>
      <c r="G98" s="208"/>
      <c r="H98" s="208"/>
      <c r="I98" s="208"/>
      <c r="J98" s="10"/>
      <c r="K98" s="208" t="s">
        <v>96</v>
      </c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19">
        <f>ROUND(SUM(AG99:AG100),2)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89" t="s">
        <v>89</v>
      </c>
      <c r="AR98" s="51"/>
      <c r="AS98" s="90">
        <f>ROUND(SUM(AS99:AS100),2)</f>
        <v>0</v>
      </c>
      <c r="AT98" s="91">
        <f t="shared" si="1"/>
        <v>0</v>
      </c>
      <c r="AU98" s="92">
        <f>ROUND(SUM(AU99:AU100),5)</f>
        <v>0</v>
      </c>
      <c r="AV98" s="91">
        <f>ROUND(AZ98*L29,2)</f>
        <v>0</v>
      </c>
      <c r="AW98" s="91">
        <f>ROUND(BA98*L30,2)</f>
        <v>0</v>
      </c>
      <c r="AX98" s="91">
        <f>ROUND(BB98*L29,2)</f>
        <v>0</v>
      </c>
      <c r="AY98" s="91">
        <f>ROUND(BC98*L30,2)</f>
        <v>0</v>
      </c>
      <c r="AZ98" s="91">
        <f>ROUND(SUM(AZ99:AZ100),2)</f>
        <v>0</v>
      </c>
      <c r="BA98" s="91">
        <f>ROUND(SUM(BA99:BA100),2)</f>
        <v>0</v>
      </c>
      <c r="BB98" s="91">
        <f>ROUND(SUM(BB99:BB100),2)</f>
        <v>0</v>
      </c>
      <c r="BC98" s="91">
        <f>ROUND(SUM(BC99:BC100),2)</f>
        <v>0</v>
      </c>
      <c r="BD98" s="93">
        <f>ROUND(SUM(BD99:BD100),2)</f>
        <v>0</v>
      </c>
      <c r="BS98" s="25" t="s">
        <v>77</v>
      </c>
      <c r="BT98" s="25" t="s">
        <v>87</v>
      </c>
      <c r="BU98" s="25" t="s">
        <v>79</v>
      </c>
      <c r="BV98" s="25" t="s">
        <v>80</v>
      </c>
      <c r="BW98" s="25" t="s">
        <v>97</v>
      </c>
      <c r="BX98" s="25" t="s">
        <v>94</v>
      </c>
      <c r="CL98" s="25" t="s">
        <v>1</v>
      </c>
    </row>
    <row r="99" spans="1:90" s="4" customFormat="1" ht="16.5" customHeight="1">
      <c r="A99" s="88" t="s">
        <v>88</v>
      </c>
      <c r="B99" s="51"/>
      <c r="C99" s="10"/>
      <c r="D99" s="10"/>
      <c r="E99" s="10"/>
      <c r="F99" s="208" t="s">
        <v>98</v>
      </c>
      <c r="G99" s="208"/>
      <c r="H99" s="208"/>
      <c r="I99" s="208"/>
      <c r="J99" s="208"/>
      <c r="K99" s="10"/>
      <c r="L99" s="208" t="s">
        <v>99</v>
      </c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11">
        <f>'SO-101a - Místní komunika...'!J34</f>
        <v>0</v>
      </c>
      <c r="AH99" s="212"/>
      <c r="AI99" s="212"/>
      <c r="AJ99" s="212"/>
      <c r="AK99" s="212"/>
      <c r="AL99" s="212"/>
      <c r="AM99" s="212"/>
      <c r="AN99" s="211">
        <f t="shared" si="0"/>
        <v>0</v>
      </c>
      <c r="AO99" s="212"/>
      <c r="AP99" s="212"/>
      <c r="AQ99" s="89" t="s">
        <v>89</v>
      </c>
      <c r="AR99" s="51"/>
      <c r="AS99" s="90">
        <v>0</v>
      </c>
      <c r="AT99" s="91">
        <f t="shared" si="1"/>
        <v>0</v>
      </c>
      <c r="AU99" s="92">
        <f>'SO-101a - Místní komunika...'!P132</f>
        <v>0</v>
      </c>
      <c r="AV99" s="91">
        <f>'SO-101a - Místní komunika...'!J37</f>
        <v>0</v>
      </c>
      <c r="AW99" s="91">
        <f>'SO-101a - Místní komunika...'!J38</f>
        <v>0</v>
      </c>
      <c r="AX99" s="91">
        <f>'SO-101a - Místní komunika...'!J39</f>
        <v>0</v>
      </c>
      <c r="AY99" s="91">
        <f>'SO-101a - Místní komunika...'!J40</f>
        <v>0</v>
      </c>
      <c r="AZ99" s="91">
        <f>'SO-101a - Místní komunika...'!F37</f>
        <v>0</v>
      </c>
      <c r="BA99" s="91">
        <f>'SO-101a - Místní komunika...'!F38</f>
        <v>0</v>
      </c>
      <c r="BB99" s="91">
        <f>'SO-101a - Místní komunika...'!F39</f>
        <v>0</v>
      </c>
      <c r="BC99" s="91">
        <f>'SO-101a - Místní komunika...'!F40</f>
        <v>0</v>
      </c>
      <c r="BD99" s="93">
        <f>'SO-101a - Místní komunika...'!F41</f>
        <v>0</v>
      </c>
      <c r="BT99" s="25" t="s">
        <v>100</v>
      </c>
      <c r="BV99" s="25" t="s">
        <v>80</v>
      </c>
      <c r="BW99" s="25" t="s">
        <v>101</v>
      </c>
      <c r="BX99" s="25" t="s">
        <v>97</v>
      </c>
      <c r="CL99" s="25" t="s">
        <v>102</v>
      </c>
    </row>
    <row r="100" spans="1:90" s="4" customFormat="1" ht="16.5" customHeight="1">
      <c r="A100" s="88" t="s">
        <v>88</v>
      </c>
      <c r="B100" s="51"/>
      <c r="C100" s="10"/>
      <c r="D100" s="10"/>
      <c r="E100" s="10"/>
      <c r="F100" s="208" t="s">
        <v>103</v>
      </c>
      <c r="G100" s="208"/>
      <c r="H100" s="208"/>
      <c r="I100" s="208"/>
      <c r="J100" s="208"/>
      <c r="K100" s="10"/>
      <c r="L100" s="208" t="s">
        <v>104</v>
      </c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11">
        <f>'SO-101b - Sanace'!J34</f>
        <v>0</v>
      </c>
      <c r="AH100" s="212"/>
      <c r="AI100" s="212"/>
      <c r="AJ100" s="212"/>
      <c r="AK100" s="212"/>
      <c r="AL100" s="212"/>
      <c r="AM100" s="212"/>
      <c r="AN100" s="211">
        <f t="shared" si="0"/>
        <v>0</v>
      </c>
      <c r="AO100" s="212"/>
      <c r="AP100" s="212"/>
      <c r="AQ100" s="89" t="s">
        <v>89</v>
      </c>
      <c r="AR100" s="51"/>
      <c r="AS100" s="90">
        <v>0</v>
      </c>
      <c r="AT100" s="91">
        <f t="shared" si="1"/>
        <v>0</v>
      </c>
      <c r="AU100" s="92">
        <f>'SO-101b - Sanace'!P129</f>
        <v>0</v>
      </c>
      <c r="AV100" s="91">
        <f>'SO-101b - Sanace'!J37</f>
        <v>0</v>
      </c>
      <c r="AW100" s="91">
        <f>'SO-101b - Sanace'!J38</f>
        <v>0</v>
      </c>
      <c r="AX100" s="91">
        <f>'SO-101b - Sanace'!J39</f>
        <v>0</v>
      </c>
      <c r="AY100" s="91">
        <f>'SO-101b - Sanace'!J40</f>
        <v>0</v>
      </c>
      <c r="AZ100" s="91">
        <f>'SO-101b - Sanace'!F37</f>
        <v>0</v>
      </c>
      <c r="BA100" s="91">
        <f>'SO-101b - Sanace'!F38</f>
        <v>0</v>
      </c>
      <c r="BB100" s="91">
        <f>'SO-101b - Sanace'!F39</f>
        <v>0</v>
      </c>
      <c r="BC100" s="91">
        <f>'SO-101b - Sanace'!F40</f>
        <v>0</v>
      </c>
      <c r="BD100" s="93">
        <f>'SO-101b - Sanace'!F41</f>
        <v>0</v>
      </c>
      <c r="BT100" s="25" t="s">
        <v>100</v>
      </c>
      <c r="BV100" s="25" t="s">
        <v>80</v>
      </c>
      <c r="BW100" s="25" t="s">
        <v>105</v>
      </c>
      <c r="BX100" s="25" t="s">
        <v>97</v>
      </c>
      <c r="CL100" s="25" t="s">
        <v>102</v>
      </c>
    </row>
    <row r="101" spans="2:90" s="4" customFormat="1" ht="16.5" customHeight="1">
      <c r="B101" s="51"/>
      <c r="C101" s="10"/>
      <c r="D101" s="10"/>
      <c r="E101" s="208" t="s">
        <v>106</v>
      </c>
      <c r="F101" s="208"/>
      <c r="G101" s="208"/>
      <c r="H101" s="208"/>
      <c r="I101" s="208"/>
      <c r="J101" s="10"/>
      <c r="K101" s="208" t="s">
        <v>107</v>
      </c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19">
        <f>ROUND(SUM(AG102:AG103),2)</f>
        <v>0</v>
      </c>
      <c r="AH101" s="212"/>
      <c r="AI101" s="212"/>
      <c r="AJ101" s="212"/>
      <c r="AK101" s="212"/>
      <c r="AL101" s="212"/>
      <c r="AM101" s="212"/>
      <c r="AN101" s="211">
        <f t="shared" si="0"/>
        <v>0</v>
      </c>
      <c r="AO101" s="212"/>
      <c r="AP101" s="212"/>
      <c r="AQ101" s="89" t="s">
        <v>89</v>
      </c>
      <c r="AR101" s="51"/>
      <c r="AS101" s="90">
        <f>ROUND(SUM(AS102:AS103),2)</f>
        <v>0</v>
      </c>
      <c r="AT101" s="91">
        <f t="shared" si="1"/>
        <v>0</v>
      </c>
      <c r="AU101" s="92">
        <f>ROUND(SUM(AU102:AU103),5)</f>
        <v>0</v>
      </c>
      <c r="AV101" s="91">
        <f>ROUND(AZ101*L29,2)</f>
        <v>0</v>
      </c>
      <c r="AW101" s="91">
        <f>ROUND(BA101*L30,2)</f>
        <v>0</v>
      </c>
      <c r="AX101" s="91">
        <f>ROUND(BB101*L29,2)</f>
        <v>0</v>
      </c>
      <c r="AY101" s="91">
        <f>ROUND(BC101*L30,2)</f>
        <v>0</v>
      </c>
      <c r="AZ101" s="91">
        <f>ROUND(SUM(AZ102:AZ103),2)</f>
        <v>0</v>
      </c>
      <c r="BA101" s="91">
        <f>ROUND(SUM(BA102:BA103),2)</f>
        <v>0</v>
      </c>
      <c r="BB101" s="91">
        <f>ROUND(SUM(BB102:BB103),2)</f>
        <v>0</v>
      </c>
      <c r="BC101" s="91">
        <f>ROUND(SUM(BC102:BC103),2)</f>
        <v>0</v>
      </c>
      <c r="BD101" s="93">
        <f>ROUND(SUM(BD102:BD103),2)</f>
        <v>0</v>
      </c>
      <c r="BS101" s="25" t="s">
        <v>77</v>
      </c>
      <c r="BT101" s="25" t="s">
        <v>87</v>
      </c>
      <c r="BU101" s="25" t="s">
        <v>79</v>
      </c>
      <c r="BV101" s="25" t="s">
        <v>80</v>
      </c>
      <c r="BW101" s="25" t="s">
        <v>108</v>
      </c>
      <c r="BX101" s="25" t="s">
        <v>94</v>
      </c>
      <c r="CL101" s="25" t="s">
        <v>1</v>
      </c>
    </row>
    <row r="102" spans="1:90" s="4" customFormat="1" ht="16.5" customHeight="1">
      <c r="A102" s="88" t="s">
        <v>88</v>
      </c>
      <c r="B102" s="51"/>
      <c r="C102" s="10"/>
      <c r="D102" s="10"/>
      <c r="E102" s="10"/>
      <c r="F102" s="208" t="s">
        <v>109</v>
      </c>
      <c r="G102" s="208"/>
      <c r="H102" s="208"/>
      <c r="I102" s="208"/>
      <c r="J102" s="208"/>
      <c r="K102" s="10"/>
      <c r="L102" s="208" t="s">
        <v>110</v>
      </c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11">
        <f>'SO-102a - SO-102 Místní k...'!J34</f>
        <v>0</v>
      </c>
      <c r="AH102" s="212"/>
      <c r="AI102" s="212"/>
      <c r="AJ102" s="212"/>
      <c r="AK102" s="212"/>
      <c r="AL102" s="212"/>
      <c r="AM102" s="212"/>
      <c r="AN102" s="211">
        <f t="shared" si="0"/>
        <v>0</v>
      </c>
      <c r="AO102" s="212"/>
      <c r="AP102" s="212"/>
      <c r="AQ102" s="89" t="s">
        <v>89</v>
      </c>
      <c r="AR102" s="51"/>
      <c r="AS102" s="90">
        <v>0</v>
      </c>
      <c r="AT102" s="91">
        <f t="shared" si="1"/>
        <v>0</v>
      </c>
      <c r="AU102" s="92">
        <f>'SO-102a - SO-102 Místní k...'!P130</f>
        <v>0</v>
      </c>
      <c r="AV102" s="91">
        <f>'SO-102a - SO-102 Místní k...'!J37</f>
        <v>0</v>
      </c>
      <c r="AW102" s="91">
        <f>'SO-102a - SO-102 Místní k...'!J38</f>
        <v>0</v>
      </c>
      <c r="AX102" s="91">
        <f>'SO-102a - SO-102 Místní k...'!J39</f>
        <v>0</v>
      </c>
      <c r="AY102" s="91">
        <f>'SO-102a - SO-102 Místní k...'!J40</f>
        <v>0</v>
      </c>
      <c r="AZ102" s="91">
        <f>'SO-102a - SO-102 Místní k...'!F37</f>
        <v>0</v>
      </c>
      <c r="BA102" s="91">
        <f>'SO-102a - SO-102 Místní k...'!F38</f>
        <v>0</v>
      </c>
      <c r="BB102" s="91">
        <f>'SO-102a - SO-102 Místní k...'!F39</f>
        <v>0</v>
      </c>
      <c r="BC102" s="91">
        <f>'SO-102a - SO-102 Místní k...'!F40</f>
        <v>0</v>
      </c>
      <c r="BD102" s="93">
        <f>'SO-102a - SO-102 Místní k...'!F41</f>
        <v>0</v>
      </c>
      <c r="BT102" s="25" t="s">
        <v>100</v>
      </c>
      <c r="BV102" s="25" t="s">
        <v>80</v>
      </c>
      <c r="BW102" s="25" t="s">
        <v>111</v>
      </c>
      <c r="BX102" s="25" t="s">
        <v>108</v>
      </c>
      <c r="CL102" s="25" t="s">
        <v>102</v>
      </c>
    </row>
    <row r="103" spans="1:90" s="4" customFormat="1" ht="16.5" customHeight="1">
      <c r="A103" s="88" t="s">
        <v>88</v>
      </c>
      <c r="B103" s="51"/>
      <c r="C103" s="10"/>
      <c r="D103" s="10"/>
      <c r="E103" s="10"/>
      <c r="F103" s="208" t="s">
        <v>112</v>
      </c>
      <c r="G103" s="208"/>
      <c r="H103" s="208"/>
      <c r="I103" s="208"/>
      <c r="J103" s="208"/>
      <c r="K103" s="10"/>
      <c r="L103" s="208" t="s">
        <v>104</v>
      </c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11">
        <f>'SO-102b - Sanace'!J34</f>
        <v>0</v>
      </c>
      <c r="AH103" s="212"/>
      <c r="AI103" s="212"/>
      <c r="AJ103" s="212"/>
      <c r="AK103" s="212"/>
      <c r="AL103" s="212"/>
      <c r="AM103" s="212"/>
      <c r="AN103" s="211">
        <f t="shared" si="0"/>
        <v>0</v>
      </c>
      <c r="AO103" s="212"/>
      <c r="AP103" s="212"/>
      <c r="AQ103" s="89" t="s">
        <v>89</v>
      </c>
      <c r="AR103" s="51"/>
      <c r="AS103" s="90">
        <v>0</v>
      </c>
      <c r="AT103" s="91">
        <f t="shared" si="1"/>
        <v>0</v>
      </c>
      <c r="AU103" s="92">
        <f>'SO-102b - Sanace'!P129</f>
        <v>0</v>
      </c>
      <c r="AV103" s="91">
        <f>'SO-102b - Sanace'!J37</f>
        <v>0</v>
      </c>
      <c r="AW103" s="91">
        <f>'SO-102b - Sanace'!J38</f>
        <v>0</v>
      </c>
      <c r="AX103" s="91">
        <f>'SO-102b - Sanace'!J39</f>
        <v>0</v>
      </c>
      <c r="AY103" s="91">
        <f>'SO-102b - Sanace'!J40</f>
        <v>0</v>
      </c>
      <c r="AZ103" s="91">
        <f>'SO-102b - Sanace'!F37</f>
        <v>0</v>
      </c>
      <c r="BA103" s="91">
        <f>'SO-102b - Sanace'!F38</f>
        <v>0</v>
      </c>
      <c r="BB103" s="91">
        <f>'SO-102b - Sanace'!F39</f>
        <v>0</v>
      </c>
      <c r="BC103" s="91">
        <f>'SO-102b - Sanace'!F40</f>
        <v>0</v>
      </c>
      <c r="BD103" s="93">
        <f>'SO-102b - Sanace'!F41</f>
        <v>0</v>
      </c>
      <c r="BT103" s="25" t="s">
        <v>100</v>
      </c>
      <c r="BV103" s="25" t="s">
        <v>80</v>
      </c>
      <c r="BW103" s="25" t="s">
        <v>113</v>
      </c>
      <c r="BX103" s="25" t="s">
        <v>108</v>
      </c>
      <c r="CL103" s="25" t="s">
        <v>114</v>
      </c>
    </row>
    <row r="104" spans="1:90" s="4" customFormat="1" ht="16.5" customHeight="1">
      <c r="A104" s="88" t="s">
        <v>88</v>
      </c>
      <c r="B104" s="51"/>
      <c r="C104" s="10"/>
      <c r="D104" s="10"/>
      <c r="E104" s="208" t="s">
        <v>115</v>
      </c>
      <c r="F104" s="208"/>
      <c r="G104" s="208"/>
      <c r="H104" s="208"/>
      <c r="I104" s="208"/>
      <c r="J104" s="10"/>
      <c r="K104" s="208" t="s">
        <v>116</v>
      </c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11">
        <f>'SO-103 - Chodník pro pěší...'!J32</f>
        <v>0</v>
      </c>
      <c r="AH104" s="212"/>
      <c r="AI104" s="212"/>
      <c r="AJ104" s="212"/>
      <c r="AK104" s="212"/>
      <c r="AL104" s="212"/>
      <c r="AM104" s="212"/>
      <c r="AN104" s="211">
        <f t="shared" si="0"/>
        <v>0</v>
      </c>
      <c r="AO104" s="212"/>
      <c r="AP104" s="212"/>
      <c r="AQ104" s="89" t="s">
        <v>89</v>
      </c>
      <c r="AR104" s="51"/>
      <c r="AS104" s="90">
        <v>0</v>
      </c>
      <c r="AT104" s="91">
        <f t="shared" si="1"/>
        <v>0</v>
      </c>
      <c r="AU104" s="92">
        <f>'SO-103 - Chodník pro pěší...'!P125</f>
        <v>0</v>
      </c>
      <c r="AV104" s="91">
        <f>'SO-103 - Chodník pro pěší...'!J35</f>
        <v>0</v>
      </c>
      <c r="AW104" s="91">
        <f>'SO-103 - Chodník pro pěší...'!J36</f>
        <v>0</v>
      </c>
      <c r="AX104" s="91">
        <f>'SO-103 - Chodník pro pěší...'!J37</f>
        <v>0</v>
      </c>
      <c r="AY104" s="91">
        <f>'SO-103 - Chodník pro pěší...'!J38</f>
        <v>0</v>
      </c>
      <c r="AZ104" s="91">
        <f>'SO-103 - Chodník pro pěší...'!F35</f>
        <v>0</v>
      </c>
      <c r="BA104" s="91">
        <f>'SO-103 - Chodník pro pěší...'!F36</f>
        <v>0</v>
      </c>
      <c r="BB104" s="91">
        <f>'SO-103 - Chodník pro pěší...'!F37</f>
        <v>0</v>
      </c>
      <c r="BC104" s="91">
        <f>'SO-103 - Chodník pro pěší...'!F38</f>
        <v>0</v>
      </c>
      <c r="BD104" s="93">
        <f>'SO-103 - Chodník pro pěší...'!F39</f>
        <v>0</v>
      </c>
      <c r="BT104" s="25" t="s">
        <v>87</v>
      </c>
      <c r="BV104" s="25" t="s">
        <v>80</v>
      </c>
      <c r="BW104" s="25" t="s">
        <v>117</v>
      </c>
      <c r="BX104" s="25" t="s">
        <v>94</v>
      </c>
      <c r="CL104" s="25" t="s">
        <v>118</v>
      </c>
    </row>
    <row r="105" spans="1:90" s="4" customFormat="1" ht="16.5" customHeight="1">
      <c r="A105" s="88" t="s">
        <v>88</v>
      </c>
      <c r="B105" s="51"/>
      <c r="C105" s="10"/>
      <c r="D105" s="10"/>
      <c r="E105" s="208" t="s">
        <v>119</v>
      </c>
      <c r="F105" s="208"/>
      <c r="G105" s="208"/>
      <c r="H105" s="208"/>
      <c r="I105" s="208"/>
      <c r="J105" s="10"/>
      <c r="K105" s="208" t="s">
        <v>120</v>
      </c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11">
        <f>'SO-104 - Chodník pro pěší...'!J32</f>
        <v>0</v>
      </c>
      <c r="AH105" s="212"/>
      <c r="AI105" s="212"/>
      <c r="AJ105" s="212"/>
      <c r="AK105" s="212"/>
      <c r="AL105" s="212"/>
      <c r="AM105" s="212"/>
      <c r="AN105" s="211">
        <f t="shared" si="0"/>
        <v>0</v>
      </c>
      <c r="AO105" s="212"/>
      <c r="AP105" s="212"/>
      <c r="AQ105" s="89" t="s">
        <v>89</v>
      </c>
      <c r="AR105" s="51"/>
      <c r="AS105" s="90">
        <v>0</v>
      </c>
      <c r="AT105" s="91">
        <f t="shared" si="1"/>
        <v>0</v>
      </c>
      <c r="AU105" s="92">
        <f>'SO-104 - Chodník pro pěší...'!P125</f>
        <v>0</v>
      </c>
      <c r="AV105" s="91">
        <f>'SO-104 - Chodník pro pěší...'!J35</f>
        <v>0</v>
      </c>
      <c r="AW105" s="91">
        <f>'SO-104 - Chodník pro pěší...'!J36</f>
        <v>0</v>
      </c>
      <c r="AX105" s="91">
        <f>'SO-104 - Chodník pro pěší...'!J37</f>
        <v>0</v>
      </c>
      <c r="AY105" s="91">
        <f>'SO-104 - Chodník pro pěší...'!J38</f>
        <v>0</v>
      </c>
      <c r="AZ105" s="91">
        <f>'SO-104 - Chodník pro pěší...'!F35</f>
        <v>0</v>
      </c>
      <c r="BA105" s="91">
        <f>'SO-104 - Chodník pro pěší...'!F36</f>
        <v>0</v>
      </c>
      <c r="BB105" s="91">
        <f>'SO-104 - Chodník pro pěší...'!F37</f>
        <v>0</v>
      </c>
      <c r="BC105" s="91">
        <f>'SO-104 - Chodník pro pěší...'!F38</f>
        <v>0</v>
      </c>
      <c r="BD105" s="93">
        <f>'SO-104 - Chodník pro pěší...'!F39</f>
        <v>0</v>
      </c>
      <c r="BT105" s="25" t="s">
        <v>87</v>
      </c>
      <c r="BV105" s="25" t="s">
        <v>80</v>
      </c>
      <c r="BW105" s="25" t="s">
        <v>121</v>
      </c>
      <c r="BX105" s="25" t="s">
        <v>94</v>
      </c>
      <c r="CL105" s="25" t="s">
        <v>118</v>
      </c>
    </row>
    <row r="106" spans="1:90" s="4" customFormat="1" ht="16.5" customHeight="1">
      <c r="A106" s="88" t="s">
        <v>88</v>
      </c>
      <c r="B106" s="51"/>
      <c r="C106" s="10"/>
      <c r="D106" s="10"/>
      <c r="E106" s="208" t="s">
        <v>122</v>
      </c>
      <c r="F106" s="208"/>
      <c r="G106" s="208"/>
      <c r="H106" s="208"/>
      <c r="I106" s="208"/>
      <c r="J106" s="10"/>
      <c r="K106" s="208" t="s">
        <v>123</v>
      </c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11">
        <f>'SO-105 - Chodník pro pěší...'!J32</f>
        <v>0</v>
      </c>
      <c r="AH106" s="212"/>
      <c r="AI106" s="212"/>
      <c r="AJ106" s="212"/>
      <c r="AK106" s="212"/>
      <c r="AL106" s="212"/>
      <c r="AM106" s="212"/>
      <c r="AN106" s="211">
        <f t="shared" si="0"/>
        <v>0</v>
      </c>
      <c r="AO106" s="212"/>
      <c r="AP106" s="212"/>
      <c r="AQ106" s="89" t="s">
        <v>89</v>
      </c>
      <c r="AR106" s="51"/>
      <c r="AS106" s="90">
        <v>0</v>
      </c>
      <c r="AT106" s="91">
        <f t="shared" si="1"/>
        <v>0</v>
      </c>
      <c r="AU106" s="92">
        <f>'SO-105 - Chodník pro pěší...'!P125</f>
        <v>0</v>
      </c>
      <c r="AV106" s="91">
        <f>'SO-105 - Chodník pro pěší...'!J35</f>
        <v>0</v>
      </c>
      <c r="AW106" s="91">
        <f>'SO-105 - Chodník pro pěší...'!J36</f>
        <v>0</v>
      </c>
      <c r="AX106" s="91">
        <f>'SO-105 - Chodník pro pěší...'!J37</f>
        <v>0</v>
      </c>
      <c r="AY106" s="91">
        <f>'SO-105 - Chodník pro pěší...'!J38</f>
        <v>0</v>
      </c>
      <c r="AZ106" s="91">
        <f>'SO-105 - Chodník pro pěší...'!F35</f>
        <v>0</v>
      </c>
      <c r="BA106" s="91">
        <f>'SO-105 - Chodník pro pěší...'!F36</f>
        <v>0</v>
      </c>
      <c r="BB106" s="91">
        <f>'SO-105 - Chodník pro pěší...'!F37</f>
        <v>0</v>
      </c>
      <c r="BC106" s="91">
        <f>'SO-105 - Chodník pro pěší...'!F38</f>
        <v>0</v>
      </c>
      <c r="BD106" s="93">
        <f>'SO-105 - Chodník pro pěší...'!F39</f>
        <v>0</v>
      </c>
      <c r="BT106" s="25" t="s">
        <v>87</v>
      </c>
      <c r="BV106" s="25" t="s">
        <v>80</v>
      </c>
      <c r="BW106" s="25" t="s">
        <v>124</v>
      </c>
      <c r="BX106" s="25" t="s">
        <v>94</v>
      </c>
      <c r="CL106" s="25" t="s">
        <v>125</v>
      </c>
    </row>
    <row r="107" spans="1:90" s="4" customFormat="1" ht="16.5" customHeight="1">
      <c r="A107" s="88" t="s">
        <v>88</v>
      </c>
      <c r="B107" s="51"/>
      <c r="C107" s="10"/>
      <c r="D107" s="10"/>
      <c r="E107" s="208" t="s">
        <v>126</v>
      </c>
      <c r="F107" s="208"/>
      <c r="G107" s="208"/>
      <c r="H107" s="208"/>
      <c r="I107" s="208"/>
      <c r="J107" s="10"/>
      <c r="K107" s="208" t="s">
        <v>127</v>
      </c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11">
        <f>'SO-106 - Veřejné parkoviš...'!J32</f>
        <v>0</v>
      </c>
      <c r="AH107" s="212"/>
      <c r="AI107" s="212"/>
      <c r="AJ107" s="212"/>
      <c r="AK107" s="212"/>
      <c r="AL107" s="212"/>
      <c r="AM107" s="212"/>
      <c r="AN107" s="211">
        <f t="shared" si="0"/>
        <v>0</v>
      </c>
      <c r="AO107" s="212"/>
      <c r="AP107" s="212"/>
      <c r="AQ107" s="89" t="s">
        <v>89</v>
      </c>
      <c r="AR107" s="51"/>
      <c r="AS107" s="90">
        <v>0</v>
      </c>
      <c r="AT107" s="91">
        <f t="shared" si="1"/>
        <v>0</v>
      </c>
      <c r="AU107" s="92">
        <f>'SO-106 - Veřejné parkoviš...'!P125</f>
        <v>0</v>
      </c>
      <c r="AV107" s="91">
        <f>'SO-106 - Veřejné parkoviš...'!J35</f>
        <v>0</v>
      </c>
      <c r="AW107" s="91">
        <f>'SO-106 - Veřejné parkoviš...'!J36</f>
        <v>0</v>
      </c>
      <c r="AX107" s="91">
        <f>'SO-106 - Veřejné parkoviš...'!J37</f>
        <v>0</v>
      </c>
      <c r="AY107" s="91">
        <f>'SO-106 - Veřejné parkoviš...'!J38</f>
        <v>0</v>
      </c>
      <c r="AZ107" s="91">
        <f>'SO-106 - Veřejné parkoviš...'!F35</f>
        <v>0</v>
      </c>
      <c r="BA107" s="91">
        <f>'SO-106 - Veřejné parkoviš...'!F36</f>
        <v>0</v>
      </c>
      <c r="BB107" s="91">
        <f>'SO-106 - Veřejné parkoviš...'!F37</f>
        <v>0</v>
      </c>
      <c r="BC107" s="91">
        <f>'SO-106 - Veřejné parkoviš...'!F38</f>
        <v>0</v>
      </c>
      <c r="BD107" s="93">
        <f>'SO-106 - Veřejné parkoviš...'!F39</f>
        <v>0</v>
      </c>
      <c r="BT107" s="25" t="s">
        <v>87</v>
      </c>
      <c r="BV107" s="25" t="s">
        <v>80</v>
      </c>
      <c r="BW107" s="25" t="s">
        <v>128</v>
      </c>
      <c r="BX107" s="25" t="s">
        <v>94</v>
      </c>
      <c r="CL107" s="25" t="s">
        <v>129</v>
      </c>
    </row>
    <row r="108" spans="2:91" s="7" customFormat="1" ht="16.5" customHeight="1">
      <c r="B108" s="79"/>
      <c r="C108" s="80"/>
      <c r="D108" s="207" t="s">
        <v>130</v>
      </c>
      <c r="E108" s="207"/>
      <c r="F108" s="207"/>
      <c r="G108" s="207"/>
      <c r="H108" s="207"/>
      <c r="I108" s="81"/>
      <c r="J108" s="207" t="s">
        <v>131</v>
      </c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18">
        <f>ROUND(SUM(AG109:AG120),2)</f>
        <v>0</v>
      </c>
      <c r="AH108" s="217"/>
      <c r="AI108" s="217"/>
      <c r="AJ108" s="217"/>
      <c r="AK108" s="217"/>
      <c r="AL108" s="217"/>
      <c r="AM108" s="217"/>
      <c r="AN108" s="216">
        <f t="shared" si="0"/>
        <v>0</v>
      </c>
      <c r="AO108" s="217"/>
      <c r="AP108" s="217"/>
      <c r="AQ108" s="82" t="s">
        <v>93</v>
      </c>
      <c r="AR108" s="79"/>
      <c r="AS108" s="83">
        <f>ROUND(SUM(AS109:AS120),2)</f>
        <v>0</v>
      </c>
      <c r="AT108" s="84">
        <f t="shared" si="1"/>
        <v>0</v>
      </c>
      <c r="AU108" s="85">
        <f>ROUND(SUM(AU109:AU120),5)</f>
        <v>0</v>
      </c>
      <c r="AV108" s="84">
        <f>ROUND(AZ108*L29,2)</f>
        <v>0</v>
      </c>
      <c r="AW108" s="84">
        <f>ROUND(BA108*L30,2)</f>
        <v>0</v>
      </c>
      <c r="AX108" s="84">
        <f>ROUND(BB108*L29,2)</f>
        <v>0</v>
      </c>
      <c r="AY108" s="84">
        <f>ROUND(BC108*L30,2)</f>
        <v>0</v>
      </c>
      <c r="AZ108" s="84">
        <f>ROUND(SUM(AZ109:AZ120),2)</f>
        <v>0</v>
      </c>
      <c r="BA108" s="84">
        <f>ROUND(SUM(BA109:BA120),2)</f>
        <v>0</v>
      </c>
      <c r="BB108" s="84">
        <f>ROUND(SUM(BB109:BB120),2)</f>
        <v>0</v>
      </c>
      <c r="BC108" s="84">
        <f>ROUND(SUM(BC109:BC120),2)</f>
        <v>0</v>
      </c>
      <c r="BD108" s="86">
        <f>ROUND(SUM(BD109:BD120),2)</f>
        <v>0</v>
      </c>
      <c r="BS108" s="87" t="s">
        <v>77</v>
      </c>
      <c r="BT108" s="87" t="s">
        <v>85</v>
      </c>
      <c r="BU108" s="87" t="s">
        <v>79</v>
      </c>
      <c r="BV108" s="87" t="s">
        <v>80</v>
      </c>
      <c r="BW108" s="87" t="s">
        <v>132</v>
      </c>
      <c r="BX108" s="87" t="s">
        <v>4</v>
      </c>
      <c r="CL108" s="87" t="s">
        <v>1</v>
      </c>
      <c r="CM108" s="87" t="s">
        <v>87</v>
      </c>
    </row>
    <row r="109" spans="1:90" s="4" customFormat="1" ht="16.5" customHeight="1">
      <c r="A109" s="88" t="s">
        <v>88</v>
      </c>
      <c r="B109" s="51"/>
      <c r="C109" s="10"/>
      <c r="D109" s="10"/>
      <c r="E109" s="208" t="s">
        <v>133</v>
      </c>
      <c r="F109" s="208"/>
      <c r="G109" s="208"/>
      <c r="H109" s="208"/>
      <c r="I109" s="208"/>
      <c r="J109" s="10"/>
      <c r="K109" s="208" t="s">
        <v>134</v>
      </c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11">
        <f>'SO-301 - Stoky splašková ...'!J32</f>
        <v>0</v>
      </c>
      <c r="AH109" s="212"/>
      <c r="AI109" s="212"/>
      <c r="AJ109" s="212"/>
      <c r="AK109" s="212"/>
      <c r="AL109" s="212"/>
      <c r="AM109" s="212"/>
      <c r="AN109" s="211">
        <f t="shared" si="0"/>
        <v>0</v>
      </c>
      <c r="AO109" s="212"/>
      <c r="AP109" s="212"/>
      <c r="AQ109" s="89" t="s">
        <v>89</v>
      </c>
      <c r="AR109" s="51"/>
      <c r="AS109" s="90">
        <v>0</v>
      </c>
      <c r="AT109" s="91">
        <f t="shared" si="1"/>
        <v>0</v>
      </c>
      <c r="AU109" s="92">
        <f>'SO-301 - Stoky splašková ...'!P127</f>
        <v>0</v>
      </c>
      <c r="AV109" s="91">
        <f>'SO-301 - Stoky splašková ...'!J35</f>
        <v>0</v>
      </c>
      <c r="AW109" s="91">
        <f>'SO-301 - Stoky splašková ...'!J36</f>
        <v>0</v>
      </c>
      <c r="AX109" s="91">
        <f>'SO-301 - Stoky splašková ...'!J37</f>
        <v>0</v>
      </c>
      <c r="AY109" s="91">
        <f>'SO-301 - Stoky splašková ...'!J38</f>
        <v>0</v>
      </c>
      <c r="AZ109" s="91">
        <f>'SO-301 - Stoky splašková ...'!F35</f>
        <v>0</v>
      </c>
      <c r="BA109" s="91">
        <f>'SO-301 - Stoky splašková ...'!F36</f>
        <v>0</v>
      </c>
      <c r="BB109" s="91">
        <f>'SO-301 - Stoky splašková ...'!F37</f>
        <v>0</v>
      </c>
      <c r="BC109" s="91">
        <f>'SO-301 - Stoky splašková ...'!F38</f>
        <v>0</v>
      </c>
      <c r="BD109" s="93">
        <f>'SO-301 - Stoky splašková ...'!F39</f>
        <v>0</v>
      </c>
      <c r="BT109" s="25" t="s">
        <v>87</v>
      </c>
      <c r="BV109" s="25" t="s">
        <v>80</v>
      </c>
      <c r="BW109" s="25" t="s">
        <v>135</v>
      </c>
      <c r="BX109" s="25" t="s">
        <v>132</v>
      </c>
      <c r="CL109" s="25" t="s">
        <v>136</v>
      </c>
    </row>
    <row r="110" spans="1:90" s="4" customFormat="1" ht="16.5" customHeight="1">
      <c r="A110" s="88" t="s">
        <v>88</v>
      </c>
      <c r="B110" s="51"/>
      <c r="C110" s="10"/>
      <c r="D110" s="10"/>
      <c r="E110" s="208" t="s">
        <v>137</v>
      </c>
      <c r="F110" s="208"/>
      <c r="G110" s="208"/>
      <c r="H110" s="208"/>
      <c r="I110" s="208"/>
      <c r="J110" s="10"/>
      <c r="K110" s="208" t="s">
        <v>138</v>
      </c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11">
        <f>'SO-302 - Stoky splašková ...'!J32</f>
        <v>0</v>
      </c>
      <c r="AH110" s="212"/>
      <c r="AI110" s="212"/>
      <c r="AJ110" s="212"/>
      <c r="AK110" s="212"/>
      <c r="AL110" s="212"/>
      <c r="AM110" s="212"/>
      <c r="AN110" s="211">
        <f t="shared" si="0"/>
        <v>0</v>
      </c>
      <c r="AO110" s="212"/>
      <c r="AP110" s="212"/>
      <c r="AQ110" s="89" t="s">
        <v>89</v>
      </c>
      <c r="AR110" s="51"/>
      <c r="AS110" s="90">
        <v>0</v>
      </c>
      <c r="AT110" s="91">
        <f t="shared" si="1"/>
        <v>0</v>
      </c>
      <c r="AU110" s="92">
        <f>'SO-302 - Stoky splašková ...'!P126</f>
        <v>0</v>
      </c>
      <c r="AV110" s="91">
        <f>'SO-302 - Stoky splašková ...'!J35</f>
        <v>0</v>
      </c>
      <c r="AW110" s="91">
        <f>'SO-302 - Stoky splašková ...'!J36</f>
        <v>0</v>
      </c>
      <c r="AX110" s="91">
        <f>'SO-302 - Stoky splašková ...'!J37</f>
        <v>0</v>
      </c>
      <c r="AY110" s="91">
        <f>'SO-302 - Stoky splašková ...'!J38</f>
        <v>0</v>
      </c>
      <c r="AZ110" s="91">
        <f>'SO-302 - Stoky splašková ...'!F35</f>
        <v>0</v>
      </c>
      <c r="BA110" s="91">
        <f>'SO-302 - Stoky splašková ...'!F36</f>
        <v>0</v>
      </c>
      <c r="BB110" s="91">
        <f>'SO-302 - Stoky splašková ...'!F37</f>
        <v>0</v>
      </c>
      <c r="BC110" s="91">
        <f>'SO-302 - Stoky splašková ...'!F38</f>
        <v>0</v>
      </c>
      <c r="BD110" s="93">
        <f>'SO-302 - Stoky splašková ...'!F39</f>
        <v>0</v>
      </c>
      <c r="BT110" s="25" t="s">
        <v>87</v>
      </c>
      <c r="BV110" s="25" t="s">
        <v>80</v>
      </c>
      <c r="BW110" s="25" t="s">
        <v>139</v>
      </c>
      <c r="BX110" s="25" t="s">
        <v>132</v>
      </c>
      <c r="CL110" s="25" t="s">
        <v>136</v>
      </c>
    </row>
    <row r="111" spans="1:90" s="4" customFormat="1" ht="16.5" customHeight="1">
      <c r="A111" s="88" t="s">
        <v>88</v>
      </c>
      <c r="B111" s="51"/>
      <c r="C111" s="10"/>
      <c r="D111" s="10"/>
      <c r="E111" s="208" t="s">
        <v>140</v>
      </c>
      <c r="F111" s="208"/>
      <c r="G111" s="208"/>
      <c r="H111" s="208"/>
      <c r="I111" s="208"/>
      <c r="J111" s="10"/>
      <c r="K111" s="208" t="s">
        <v>141</v>
      </c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11">
        <f>'SO-303 - Stoky dešťové ka...'!J32</f>
        <v>0</v>
      </c>
      <c r="AH111" s="212"/>
      <c r="AI111" s="212"/>
      <c r="AJ111" s="212"/>
      <c r="AK111" s="212"/>
      <c r="AL111" s="212"/>
      <c r="AM111" s="212"/>
      <c r="AN111" s="211">
        <f t="shared" si="0"/>
        <v>0</v>
      </c>
      <c r="AO111" s="212"/>
      <c r="AP111" s="212"/>
      <c r="AQ111" s="89" t="s">
        <v>89</v>
      </c>
      <c r="AR111" s="51"/>
      <c r="AS111" s="90">
        <v>0</v>
      </c>
      <c r="AT111" s="91">
        <f t="shared" si="1"/>
        <v>0</v>
      </c>
      <c r="AU111" s="92">
        <f>'SO-303 - Stoky dešťové ka...'!P127</f>
        <v>0</v>
      </c>
      <c r="AV111" s="91">
        <f>'SO-303 - Stoky dešťové ka...'!J35</f>
        <v>0</v>
      </c>
      <c r="AW111" s="91">
        <f>'SO-303 - Stoky dešťové ka...'!J36</f>
        <v>0</v>
      </c>
      <c r="AX111" s="91">
        <f>'SO-303 - Stoky dešťové ka...'!J37</f>
        <v>0</v>
      </c>
      <c r="AY111" s="91">
        <f>'SO-303 - Stoky dešťové ka...'!J38</f>
        <v>0</v>
      </c>
      <c r="AZ111" s="91">
        <f>'SO-303 - Stoky dešťové ka...'!F35</f>
        <v>0</v>
      </c>
      <c r="BA111" s="91">
        <f>'SO-303 - Stoky dešťové ka...'!F36</f>
        <v>0</v>
      </c>
      <c r="BB111" s="91">
        <f>'SO-303 - Stoky dešťové ka...'!F37</f>
        <v>0</v>
      </c>
      <c r="BC111" s="91">
        <f>'SO-303 - Stoky dešťové ka...'!F38</f>
        <v>0</v>
      </c>
      <c r="BD111" s="93">
        <f>'SO-303 - Stoky dešťové ka...'!F39</f>
        <v>0</v>
      </c>
      <c r="BT111" s="25" t="s">
        <v>87</v>
      </c>
      <c r="BV111" s="25" t="s">
        <v>80</v>
      </c>
      <c r="BW111" s="25" t="s">
        <v>142</v>
      </c>
      <c r="BX111" s="25" t="s">
        <v>132</v>
      </c>
      <c r="CL111" s="25" t="s">
        <v>136</v>
      </c>
    </row>
    <row r="112" spans="1:90" s="4" customFormat="1" ht="16.5" customHeight="1">
      <c r="A112" s="88" t="s">
        <v>88</v>
      </c>
      <c r="B112" s="51"/>
      <c r="C112" s="10"/>
      <c r="D112" s="10"/>
      <c r="E112" s="208" t="s">
        <v>143</v>
      </c>
      <c r="F112" s="208"/>
      <c r="G112" s="208"/>
      <c r="H112" s="208"/>
      <c r="I112" s="208"/>
      <c r="J112" s="10"/>
      <c r="K112" s="208" t="s">
        <v>144</v>
      </c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11">
        <f>'SO-304 - Stoky dešťové ka...'!J32</f>
        <v>0</v>
      </c>
      <c r="AH112" s="212"/>
      <c r="AI112" s="212"/>
      <c r="AJ112" s="212"/>
      <c r="AK112" s="212"/>
      <c r="AL112" s="212"/>
      <c r="AM112" s="212"/>
      <c r="AN112" s="211">
        <f t="shared" si="0"/>
        <v>0</v>
      </c>
      <c r="AO112" s="212"/>
      <c r="AP112" s="212"/>
      <c r="AQ112" s="89" t="s">
        <v>89</v>
      </c>
      <c r="AR112" s="51"/>
      <c r="AS112" s="90">
        <v>0</v>
      </c>
      <c r="AT112" s="91">
        <f t="shared" si="1"/>
        <v>0</v>
      </c>
      <c r="AU112" s="92">
        <f>'SO-304 - Stoky dešťové ka...'!P127</f>
        <v>0</v>
      </c>
      <c r="AV112" s="91">
        <f>'SO-304 - Stoky dešťové ka...'!J35</f>
        <v>0</v>
      </c>
      <c r="AW112" s="91">
        <f>'SO-304 - Stoky dešťové ka...'!J36</f>
        <v>0</v>
      </c>
      <c r="AX112" s="91">
        <f>'SO-304 - Stoky dešťové ka...'!J37</f>
        <v>0</v>
      </c>
      <c r="AY112" s="91">
        <f>'SO-304 - Stoky dešťové ka...'!J38</f>
        <v>0</v>
      </c>
      <c r="AZ112" s="91">
        <f>'SO-304 - Stoky dešťové ka...'!F35</f>
        <v>0</v>
      </c>
      <c r="BA112" s="91">
        <f>'SO-304 - Stoky dešťové ka...'!F36</f>
        <v>0</v>
      </c>
      <c r="BB112" s="91">
        <f>'SO-304 - Stoky dešťové ka...'!F37</f>
        <v>0</v>
      </c>
      <c r="BC112" s="91">
        <f>'SO-304 - Stoky dešťové ka...'!F38</f>
        <v>0</v>
      </c>
      <c r="BD112" s="93">
        <f>'SO-304 - Stoky dešťové ka...'!F39</f>
        <v>0</v>
      </c>
      <c r="BT112" s="25" t="s">
        <v>87</v>
      </c>
      <c r="BV112" s="25" t="s">
        <v>80</v>
      </c>
      <c r="BW112" s="25" t="s">
        <v>145</v>
      </c>
      <c r="BX112" s="25" t="s">
        <v>132</v>
      </c>
      <c r="CL112" s="25" t="s">
        <v>136</v>
      </c>
    </row>
    <row r="113" spans="1:90" s="4" customFormat="1" ht="16.5" customHeight="1">
      <c r="A113" s="88" t="s">
        <v>88</v>
      </c>
      <c r="B113" s="51"/>
      <c r="C113" s="10"/>
      <c r="D113" s="10"/>
      <c r="E113" s="208" t="s">
        <v>146</v>
      </c>
      <c r="F113" s="208"/>
      <c r="G113" s="208"/>
      <c r="H113" s="208"/>
      <c r="I113" s="208"/>
      <c r="J113" s="10"/>
      <c r="K113" s="208" t="s">
        <v>147</v>
      </c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11">
        <f>'SO-305 - Přípojky splaško...'!J32</f>
        <v>0</v>
      </c>
      <c r="AH113" s="212"/>
      <c r="AI113" s="212"/>
      <c r="AJ113" s="212"/>
      <c r="AK113" s="212"/>
      <c r="AL113" s="212"/>
      <c r="AM113" s="212"/>
      <c r="AN113" s="211">
        <f t="shared" si="0"/>
        <v>0</v>
      </c>
      <c r="AO113" s="212"/>
      <c r="AP113" s="212"/>
      <c r="AQ113" s="89" t="s">
        <v>89</v>
      </c>
      <c r="AR113" s="51"/>
      <c r="AS113" s="90">
        <v>0</v>
      </c>
      <c r="AT113" s="91">
        <f t="shared" si="1"/>
        <v>0</v>
      </c>
      <c r="AU113" s="92">
        <f>'SO-305 - Přípojky splaško...'!P126</f>
        <v>0</v>
      </c>
      <c r="AV113" s="91">
        <f>'SO-305 - Přípojky splaško...'!J35</f>
        <v>0</v>
      </c>
      <c r="AW113" s="91">
        <f>'SO-305 - Přípojky splaško...'!J36</f>
        <v>0</v>
      </c>
      <c r="AX113" s="91">
        <f>'SO-305 - Přípojky splaško...'!J37</f>
        <v>0</v>
      </c>
      <c r="AY113" s="91">
        <f>'SO-305 - Přípojky splaško...'!J38</f>
        <v>0</v>
      </c>
      <c r="AZ113" s="91">
        <f>'SO-305 - Přípojky splaško...'!F35</f>
        <v>0</v>
      </c>
      <c r="BA113" s="91">
        <f>'SO-305 - Přípojky splaško...'!F36</f>
        <v>0</v>
      </c>
      <c r="BB113" s="91">
        <f>'SO-305 - Přípojky splaško...'!F37</f>
        <v>0</v>
      </c>
      <c r="BC113" s="91">
        <f>'SO-305 - Přípojky splaško...'!F38</f>
        <v>0</v>
      </c>
      <c r="BD113" s="93">
        <f>'SO-305 - Přípojky splaško...'!F39</f>
        <v>0</v>
      </c>
      <c r="BT113" s="25" t="s">
        <v>87</v>
      </c>
      <c r="BV113" s="25" t="s">
        <v>80</v>
      </c>
      <c r="BW113" s="25" t="s">
        <v>148</v>
      </c>
      <c r="BX113" s="25" t="s">
        <v>132</v>
      </c>
      <c r="CL113" s="25" t="s">
        <v>136</v>
      </c>
    </row>
    <row r="114" spans="1:90" s="4" customFormat="1" ht="16.5" customHeight="1">
      <c r="A114" s="88" t="s">
        <v>88</v>
      </c>
      <c r="B114" s="51"/>
      <c r="C114" s="10"/>
      <c r="D114" s="10"/>
      <c r="E114" s="208" t="s">
        <v>149</v>
      </c>
      <c r="F114" s="208"/>
      <c r="G114" s="208"/>
      <c r="H114" s="208"/>
      <c r="I114" s="208"/>
      <c r="J114" s="10"/>
      <c r="K114" s="208" t="s">
        <v>150</v>
      </c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11">
        <f>'SO-306 - Přípojky splaško...'!J32</f>
        <v>0</v>
      </c>
      <c r="AH114" s="212"/>
      <c r="AI114" s="212"/>
      <c r="AJ114" s="212"/>
      <c r="AK114" s="212"/>
      <c r="AL114" s="212"/>
      <c r="AM114" s="212"/>
      <c r="AN114" s="211">
        <f t="shared" si="0"/>
        <v>0</v>
      </c>
      <c r="AO114" s="212"/>
      <c r="AP114" s="212"/>
      <c r="AQ114" s="89" t="s">
        <v>89</v>
      </c>
      <c r="AR114" s="51"/>
      <c r="AS114" s="90">
        <v>0</v>
      </c>
      <c r="AT114" s="91">
        <f t="shared" si="1"/>
        <v>0</v>
      </c>
      <c r="AU114" s="92">
        <f>'SO-306 - Přípojky splaško...'!P126</f>
        <v>0</v>
      </c>
      <c r="AV114" s="91">
        <f>'SO-306 - Přípojky splaško...'!J35</f>
        <v>0</v>
      </c>
      <c r="AW114" s="91">
        <f>'SO-306 - Přípojky splaško...'!J36</f>
        <v>0</v>
      </c>
      <c r="AX114" s="91">
        <f>'SO-306 - Přípojky splaško...'!J37</f>
        <v>0</v>
      </c>
      <c r="AY114" s="91">
        <f>'SO-306 - Přípojky splaško...'!J38</f>
        <v>0</v>
      </c>
      <c r="AZ114" s="91">
        <f>'SO-306 - Přípojky splaško...'!F35</f>
        <v>0</v>
      </c>
      <c r="BA114" s="91">
        <f>'SO-306 - Přípojky splaško...'!F36</f>
        <v>0</v>
      </c>
      <c r="BB114" s="91">
        <f>'SO-306 - Přípojky splaško...'!F37</f>
        <v>0</v>
      </c>
      <c r="BC114" s="91">
        <f>'SO-306 - Přípojky splaško...'!F38</f>
        <v>0</v>
      </c>
      <c r="BD114" s="93">
        <f>'SO-306 - Přípojky splaško...'!F39</f>
        <v>0</v>
      </c>
      <c r="BT114" s="25" t="s">
        <v>87</v>
      </c>
      <c r="BV114" s="25" t="s">
        <v>80</v>
      </c>
      <c r="BW114" s="25" t="s">
        <v>151</v>
      </c>
      <c r="BX114" s="25" t="s">
        <v>132</v>
      </c>
      <c r="CL114" s="25" t="s">
        <v>136</v>
      </c>
    </row>
    <row r="115" spans="1:90" s="4" customFormat="1" ht="16.5" customHeight="1">
      <c r="A115" s="88" t="s">
        <v>88</v>
      </c>
      <c r="B115" s="51"/>
      <c r="C115" s="10"/>
      <c r="D115" s="10"/>
      <c r="E115" s="208" t="s">
        <v>152</v>
      </c>
      <c r="F115" s="208"/>
      <c r="G115" s="208"/>
      <c r="H115" s="208"/>
      <c r="I115" s="208"/>
      <c r="J115" s="10"/>
      <c r="K115" s="208" t="s">
        <v>153</v>
      </c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11">
        <f>'SO-307 - Přípojky dešťové...'!J32</f>
        <v>0</v>
      </c>
      <c r="AH115" s="212"/>
      <c r="AI115" s="212"/>
      <c r="AJ115" s="212"/>
      <c r="AK115" s="212"/>
      <c r="AL115" s="212"/>
      <c r="AM115" s="212"/>
      <c r="AN115" s="211">
        <f t="shared" si="0"/>
        <v>0</v>
      </c>
      <c r="AO115" s="212"/>
      <c r="AP115" s="212"/>
      <c r="AQ115" s="89" t="s">
        <v>89</v>
      </c>
      <c r="AR115" s="51"/>
      <c r="AS115" s="90">
        <v>0</v>
      </c>
      <c r="AT115" s="91">
        <f t="shared" si="1"/>
        <v>0</v>
      </c>
      <c r="AU115" s="92">
        <f>'SO-307 - Přípojky dešťové...'!P126</f>
        <v>0</v>
      </c>
      <c r="AV115" s="91">
        <f>'SO-307 - Přípojky dešťové...'!J35</f>
        <v>0</v>
      </c>
      <c r="AW115" s="91">
        <f>'SO-307 - Přípojky dešťové...'!J36</f>
        <v>0</v>
      </c>
      <c r="AX115" s="91">
        <f>'SO-307 - Přípojky dešťové...'!J37</f>
        <v>0</v>
      </c>
      <c r="AY115" s="91">
        <f>'SO-307 - Přípojky dešťové...'!J38</f>
        <v>0</v>
      </c>
      <c r="AZ115" s="91">
        <f>'SO-307 - Přípojky dešťové...'!F35</f>
        <v>0</v>
      </c>
      <c r="BA115" s="91">
        <f>'SO-307 - Přípojky dešťové...'!F36</f>
        <v>0</v>
      </c>
      <c r="BB115" s="91">
        <f>'SO-307 - Přípojky dešťové...'!F37</f>
        <v>0</v>
      </c>
      <c r="BC115" s="91">
        <f>'SO-307 - Přípojky dešťové...'!F38</f>
        <v>0</v>
      </c>
      <c r="BD115" s="93">
        <f>'SO-307 - Přípojky dešťové...'!F39</f>
        <v>0</v>
      </c>
      <c r="BT115" s="25" t="s">
        <v>87</v>
      </c>
      <c r="BV115" s="25" t="s">
        <v>80</v>
      </c>
      <c r="BW115" s="25" t="s">
        <v>154</v>
      </c>
      <c r="BX115" s="25" t="s">
        <v>132</v>
      </c>
      <c r="CL115" s="25" t="s">
        <v>136</v>
      </c>
    </row>
    <row r="116" spans="1:90" s="4" customFormat="1" ht="16.5" customHeight="1">
      <c r="A116" s="88" t="s">
        <v>88</v>
      </c>
      <c r="B116" s="51"/>
      <c r="C116" s="10"/>
      <c r="D116" s="10"/>
      <c r="E116" s="208" t="s">
        <v>155</v>
      </c>
      <c r="F116" s="208"/>
      <c r="G116" s="208"/>
      <c r="H116" s="208"/>
      <c r="I116" s="208"/>
      <c r="J116" s="10"/>
      <c r="K116" s="208" t="s">
        <v>156</v>
      </c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11">
        <f>'SO-308 - Přípojky dešťové...'!J32</f>
        <v>0</v>
      </c>
      <c r="AH116" s="212"/>
      <c r="AI116" s="212"/>
      <c r="AJ116" s="212"/>
      <c r="AK116" s="212"/>
      <c r="AL116" s="212"/>
      <c r="AM116" s="212"/>
      <c r="AN116" s="211">
        <f t="shared" si="0"/>
        <v>0</v>
      </c>
      <c r="AO116" s="212"/>
      <c r="AP116" s="212"/>
      <c r="AQ116" s="89" t="s">
        <v>89</v>
      </c>
      <c r="AR116" s="51"/>
      <c r="AS116" s="90">
        <v>0</v>
      </c>
      <c r="AT116" s="91">
        <f t="shared" si="1"/>
        <v>0</v>
      </c>
      <c r="AU116" s="92">
        <f>'SO-308 - Přípojky dešťové...'!P126</f>
        <v>0</v>
      </c>
      <c r="AV116" s="91">
        <f>'SO-308 - Přípojky dešťové...'!J35</f>
        <v>0</v>
      </c>
      <c r="AW116" s="91">
        <f>'SO-308 - Přípojky dešťové...'!J36</f>
        <v>0</v>
      </c>
      <c r="AX116" s="91">
        <f>'SO-308 - Přípojky dešťové...'!J37</f>
        <v>0</v>
      </c>
      <c r="AY116" s="91">
        <f>'SO-308 - Přípojky dešťové...'!J38</f>
        <v>0</v>
      </c>
      <c r="AZ116" s="91">
        <f>'SO-308 - Přípojky dešťové...'!F35</f>
        <v>0</v>
      </c>
      <c r="BA116" s="91">
        <f>'SO-308 - Přípojky dešťové...'!F36</f>
        <v>0</v>
      </c>
      <c r="BB116" s="91">
        <f>'SO-308 - Přípojky dešťové...'!F37</f>
        <v>0</v>
      </c>
      <c r="BC116" s="91">
        <f>'SO-308 - Přípojky dešťové...'!F38</f>
        <v>0</v>
      </c>
      <c r="BD116" s="93">
        <f>'SO-308 - Přípojky dešťové...'!F39</f>
        <v>0</v>
      </c>
      <c r="BT116" s="25" t="s">
        <v>87</v>
      </c>
      <c r="BV116" s="25" t="s">
        <v>80</v>
      </c>
      <c r="BW116" s="25" t="s">
        <v>157</v>
      </c>
      <c r="BX116" s="25" t="s">
        <v>132</v>
      </c>
      <c r="CL116" s="25" t="s">
        <v>158</v>
      </c>
    </row>
    <row r="117" spans="1:90" s="4" customFormat="1" ht="16.5" customHeight="1">
      <c r="A117" s="88" t="s">
        <v>88</v>
      </c>
      <c r="B117" s="51"/>
      <c r="C117" s="10"/>
      <c r="D117" s="10"/>
      <c r="E117" s="208" t="s">
        <v>159</v>
      </c>
      <c r="F117" s="208"/>
      <c r="G117" s="208"/>
      <c r="H117" s="208"/>
      <c r="I117" s="208"/>
      <c r="J117" s="10"/>
      <c r="K117" s="208" t="s">
        <v>160</v>
      </c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11">
        <f>'SO-309 - Vodovod – část A'!J32</f>
        <v>0</v>
      </c>
      <c r="AH117" s="212"/>
      <c r="AI117" s="212"/>
      <c r="AJ117" s="212"/>
      <c r="AK117" s="212"/>
      <c r="AL117" s="212"/>
      <c r="AM117" s="212"/>
      <c r="AN117" s="211">
        <f t="shared" si="0"/>
        <v>0</v>
      </c>
      <c r="AO117" s="212"/>
      <c r="AP117" s="212"/>
      <c r="AQ117" s="89" t="s">
        <v>89</v>
      </c>
      <c r="AR117" s="51"/>
      <c r="AS117" s="90">
        <v>0</v>
      </c>
      <c r="AT117" s="91">
        <f t="shared" si="1"/>
        <v>0</v>
      </c>
      <c r="AU117" s="92">
        <f>'SO-309 - Vodovod – část A'!P127</f>
        <v>0</v>
      </c>
      <c r="AV117" s="91">
        <f>'SO-309 - Vodovod – část A'!J35</f>
        <v>0</v>
      </c>
      <c r="AW117" s="91">
        <f>'SO-309 - Vodovod – část A'!J36</f>
        <v>0</v>
      </c>
      <c r="AX117" s="91">
        <f>'SO-309 - Vodovod – část A'!J37</f>
        <v>0</v>
      </c>
      <c r="AY117" s="91">
        <f>'SO-309 - Vodovod – část A'!J38</f>
        <v>0</v>
      </c>
      <c r="AZ117" s="91">
        <f>'SO-309 - Vodovod – část A'!F35</f>
        <v>0</v>
      </c>
      <c r="BA117" s="91">
        <f>'SO-309 - Vodovod – část A'!F36</f>
        <v>0</v>
      </c>
      <c r="BB117" s="91">
        <f>'SO-309 - Vodovod – část A'!F37</f>
        <v>0</v>
      </c>
      <c r="BC117" s="91">
        <f>'SO-309 - Vodovod – část A'!F38</f>
        <v>0</v>
      </c>
      <c r="BD117" s="93">
        <f>'SO-309 - Vodovod – část A'!F39</f>
        <v>0</v>
      </c>
      <c r="BT117" s="25" t="s">
        <v>87</v>
      </c>
      <c r="BV117" s="25" t="s">
        <v>80</v>
      </c>
      <c r="BW117" s="25" t="s">
        <v>161</v>
      </c>
      <c r="BX117" s="25" t="s">
        <v>132</v>
      </c>
      <c r="CL117" s="25" t="s">
        <v>162</v>
      </c>
    </row>
    <row r="118" spans="1:90" s="4" customFormat="1" ht="16.5" customHeight="1">
      <c r="A118" s="88" t="s">
        <v>88</v>
      </c>
      <c r="B118" s="51"/>
      <c r="C118" s="10"/>
      <c r="D118" s="10"/>
      <c r="E118" s="208" t="s">
        <v>163</v>
      </c>
      <c r="F118" s="208"/>
      <c r="G118" s="208"/>
      <c r="H118" s="208"/>
      <c r="I118" s="208"/>
      <c r="J118" s="10"/>
      <c r="K118" s="208" t="s">
        <v>164</v>
      </c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11">
        <f>'SO-310 - Vodovod – část C'!J32</f>
        <v>0</v>
      </c>
      <c r="AH118" s="212"/>
      <c r="AI118" s="212"/>
      <c r="AJ118" s="212"/>
      <c r="AK118" s="212"/>
      <c r="AL118" s="212"/>
      <c r="AM118" s="212"/>
      <c r="AN118" s="211">
        <f t="shared" si="0"/>
        <v>0</v>
      </c>
      <c r="AO118" s="212"/>
      <c r="AP118" s="212"/>
      <c r="AQ118" s="89" t="s">
        <v>89</v>
      </c>
      <c r="AR118" s="51"/>
      <c r="AS118" s="90">
        <v>0</v>
      </c>
      <c r="AT118" s="91">
        <f t="shared" si="1"/>
        <v>0</v>
      </c>
      <c r="AU118" s="92">
        <f>'SO-310 - Vodovod – část C'!P127</f>
        <v>0</v>
      </c>
      <c r="AV118" s="91">
        <f>'SO-310 - Vodovod – část C'!J35</f>
        <v>0</v>
      </c>
      <c r="AW118" s="91">
        <f>'SO-310 - Vodovod – část C'!J36</f>
        <v>0</v>
      </c>
      <c r="AX118" s="91">
        <f>'SO-310 - Vodovod – část C'!J37</f>
        <v>0</v>
      </c>
      <c r="AY118" s="91">
        <f>'SO-310 - Vodovod – část C'!J38</f>
        <v>0</v>
      </c>
      <c r="AZ118" s="91">
        <f>'SO-310 - Vodovod – část C'!F35</f>
        <v>0</v>
      </c>
      <c r="BA118" s="91">
        <f>'SO-310 - Vodovod – část C'!F36</f>
        <v>0</v>
      </c>
      <c r="BB118" s="91">
        <f>'SO-310 - Vodovod – část C'!F37</f>
        <v>0</v>
      </c>
      <c r="BC118" s="91">
        <f>'SO-310 - Vodovod – část C'!F38</f>
        <v>0</v>
      </c>
      <c r="BD118" s="93">
        <f>'SO-310 - Vodovod – část C'!F39</f>
        <v>0</v>
      </c>
      <c r="BT118" s="25" t="s">
        <v>87</v>
      </c>
      <c r="BV118" s="25" t="s">
        <v>80</v>
      </c>
      <c r="BW118" s="25" t="s">
        <v>165</v>
      </c>
      <c r="BX118" s="25" t="s">
        <v>132</v>
      </c>
      <c r="CL118" s="25" t="s">
        <v>162</v>
      </c>
    </row>
    <row r="119" spans="1:90" s="4" customFormat="1" ht="16.5" customHeight="1">
      <c r="A119" s="88" t="s">
        <v>88</v>
      </c>
      <c r="B119" s="51"/>
      <c r="C119" s="10"/>
      <c r="D119" s="10"/>
      <c r="E119" s="208" t="s">
        <v>166</v>
      </c>
      <c r="F119" s="208"/>
      <c r="G119" s="208"/>
      <c r="H119" s="208"/>
      <c r="I119" s="208"/>
      <c r="J119" s="10"/>
      <c r="K119" s="208" t="s">
        <v>167</v>
      </c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11">
        <f>'SO-311 - Vodovodní přípoj...'!J32</f>
        <v>0</v>
      </c>
      <c r="AH119" s="212"/>
      <c r="AI119" s="212"/>
      <c r="AJ119" s="212"/>
      <c r="AK119" s="212"/>
      <c r="AL119" s="212"/>
      <c r="AM119" s="212"/>
      <c r="AN119" s="211">
        <f t="shared" si="0"/>
        <v>0</v>
      </c>
      <c r="AO119" s="212"/>
      <c r="AP119" s="212"/>
      <c r="AQ119" s="89" t="s">
        <v>89</v>
      </c>
      <c r="AR119" s="51"/>
      <c r="AS119" s="90">
        <v>0</v>
      </c>
      <c r="AT119" s="91">
        <f t="shared" si="1"/>
        <v>0</v>
      </c>
      <c r="AU119" s="92">
        <f>'SO-311 - Vodovodní přípoj...'!P125</f>
        <v>0</v>
      </c>
      <c r="AV119" s="91">
        <f>'SO-311 - Vodovodní přípoj...'!J35</f>
        <v>0</v>
      </c>
      <c r="AW119" s="91">
        <f>'SO-311 - Vodovodní přípoj...'!J36</f>
        <v>0</v>
      </c>
      <c r="AX119" s="91">
        <f>'SO-311 - Vodovodní přípoj...'!J37</f>
        <v>0</v>
      </c>
      <c r="AY119" s="91">
        <f>'SO-311 - Vodovodní přípoj...'!J38</f>
        <v>0</v>
      </c>
      <c r="AZ119" s="91">
        <f>'SO-311 - Vodovodní přípoj...'!F35</f>
        <v>0</v>
      </c>
      <c r="BA119" s="91">
        <f>'SO-311 - Vodovodní přípoj...'!F36</f>
        <v>0</v>
      </c>
      <c r="BB119" s="91">
        <f>'SO-311 - Vodovodní přípoj...'!F37</f>
        <v>0</v>
      </c>
      <c r="BC119" s="91">
        <f>'SO-311 - Vodovodní přípoj...'!F38</f>
        <v>0</v>
      </c>
      <c r="BD119" s="93">
        <f>'SO-311 - Vodovodní přípoj...'!F39</f>
        <v>0</v>
      </c>
      <c r="BT119" s="25" t="s">
        <v>87</v>
      </c>
      <c r="BV119" s="25" t="s">
        <v>80</v>
      </c>
      <c r="BW119" s="25" t="s">
        <v>168</v>
      </c>
      <c r="BX119" s="25" t="s">
        <v>132</v>
      </c>
      <c r="CL119" s="25" t="s">
        <v>162</v>
      </c>
    </row>
    <row r="120" spans="1:90" s="4" customFormat="1" ht="16.5" customHeight="1">
      <c r="A120" s="88" t="s">
        <v>88</v>
      </c>
      <c r="B120" s="51"/>
      <c r="C120" s="10"/>
      <c r="D120" s="10"/>
      <c r="E120" s="208" t="s">
        <v>169</v>
      </c>
      <c r="F120" s="208"/>
      <c r="G120" s="208"/>
      <c r="H120" s="208"/>
      <c r="I120" s="208"/>
      <c r="J120" s="10"/>
      <c r="K120" s="208" t="s">
        <v>170</v>
      </c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11">
        <f>'SO-312 - Vodovodní přípoj...'!J32</f>
        <v>0</v>
      </c>
      <c r="AH120" s="212"/>
      <c r="AI120" s="212"/>
      <c r="AJ120" s="212"/>
      <c r="AK120" s="212"/>
      <c r="AL120" s="212"/>
      <c r="AM120" s="212"/>
      <c r="AN120" s="211">
        <f t="shared" si="0"/>
        <v>0</v>
      </c>
      <c r="AO120" s="212"/>
      <c r="AP120" s="212"/>
      <c r="AQ120" s="89" t="s">
        <v>89</v>
      </c>
      <c r="AR120" s="51"/>
      <c r="AS120" s="90">
        <v>0</v>
      </c>
      <c r="AT120" s="91">
        <f t="shared" si="1"/>
        <v>0</v>
      </c>
      <c r="AU120" s="92">
        <f>'SO-312 - Vodovodní přípoj...'!P125</f>
        <v>0</v>
      </c>
      <c r="AV120" s="91">
        <f>'SO-312 - Vodovodní přípoj...'!J35</f>
        <v>0</v>
      </c>
      <c r="AW120" s="91">
        <f>'SO-312 - Vodovodní přípoj...'!J36</f>
        <v>0</v>
      </c>
      <c r="AX120" s="91">
        <f>'SO-312 - Vodovodní přípoj...'!J37</f>
        <v>0</v>
      </c>
      <c r="AY120" s="91">
        <f>'SO-312 - Vodovodní přípoj...'!J38</f>
        <v>0</v>
      </c>
      <c r="AZ120" s="91">
        <f>'SO-312 - Vodovodní přípoj...'!F35</f>
        <v>0</v>
      </c>
      <c r="BA120" s="91">
        <f>'SO-312 - Vodovodní přípoj...'!F36</f>
        <v>0</v>
      </c>
      <c r="BB120" s="91">
        <f>'SO-312 - Vodovodní přípoj...'!F37</f>
        <v>0</v>
      </c>
      <c r="BC120" s="91">
        <f>'SO-312 - Vodovodní přípoj...'!F38</f>
        <v>0</v>
      </c>
      <c r="BD120" s="93">
        <f>'SO-312 - Vodovodní přípoj...'!F39</f>
        <v>0</v>
      </c>
      <c r="BT120" s="25" t="s">
        <v>87</v>
      </c>
      <c r="BV120" s="25" t="s">
        <v>80</v>
      </c>
      <c r="BW120" s="25" t="s">
        <v>171</v>
      </c>
      <c r="BX120" s="25" t="s">
        <v>132</v>
      </c>
      <c r="CL120" s="25" t="s">
        <v>172</v>
      </c>
    </row>
    <row r="121" spans="2:91" s="7" customFormat="1" ht="16.5" customHeight="1">
      <c r="B121" s="79"/>
      <c r="C121" s="80"/>
      <c r="D121" s="207" t="s">
        <v>173</v>
      </c>
      <c r="E121" s="207"/>
      <c r="F121" s="207"/>
      <c r="G121" s="207"/>
      <c r="H121" s="207"/>
      <c r="I121" s="81"/>
      <c r="J121" s="207" t="s">
        <v>174</v>
      </c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18">
        <f>ROUND(SUM(AG122:AG123),2)</f>
        <v>0</v>
      </c>
      <c r="AH121" s="217"/>
      <c r="AI121" s="217"/>
      <c r="AJ121" s="217"/>
      <c r="AK121" s="217"/>
      <c r="AL121" s="217"/>
      <c r="AM121" s="217"/>
      <c r="AN121" s="216">
        <f t="shared" si="0"/>
        <v>0</v>
      </c>
      <c r="AO121" s="217"/>
      <c r="AP121" s="217"/>
      <c r="AQ121" s="82" t="s">
        <v>93</v>
      </c>
      <c r="AR121" s="79"/>
      <c r="AS121" s="83">
        <f>ROUND(SUM(AS122:AS123),2)</f>
        <v>0</v>
      </c>
      <c r="AT121" s="84">
        <f t="shared" si="1"/>
        <v>0</v>
      </c>
      <c r="AU121" s="85">
        <f>ROUND(SUM(AU122:AU123),5)</f>
        <v>0</v>
      </c>
      <c r="AV121" s="84">
        <f>ROUND(AZ121*L29,2)</f>
        <v>0</v>
      </c>
      <c r="AW121" s="84">
        <f>ROUND(BA121*L30,2)</f>
        <v>0</v>
      </c>
      <c r="AX121" s="84">
        <f>ROUND(BB121*L29,2)</f>
        <v>0</v>
      </c>
      <c r="AY121" s="84">
        <f>ROUND(BC121*L30,2)</f>
        <v>0</v>
      </c>
      <c r="AZ121" s="84">
        <f>ROUND(SUM(AZ122:AZ123),2)</f>
        <v>0</v>
      </c>
      <c r="BA121" s="84">
        <f>ROUND(SUM(BA122:BA123),2)</f>
        <v>0</v>
      </c>
      <c r="BB121" s="84">
        <f>ROUND(SUM(BB122:BB123),2)</f>
        <v>0</v>
      </c>
      <c r="BC121" s="84">
        <f>ROUND(SUM(BC122:BC123),2)</f>
        <v>0</v>
      </c>
      <c r="BD121" s="86">
        <f>ROUND(SUM(BD122:BD123),2)</f>
        <v>0</v>
      </c>
      <c r="BS121" s="87" t="s">
        <v>77</v>
      </c>
      <c r="BT121" s="87" t="s">
        <v>85</v>
      </c>
      <c r="BU121" s="87" t="s">
        <v>79</v>
      </c>
      <c r="BV121" s="87" t="s">
        <v>80</v>
      </c>
      <c r="BW121" s="87" t="s">
        <v>175</v>
      </c>
      <c r="BX121" s="87" t="s">
        <v>4</v>
      </c>
      <c r="CL121" s="87" t="s">
        <v>1</v>
      </c>
      <c r="CM121" s="87" t="s">
        <v>87</v>
      </c>
    </row>
    <row r="122" spans="1:90" s="4" customFormat="1" ht="16.5" customHeight="1">
      <c r="A122" s="88" t="s">
        <v>88</v>
      </c>
      <c r="B122" s="51"/>
      <c r="C122" s="10"/>
      <c r="D122" s="10"/>
      <c r="E122" s="208" t="s">
        <v>176</v>
      </c>
      <c r="F122" s="208"/>
      <c r="G122" s="208"/>
      <c r="H122" s="208"/>
      <c r="I122" s="208"/>
      <c r="J122" s="10"/>
      <c r="K122" s="208" t="s">
        <v>177</v>
      </c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11">
        <f>'SO-401 - Veřejné osvětlen...'!J32</f>
        <v>0</v>
      </c>
      <c r="AH122" s="212"/>
      <c r="AI122" s="212"/>
      <c r="AJ122" s="212"/>
      <c r="AK122" s="212"/>
      <c r="AL122" s="212"/>
      <c r="AM122" s="212"/>
      <c r="AN122" s="211">
        <f t="shared" si="0"/>
        <v>0</v>
      </c>
      <c r="AO122" s="212"/>
      <c r="AP122" s="212"/>
      <c r="AQ122" s="89" t="s">
        <v>89</v>
      </c>
      <c r="AR122" s="51"/>
      <c r="AS122" s="90">
        <v>0</v>
      </c>
      <c r="AT122" s="91">
        <f t="shared" si="1"/>
        <v>0</v>
      </c>
      <c r="AU122" s="92">
        <f>'SO-401 - Veřejné osvětlen...'!P125</f>
        <v>0</v>
      </c>
      <c r="AV122" s="91">
        <f>'SO-401 - Veřejné osvětlen...'!J35</f>
        <v>0</v>
      </c>
      <c r="AW122" s="91">
        <f>'SO-401 - Veřejné osvětlen...'!J36</f>
        <v>0</v>
      </c>
      <c r="AX122" s="91">
        <f>'SO-401 - Veřejné osvětlen...'!J37</f>
        <v>0</v>
      </c>
      <c r="AY122" s="91">
        <f>'SO-401 - Veřejné osvětlen...'!J38</f>
        <v>0</v>
      </c>
      <c r="AZ122" s="91">
        <f>'SO-401 - Veřejné osvětlen...'!F35</f>
        <v>0</v>
      </c>
      <c r="BA122" s="91">
        <f>'SO-401 - Veřejné osvětlen...'!F36</f>
        <v>0</v>
      </c>
      <c r="BB122" s="91">
        <f>'SO-401 - Veřejné osvětlen...'!F37</f>
        <v>0</v>
      </c>
      <c r="BC122" s="91">
        <f>'SO-401 - Veřejné osvětlen...'!F38</f>
        <v>0</v>
      </c>
      <c r="BD122" s="93">
        <f>'SO-401 - Veřejné osvětlen...'!F39</f>
        <v>0</v>
      </c>
      <c r="BT122" s="25" t="s">
        <v>87</v>
      </c>
      <c r="BV122" s="25" t="s">
        <v>80</v>
      </c>
      <c r="BW122" s="25" t="s">
        <v>178</v>
      </c>
      <c r="BX122" s="25" t="s">
        <v>175</v>
      </c>
      <c r="CL122" s="25" t="s">
        <v>179</v>
      </c>
    </row>
    <row r="123" spans="1:90" s="4" customFormat="1" ht="16.5" customHeight="1">
      <c r="A123" s="88" t="s">
        <v>88</v>
      </c>
      <c r="B123" s="51"/>
      <c r="C123" s="10"/>
      <c r="D123" s="10"/>
      <c r="E123" s="208" t="s">
        <v>180</v>
      </c>
      <c r="F123" s="208"/>
      <c r="G123" s="208"/>
      <c r="H123" s="208"/>
      <c r="I123" s="208"/>
      <c r="J123" s="10"/>
      <c r="K123" s="208" t="s">
        <v>181</v>
      </c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11">
        <f>'SO-402 - Veřejné osvětlen...'!J32</f>
        <v>0</v>
      </c>
      <c r="AH123" s="212"/>
      <c r="AI123" s="212"/>
      <c r="AJ123" s="212"/>
      <c r="AK123" s="212"/>
      <c r="AL123" s="212"/>
      <c r="AM123" s="212"/>
      <c r="AN123" s="211">
        <f t="shared" si="0"/>
        <v>0</v>
      </c>
      <c r="AO123" s="212"/>
      <c r="AP123" s="212"/>
      <c r="AQ123" s="89" t="s">
        <v>89</v>
      </c>
      <c r="AR123" s="51"/>
      <c r="AS123" s="90">
        <v>0</v>
      </c>
      <c r="AT123" s="91">
        <f t="shared" si="1"/>
        <v>0</v>
      </c>
      <c r="AU123" s="92">
        <f>'SO-402 - Veřejné osvětlen...'!P125</f>
        <v>0</v>
      </c>
      <c r="AV123" s="91">
        <f>'SO-402 - Veřejné osvětlen...'!J35</f>
        <v>0</v>
      </c>
      <c r="AW123" s="91">
        <f>'SO-402 - Veřejné osvětlen...'!J36</f>
        <v>0</v>
      </c>
      <c r="AX123" s="91">
        <f>'SO-402 - Veřejné osvětlen...'!J37</f>
        <v>0</v>
      </c>
      <c r="AY123" s="91">
        <f>'SO-402 - Veřejné osvětlen...'!J38</f>
        <v>0</v>
      </c>
      <c r="AZ123" s="91">
        <f>'SO-402 - Veřejné osvětlen...'!F35</f>
        <v>0</v>
      </c>
      <c r="BA123" s="91">
        <f>'SO-402 - Veřejné osvětlen...'!F36</f>
        <v>0</v>
      </c>
      <c r="BB123" s="91">
        <f>'SO-402 - Veřejné osvětlen...'!F37</f>
        <v>0</v>
      </c>
      <c r="BC123" s="91">
        <f>'SO-402 - Veřejné osvětlen...'!F38</f>
        <v>0</v>
      </c>
      <c r="BD123" s="93">
        <f>'SO-402 - Veřejné osvětlen...'!F39</f>
        <v>0</v>
      </c>
      <c r="BT123" s="25" t="s">
        <v>87</v>
      </c>
      <c r="BV123" s="25" t="s">
        <v>80</v>
      </c>
      <c r="BW123" s="25" t="s">
        <v>182</v>
      </c>
      <c r="BX123" s="25" t="s">
        <v>175</v>
      </c>
      <c r="CL123" s="25" t="s">
        <v>183</v>
      </c>
    </row>
    <row r="124" spans="2:91" s="7" customFormat="1" ht="16.5" customHeight="1">
      <c r="B124" s="79"/>
      <c r="C124" s="80"/>
      <c r="D124" s="207" t="s">
        <v>184</v>
      </c>
      <c r="E124" s="207"/>
      <c r="F124" s="207"/>
      <c r="G124" s="207"/>
      <c r="H124" s="207"/>
      <c r="I124" s="81"/>
      <c r="J124" s="207" t="s">
        <v>185</v>
      </c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18">
        <f>ROUND(SUM(AG125:AG128),2)</f>
        <v>0</v>
      </c>
      <c r="AH124" s="217"/>
      <c r="AI124" s="217"/>
      <c r="AJ124" s="217"/>
      <c r="AK124" s="217"/>
      <c r="AL124" s="217"/>
      <c r="AM124" s="217"/>
      <c r="AN124" s="216">
        <f t="shared" si="0"/>
        <v>0</v>
      </c>
      <c r="AO124" s="217"/>
      <c r="AP124" s="217"/>
      <c r="AQ124" s="82" t="s">
        <v>93</v>
      </c>
      <c r="AR124" s="79"/>
      <c r="AS124" s="83">
        <f>ROUND(SUM(AS125:AS128),2)</f>
        <v>0</v>
      </c>
      <c r="AT124" s="84">
        <f t="shared" si="1"/>
        <v>0</v>
      </c>
      <c r="AU124" s="85">
        <f>ROUND(SUM(AU125:AU128),5)</f>
        <v>0</v>
      </c>
      <c r="AV124" s="84">
        <f>ROUND(AZ124*L29,2)</f>
        <v>0</v>
      </c>
      <c r="AW124" s="84">
        <f>ROUND(BA124*L30,2)</f>
        <v>0</v>
      </c>
      <c r="AX124" s="84">
        <f>ROUND(BB124*L29,2)</f>
        <v>0</v>
      </c>
      <c r="AY124" s="84">
        <f>ROUND(BC124*L30,2)</f>
        <v>0</v>
      </c>
      <c r="AZ124" s="84">
        <f>ROUND(SUM(AZ125:AZ128),2)</f>
        <v>0</v>
      </c>
      <c r="BA124" s="84">
        <f>ROUND(SUM(BA125:BA128),2)</f>
        <v>0</v>
      </c>
      <c r="BB124" s="84">
        <f>ROUND(SUM(BB125:BB128),2)</f>
        <v>0</v>
      </c>
      <c r="BC124" s="84">
        <f>ROUND(SUM(BC125:BC128),2)</f>
        <v>0</v>
      </c>
      <c r="BD124" s="86">
        <f>ROUND(SUM(BD125:BD128),2)</f>
        <v>0</v>
      </c>
      <c r="BS124" s="87" t="s">
        <v>77</v>
      </c>
      <c r="BT124" s="87" t="s">
        <v>85</v>
      </c>
      <c r="BU124" s="87" t="s">
        <v>79</v>
      </c>
      <c r="BV124" s="87" t="s">
        <v>80</v>
      </c>
      <c r="BW124" s="87" t="s">
        <v>186</v>
      </c>
      <c r="BX124" s="87" t="s">
        <v>4</v>
      </c>
      <c r="CL124" s="87" t="s">
        <v>1</v>
      </c>
      <c r="CM124" s="87" t="s">
        <v>87</v>
      </c>
    </row>
    <row r="125" spans="1:90" s="4" customFormat="1" ht="16.5" customHeight="1">
      <c r="A125" s="88" t="s">
        <v>88</v>
      </c>
      <c r="B125" s="51"/>
      <c r="C125" s="10"/>
      <c r="D125" s="10"/>
      <c r="E125" s="208" t="s">
        <v>187</v>
      </c>
      <c r="F125" s="208"/>
      <c r="G125" s="208"/>
      <c r="H125" s="208"/>
      <c r="I125" s="208"/>
      <c r="J125" s="10"/>
      <c r="K125" s="208" t="s">
        <v>188</v>
      </c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11">
        <f>'SO-501 - Plynovod – část A'!J32</f>
        <v>0</v>
      </c>
      <c r="AH125" s="212"/>
      <c r="AI125" s="212"/>
      <c r="AJ125" s="212"/>
      <c r="AK125" s="212"/>
      <c r="AL125" s="212"/>
      <c r="AM125" s="212"/>
      <c r="AN125" s="211">
        <f t="shared" si="0"/>
        <v>0</v>
      </c>
      <c r="AO125" s="212"/>
      <c r="AP125" s="212"/>
      <c r="AQ125" s="89" t="s">
        <v>89</v>
      </c>
      <c r="AR125" s="51"/>
      <c r="AS125" s="90">
        <v>0</v>
      </c>
      <c r="AT125" s="91">
        <f t="shared" si="1"/>
        <v>0</v>
      </c>
      <c r="AU125" s="92">
        <f>'SO-501 - Plynovod – část A'!P127</f>
        <v>0</v>
      </c>
      <c r="AV125" s="91">
        <f>'SO-501 - Plynovod – část A'!J35</f>
        <v>0</v>
      </c>
      <c r="AW125" s="91">
        <f>'SO-501 - Plynovod – část A'!J36</f>
        <v>0</v>
      </c>
      <c r="AX125" s="91">
        <f>'SO-501 - Plynovod – část A'!J37</f>
        <v>0</v>
      </c>
      <c r="AY125" s="91">
        <f>'SO-501 - Plynovod – část A'!J38</f>
        <v>0</v>
      </c>
      <c r="AZ125" s="91">
        <f>'SO-501 - Plynovod – část A'!F35</f>
        <v>0</v>
      </c>
      <c r="BA125" s="91">
        <f>'SO-501 - Plynovod – část A'!F36</f>
        <v>0</v>
      </c>
      <c r="BB125" s="91">
        <f>'SO-501 - Plynovod – část A'!F37</f>
        <v>0</v>
      </c>
      <c r="BC125" s="91">
        <f>'SO-501 - Plynovod – část A'!F38</f>
        <v>0</v>
      </c>
      <c r="BD125" s="93">
        <f>'SO-501 - Plynovod – část A'!F39</f>
        <v>0</v>
      </c>
      <c r="BT125" s="25" t="s">
        <v>87</v>
      </c>
      <c r="BV125" s="25" t="s">
        <v>80</v>
      </c>
      <c r="BW125" s="25" t="s">
        <v>189</v>
      </c>
      <c r="BX125" s="25" t="s">
        <v>186</v>
      </c>
      <c r="CL125" s="25" t="s">
        <v>190</v>
      </c>
    </row>
    <row r="126" spans="1:90" s="4" customFormat="1" ht="16.5" customHeight="1">
      <c r="A126" s="88" t="s">
        <v>88</v>
      </c>
      <c r="B126" s="51"/>
      <c r="C126" s="10"/>
      <c r="D126" s="10"/>
      <c r="E126" s="208" t="s">
        <v>191</v>
      </c>
      <c r="F126" s="208"/>
      <c r="G126" s="208"/>
      <c r="H126" s="208"/>
      <c r="I126" s="208"/>
      <c r="J126" s="10"/>
      <c r="K126" s="208" t="s">
        <v>192</v>
      </c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11">
        <f>'SO-502 - Plynovod – část C'!J32</f>
        <v>0</v>
      </c>
      <c r="AH126" s="212"/>
      <c r="AI126" s="212"/>
      <c r="AJ126" s="212"/>
      <c r="AK126" s="212"/>
      <c r="AL126" s="212"/>
      <c r="AM126" s="212"/>
      <c r="AN126" s="211">
        <f t="shared" si="0"/>
        <v>0</v>
      </c>
      <c r="AO126" s="212"/>
      <c r="AP126" s="212"/>
      <c r="AQ126" s="89" t="s">
        <v>89</v>
      </c>
      <c r="AR126" s="51"/>
      <c r="AS126" s="90">
        <v>0</v>
      </c>
      <c r="AT126" s="91">
        <f t="shared" si="1"/>
        <v>0</v>
      </c>
      <c r="AU126" s="92">
        <f>'SO-502 - Plynovod – část C'!P127</f>
        <v>0</v>
      </c>
      <c r="AV126" s="91">
        <f>'SO-502 - Plynovod – část C'!J35</f>
        <v>0</v>
      </c>
      <c r="AW126" s="91">
        <f>'SO-502 - Plynovod – část C'!J36</f>
        <v>0</v>
      </c>
      <c r="AX126" s="91">
        <f>'SO-502 - Plynovod – část C'!J37</f>
        <v>0</v>
      </c>
      <c r="AY126" s="91">
        <f>'SO-502 - Plynovod – část C'!J38</f>
        <v>0</v>
      </c>
      <c r="AZ126" s="91">
        <f>'SO-502 - Plynovod – část C'!F35</f>
        <v>0</v>
      </c>
      <c r="BA126" s="91">
        <f>'SO-502 - Plynovod – část C'!F36</f>
        <v>0</v>
      </c>
      <c r="BB126" s="91">
        <f>'SO-502 - Plynovod – část C'!F37</f>
        <v>0</v>
      </c>
      <c r="BC126" s="91">
        <f>'SO-502 - Plynovod – část C'!F38</f>
        <v>0</v>
      </c>
      <c r="BD126" s="93">
        <f>'SO-502 - Plynovod – část C'!F39</f>
        <v>0</v>
      </c>
      <c r="BT126" s="25" t="s">
        <v>87</v>
      </c>
      <c r="BV126" s="25" t="s">
        <v>80</v>
      </c>
      <c r="BW126" s="25" t="s">
        <v>193</v>
      </c>
      <c r="BX126" s="25" t="s">
        <v>186</v>
      </c>
      <c r="CL126" s="25" t="s">
        <v>190</v>
      </c>
    </row>
    <row r="127" spans="1:90" s="4" customFormat="1" ht="16.5" customHeight="1">
      <c r="A127" s="88" t="s">
        <v>88</v>
      </c>
      <c r="B127" s="51"/>
      <c r="C127" s="10"/>
      <c r="D127" s="10"/>
      <c r="E127" s="208" t="s">
        <v>194</v>
      </c>
      <c r="F127" s="208"/>
      <c r="G127" s="208"/>
      <c r="H127" s="208"/>
      <c r="I127" s="208"/>
      <c r="J127" s="10"/>
      <c r="K127" s="208" t="s">
        <v>195</v>
      </c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11">
        <f>'SO-503 - Plynovodní přípo...'!J32</f>
        <v>0</v>
      </c>
      <c r="AH127" s="212"/>
      <c r="AI127" s="212"/>
      <c r="AJ127" s="212"/>
      <c r="AK127" s="212"/>
      <c r="AL127" s="212"/>
      <c r="AM127" s="212"/>
      <c r="AN127" s="211">
        <f t="shared" si="0"/>
        <v>0</v>
      </c>
      <c r="AO127" s="212"/>
      <c r="AP127" s="212"/>
      <c r="AQ127" s="89" t="s">
        <v>89</v>
      </c>
      <c r="AR127" s="51"/>
      <c r="AS127" s="90">
        <v>0</v>
      </c>
      <c r="AT127" s="91">
        <f t="shared" si="1"/>
        <v>0</v>
      </c>
      <c r="AU127" s="92">
        <f>'SO-503 - Plynovodní přípo...'!P128</f>
        <v>0</v>
      </c>
      <c r="AV127" s="91">
        <f>'SO-503 - Plynovodní přípo...'!J35</f>
        <v>0</v>
      </c>
      <c r="AW127" s="91">
        <f>'SO-503 - Plynovodní přípo...'!J36</f>
        <v>0</v>
      </c>
      <c r="AX127" s="91">
        <f>'SO-503 - Plynovodní přípo...'!J37</f>
        <v>0</v>
      </c>
      <c r="AY127" s="91">
        <f>'SO-503 - Plynovodní přípo...'!J38</f>
        <v>0</v>
      </c>
      <c r="AZ127" s="91">
        <f>'SO-503 - Plynovodní přípo...'!F35</f>
        <v>0</v>
      </c>
      <c r="BA127" s="91">
        <f>'SO-503 - Plynovodní přípo...'!F36</f>
        <v>0</v>
      </c>
      <c r="BB127" s="91">
        <f>'SO-503 - Plynovodní přípo...'!F37</f>
        <v>0</v>
      </c>
      <c r="BC127" s="91">
        <f>'SO-503 - Plynovodní přípo...'!F38</f>
        <v>0</v>
      </c>
      <c r="BD127" s="93">
        <f>'SO-503 - Plynovodní přípo...'!F39</f>
        <v>0</v>
      </c>
      <c r="BT127" s="25" t="s">
        <v>87</v>
      </c>
      <c r="BV127" s="25" t="s">
        <v>80</v>
      </c>
      <c r="BW127" s="25" t="s">
        <v>196</v>
      </c>
      <c r="BX127" s="25" t="s">
        <v>186</v>
      </c>
      <c r="CL127" s="25" t="s">
        <v>190</v>
      </c>
    </row>
    <row r="128" spans="1:90" s="4" customFormat="1" ht="16.5" customHeight="1">
      <c r="A128" s="88" t="s">
        <v>88</v>
      </c>
      <c r="B128" s="51"/>
      <c r="C128" s="10"/>
      <c r="D128" s="10"/>
      <c r="E128" s="208" t="s">
        <v>197</v>
      </c>
      <c r="F128" s="208"/>
      <c r="G128" s="208"/>
      <c r="H128" s="208"/>
      <c r="I128" s="208"/>
      <c r="J128" s="10"/>
      <c r="K128" s="208" t="s">
        <v>198</v>
      </c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11">
        <f>'SO-504 - Plynovodní přípo...'!J32</f>
        <v>0</v>
      </c>
      <c r="AH128" s="212"/>
      <c r="AI128" s="212"/>
      <c r="AJ128" s="212"/>
      <c r="AK128" s="212"/>
      <c r="AL128" s="212"/>
      <c r="AM128" s="212"/>
      <c r="AN128" s="211">
        <f t="shared" si="0"/>
        <v>0</v>
      </c>
      <c r="AO128" s="212"/>
      <c r="AP128" s="212"/>
      <c r="AQ128" s="89" t="s">
        <v>89</v>
      </c>
      <c r="AR128" s="51"/>
      <c r="AS128" s="90">
        <v>0</v>
      </c>
      <c r="AT128" s="91">
        <f t="shared" si="1"/>
        <v>0</v>
      </c>
      <c r="AU128" s="92">
        <f>'SO-504 - Plynovodní přípo...'!P128</f>
        <v>0</v>
      </c>
      <c r="AV128" s="91">
        <f>'SO-504 - Plynovodní přípo...'!J35</f>
        <v>0</v>
      </c>
      <c r="AW128" s="91">
        <f>'SO-504 - Plynovodní přípo...'!J36</f>
        <v>0</v>
      </c>
      <c r="AX128" s="91">
        <f>'SO-504 - Plynovodní přípo...'!J37</f>
        <v>0</v>
      </c>
      <c r="AY128" s="91">
        <f>'SO-504 - Plynovodní přípo...'!J38</f>
        <v>0</v>
      </c>
      <c r="AZ128" s="91">
        <f>'SO-504 - Plynovodní přípo...'!F35</f>
        <v>0</v>
      </c>
      <c r="BA128" s="91">
        <f>'SO-504 - Plynovodní přípo...'!F36</f>
        <v>0</v>
      </c>
      <c r="BB128" s="91">
        <f>'SO-504 - Plynovodní přípo...'!F37</f>
        <v>0</v>
      </c>
      <c r="BC128" s="91">
        <f>'SO-504 - Plynovodní přípo...'!F38</f>
        <v>0</v>
      </c>
      <c r="BD128" s="93">
        <f>'SO-504 - Plynovodní přípo...'!F39</f>
        <v>0</v>
      </c>
      <c r="BT128" s="25" t="s">
        <v>87</v>
      </c>
      <c r="BV128" s="25" t="s">
        <v>80</v>
      </c>
      <c r="BW128" s="25" t="s">
        <v>199</v>
      </c>
      <c r="BX128" s="25" t="s">
        <v>186</v>
      </c>
      <c r="CL128" s="25" t="s">
        <v>200</v>
      </c>
    </row>
    <row r="129" spans="2:91" s="7" customFormat="1" ht="16.5" customHeight="1">
      <c r="B129" s="79"/>
      <c r="C129" s="80"/>
      <c r="D129" s="207" t="s">
        <v>201</v>
      </c>
      <c r="E129" s="207"/>
      <c r="F129" s="207"/>
      <c r="G129" s="207"/>
      <c r="H129" s="207"/>
      <c r="I129" s="81"/>
      <c r="J129" s="207" t="s">
        <v>202</v>
      </c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18">
        <f>ROUND(SUM(AG130:AG131),2)</f>
        <v>0</v>
      </c>
      <c r="AH129" s="217"/>
      <c r="AI129" s="217"/>
      <c r="AJ129" s="217"/>
      <c r="AK129" s="217"/>
      <c r="AL129" s="217"/>
      <c r="AM129" s="217"/>
      <c r="AN129" s="216">
        <f t="shared" si="0"/>
        <v>0</v>
      </c>
      <c r="AO129" s="217"/>
      <c r="AP129" s="217"/>
      <c r="AQ129" s="82" t="s">
        <v>93</v>
      </c>
      <c r="AR129" s="79"/>
      <c r="AS129" s="83">
        <f>ROUND(SUM(AS130:AS131),2)</f>
        <v>0</v>
      </c>
      <c r="AT129" s="84">
        <f t="shared" si="1"/>
        <v>0</v>
      </c>
      <c r="AU129" s="85">
        <f>ROUND(SUM(AU130:AU131),5)</f>
        <v>0</v>
      </c>
      <c r="AV129" s="84">
        <f>ROUND(AZ129*L29,2)</f>
        <v>0</v>
      </c>
      <c r="AW129" s="84">
        <f>ROUND(BA129*L30,2)</f>
        <v>0</v>
      </c>
      <c r="AX129" s="84">
        <f>ROUND(BB129*L29,2)</f>
        <v>0</v>
      </c>
      <c r="AY129" s="84">
        <f>ROUND(BC129*L30,2)</f>
        <v>0</v>
      </c>
      <c r="AZ129" s="84">
        <f>ROUND(SUM(AZ130:AZ131),2)</f>
        <v>0</v>
      </c>
      <c r="BA129" s="84">
        <f>ROUND(SUM(BA130:BA131),2)</f>
        <v>0</v>
      </c>
      <c r="BB129" s="84">
        <f>ROUND(SUM(BB130:BB131),2)</f>
        <v>0</v>
      </c>
      <c r="BC129" s="84">
        <f>ROUND(SUM(BC130:BC131),2)</f>
        <v>0</v>
      </c>
      <c r="BD129" s="86">
        <f>ROUND(SUM(BD130:BD131),2)</f>
        <v>0</v>
      </c>
      <c r="BS129" s="87" t="s">
        <v>77</v>
      </c>
      <c r="BT129" s="87" t="s">
        <v>85</v>
      </c>
      <c r="BU129" s="87" t="s">
        <v>79</v>
      </c>
      <c r="BV129" s="87" t="s">
        <v>80</v>
      </c>
      <c r="BW129" s="87" t="s">
        <v>203</v>
      </c>
      <c r="BX129" s="87" t="s">
        <v>4</v>
      </c>
      <c r="CL129" s="87" t="s">
        <v>1</v>
      </c>
      <c r="CM129" s="87" t="s">
        <v>87</v>
      </c>
    </row>
    <row r="130" spans="1:90" s="4" customFormat="1" ht="16.5" customHeight="1">
      <c r="A130" s="88" t="s">
        <v>88</v>
      </c>
      <c r="B130" s="51"/>
      <c r="C130" s="10"/>
      <c r="D130" s="10"/>
      <c r="E130" s="208" t="s">
        <v>204</v>
      </c>
      <c r="F130" s="208"/>
      <c r="G130" s="208"/>
      <c r="H130" s="208"/>
      <c r="I130" s="208"/>
      <c r="J130" s="10"/>
      <c r="K130" s="208" t="s">
        <v>205</v>
      </c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11">
        <f>'SO-801 - Sadové úpravy – ...'!J32</f>
        <v>0</v>
      </c>
      <c r="AH130" s="212"/>
      <c r="AI130" s="212"/>
      <c r="AJ130" s="212"/>
      <c r="AK130" s="212"/>
      <c r="AL130" s="212"/>
      <c r="AM130" s="212"/>
      <c r="AN130" s="211">
        <f t="shared" si="0"/>
        <v>0</v>
      </c>
      <c r="AO130" s="212"/>
      <c r="AP130" s="212"/>
      <c r="AQ130" s="89" t="s">
        <v>89</v>
      </c>
      <c r="AR130" s="51"/>
      <c r="AS130" s="90">
        <v>0</v>
      </c>
      <c r="AT130" s="91">
        <f t="shared" si="1"/>
        <v>0</v>
      </c>
      <c r="AU130" s="92">
        <f>'SO-801 - Sadové úpravy – ...'!P123</f>
        <v>0</v>
      </c>
      <c r="AV130" s="91">
        <f>'SO-801 - Sadové úpravy – ...'!J35</f>
        <v>0</v>
      </c>
      <c r="AW130" s="91">
        <f>'SO-801 - Sadové úpravy – ...'!J36</f>
        <v>0</v>
      </c>
      <c r="AX130" s="91">
        <f>'SO-801 - Sadové úpravy – ...'!J37</f>
        <v>0</v>
      </c>
      <c r="AY130" s="91">
        <f>'SO-801 - Sadové úpravy – ...'!J38</f>
        <v>0</v>
      </c>
      <c r="AZ130" s="91">
        <f>'SO-801 - Sadové úpravy – ...'!F35</f>
        <v>0</v>
      </c>
      <c r="BA130" s="91">
        <f>'SO-801 - Sadové úpravy – ...'!F36</f>
        <v>0</v>
      </c>
      <c r="BB130" s="91">
        <f>'SO-801 - Sadové úpravy – ...'!F37</f>
        <v>0</v>
      </c>
      <c r="BC130" s="91">
        <f>'SO-801 - Sadové úpravy – ...'!F38</f>
        <v>0</v>
      </c>
      <c r="BD130" s="93">
        <f>'SO-801 - Sadové úpravy – ...'!F39</f>
        <v>0</v>
      </c>
      <c r="BT130" s="25" t="s">
        <v>87</v>
      </c>
      <c r="BV130" s="25" t="s">
        <v>80</v>
      </c>
      <c r="BW130" s="25" t="s">
        <v>206</v>
      </c>
      <c r="BX130" s="25" t="s">
        <v>203</v>
      </c>
      <c r="CL130" s="25" t="s">
        <v>207</v>
      </c>
    </row>
    <row r="131" spans="1:90" s="4" customFormat="1" ht="16.5" customHeight="1">
      <c r="A131" s="88" t="s">
        <v>88</v>
      </c>
      <c r="B131" s="51"/>
      <c r="C131" s="10"/>
      <c r="D131" s="10"/>
      <c r="E131" s="208" t="s">
        <v>208</v>
      </c>
      <c r="F131" s="208"/>
      <c r="G131" s="208"/>
      <c r="H131" s="208"/>
      <c r="I131" s="208"/>
      <c r="J131" s="10"/>
      <c r="K131" s="208" t="s">
        <v>209</v>
      </c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11">
        <f>'SO-802 - Sadové úpravy – ...'!J32</f>
        <v>0</v>
      </c>
      <c r="AH131" s="212"/>
      <c r="AI131" s="212"/>
      <c r="AJ131" s="212"/>
      <c r="AK131" s="212"/>
      <c r="AL131" s="212"/>
      <c r="AM131" s="212"/>
      <c r="AN131" s="211">
        <f t="shared" si="0"/>
        <v>0</v>
      </c>
      <c r="AO131" s="212"/>
      <c r="AP131" s="212"/>
      <c r="AQ131" s="89" t="s">
        <v>89</v>
      </c>
      <c r="AR131" s="51"/>
      <c r="AS131" s="94">
        <v>0</v>
      </c>
      <c r="AT131" s="95">
        <f t="shared" si="1"/>
        <v>0</v>
      </c>
      <c r="AU131" s="96">
        <f>'SO-802 - Sadové úpravy – ...'!P123</f>
        <v>0</v>
      </c>
      <c r="AV131" s="95">
        <f>'SO-802 - Sadové úpravy – ...'!J35</f>
        <v>0</v>
      </c>
      <c r="AW131" s="95">
        <f>'SO-802 - Sadové úpravy – ...'!J36</f>
        <v>0</v>
      </c>
      <c r="AX131" s="95">
        <f>'SO-802 - Sadové úpravy – ...'!J37</f>
        <v>0</v>
      </c>
      <c r="AY131" s="95">
        <f>'SO-802 - Sadové úpravy – ...'!J38</f>
        <v>0</v>
      </c>
      <c r="AZ131" s="95">
        <f>'SO-802 - Sadové úpravy – ...'!F35</f>
        <v>0</v>
      </c>
      <c r="BA131" s="95">
        <f>'SO-802 - Sadové úpravy – ...'!F36</f>
        <v>0</v>
      </c>
      <c r="BB131" s="95">
        <f>'SO-802 - Sadové úpravy – ...'!F37</f>
        <v>0</v>
      </c>
      <c r="BC131" s="95">
        <f>'SO-802 - Sadové úpravy – ...'!F38</f>
        <v>0</v>
      </c>
      <c r="BD131" s="97">
        <f>'SO-802 - Sadové úpravy – ...'!F39</f>
        <v>0</v>
      </c>
      <c r="BT131" s="25" t="s">
        <v>87</v>
      </c>
      <c r="BV131" s="25" t="s">
        <v>80</v>
      </c>
      <c r="BW131" s="25" t="s">
        <v>210</v>
      </c>
      <c r="BX131" s="25" t="s">
        <v>203</v>
      </c>
      <c r="CL131" s="25" t="s">
        <v>211</v>
      </c>
    </row>
    <row r="132" spans="1:57" s="2" customFormat="1" ht="30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3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</row>
    <row r="133" spans="1:57" s="2" customFormat="1" ht="6.95" customHeight="1">
      <c r="A133" s="32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33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</row>
  </sheetData>
  <mergeCells count="186">
    <mergeCell ref="L33:P33"/>
    <mergeCell ref="W33:AE33"/>
    <mergeCell ref="AK33:AO33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5:AO35"/>
    <mergeCell ref="X35:AB35"/>
    <mergeCell ref="AR2:BE2"/>
    <mergeCell ref="AG98:AM98"/>
    <mergeCell ref="AG100:AM100"/>
    <mergeCell ref="AG97:AM97"/>
    <mergeCell ref="AG96:AM96"/>
    <mergeCell ref="AG95:AM95"/>
    <mergeCell ref="AG99:AM99"/>
    <mergeCell ref="AG92:AM92"/>
    <mergeCell ref="AG94:AM94"/>
    <mergeCell ref="AM87:AN87"/>
    <mergeCell ref="AM89:AP89"/>
    <mergeCell ref="AM90:AP90"/>
    <mergeCell ref="AN92:AP92"/>
    <mergeCell ref="AN95:AP95"/>
    <mergeCell ref="AN96:AP96"/>
    <mergeCell ref="AN97:AP97"/>
    <mergeCell ref="AN98:AP98"/>
    <mergeCell ref="AN99:AP99"/>
    <mergeCell ref="AN94:AP94"/>
    <mergeCell ref="AN100:AP100"/>
    <mergeCell ref="AS89:AT91"/>
    <mergeCell ref="BE5:BE34"/>
    <mergeCell ref="AN108:AP108"/>
    <mergeCell ref="AG108:AM108"/>
    <mergeCell ref="AG109:AM109"/>
    <mergeCell ref="AN109:AP109"/>
    <mergeCell ref="AN110:AP110"/>
    <mergeCell ref="AG110:AM110"/>
    <mergeCell ref="AG101:AM101"/>
    <mergeCell ref="AN101:AP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G111:AM111"/>
    <mergeCell ref="AN111:AP111"/>
    <mergeCell ref="AN112:AP112"/>
    <mergeCell ref="AG112:AM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N129:AP129"/>
    <mergeCell ref="AG129:AM129"/>
    <mergeCell ref="AN130:AP130"/>
    <mergeCell ref="AG130:AM130"/>
    <mergeCell ref="AN131:AP131"/>
    <mergeCell ref="AG131:AM131"/>
    <mergeCell ref="C92:G92"/>
    <mergeCell ref="D108:H108"/>
    <mergeCell ref="D97:H97"/>
    <mergeCell ref="D95:H95"/>
    <mergeCell ref="E107:I107"/>
    <mergeCell ref="E98:I98"/>
    <mergeCell ref="E106:I106"/>
    <mergeCell ref="E105:I105"/>
    <mergeCell ref="E104:I104"/>
    <mergeCell ref="E101:I101"/>
    <mergeCell ref="E96:I96"/>
    <mergeCell ref="F103:J103"/>
    <mergeCell ref="F100:J100"/>
    <mergeCell ref="F102:J102"/>
    <mergeCell ref="F99:J99"/>
    <mergeCell ref="I92:AF92"/>
    <mergeCell ref="J95:AF95"/>
    <mergeCell ref="J97:AF97"/>
    <mergeCell ref="J108:AF108"/>
    <mergeCell ref="K96:AF96"/>
    <mergeCell ref="K101:AF101"/>
    <mergeCell ref="K104:AF104"/>
    <mergeCell ref="K105:AF105"/>
    <mergeCell ref="K98:AF98"/>
    <mergeCell ref="K106:AF106"/>
    <mergeCell ref="K107:AF107"/>
    <mergeCell ref="L102:AF102"/>
    <mergeCell ref="L103:AF103"/>
    <mergeCell ref="L100:AF100"/>
    <mergeCell ref="L99:AF99"/>
    <mergeCell ref="L85:AO85"/>
    <mergeCell ref="AN106:AP106"/>
    <mergeCell ref="AG106:AM106"/>
    <mergeCell ref="AN107:AP107"/>
    <mergeCell ref="AG107:AM107"/>
    <mergeCell ref="E109:I109"/>
    <mergeCell ref="K109:AF109"/>
    <mergeCell ref="E110:I110"/>
    <mergeCell ref="K110:AF110"/>
    <mergeCell ref="E111:I111"/>
    <mergeCell ref="K111:AF111"/>
    <mergeCell ref="E112:I112"/>
    <mergeCell ref="K112:AF112"/>
    <mergeCell ref="K113:AF113"/>
    <mergeCell ref="E113:I113"/>
    <mergeCell ref="E114:I114"/>
    <mergeCell ref="K114:AF114"/>
    <mergeCell ref="K115:AF115"/>
    <mergeCell ref="E115:I115"/>
    <mergeCell ref="K116:AF116"/>
    <mergeCell ref="E116:I116"/>
    <mergeCell ref="K117:AF117"/>
    <mergeCell ref="E117:I117"/>
    <mergeCell ref="K118:AF118"/>
    <mergeCell ref="E118:I118"/>
    <mergeCell ref="E119:I119"/>
    <mergeCell ref="K119:AF119"/>
    <mergeCell ref="E120:I120"/>
    <mergeCell ref="K120:AF120"/>
    <mergeCell ref="D121:H121"/>
    <mergeCell ref="J121:AF121"/>
    <mergeCell ref="E122:I122"/>
    <mergeCell ref="K122:AF122"/>
    <mergeCell ref="E123:I123"/>
    <mergeCell ref="K123:AF123"/>
    <mergeCell ref="D129:H129"/>
    <mergeCell ref="J129:AF129"/>
    <mergeCell ref="E130:I130"/>
    <mergeCell ref="K130:AF130"/>
    <mergeCell ref="E131:I131"/>
    <mergeCell ref="K131:AF131"/>
    <mergeCell ref="D124:H124"/>
    <mergeCell ref="J124:AF124"/>
    <mergeCell ref="E125:I125"/>
    <mergeCell ref="K125:AF125"/>
    <mergeCell ref="E126:I126"/>
    <mergeCell ref="K126:AF126"/>
    <mergeCell ref="E127:I127"/>
    <mergeCell ref="K127:AF127"/>
    <mergeCell ref="E128:I128"/>
    <mergeCell ref="K128:AF128"/>
  </mergeCells>
  <hyperlinks>
    <hyperlink ref="A96" location="'VRN - Vedlejší a ostatní ...'!C2" display="/"/>
    <hyperlink ref="A99" location="'SO-101a - Místní komunika...'!C2" display="/"/>
    <hyperlink ref="A100" location="'SO-101b - Sanace'!C2" display="/"/>
    <hyperlink ref="A102" location="'SO-102a - SO-102 Místní k...'!C2" display="/"/>
    <hyperlink ref="A103" location="'SO-102b - Sanace'!C2" display="/"/>
    <hyperlink ref="A104" location="'SO-103 - Chodník pro pěší...'!C2" display="/"/>
    <hyperlink ref="A105" location="'SO-104 - Chodník pro pěší...'!C2" display="/"/>
    <hyperlink ref="A106" location="'SO-105 - Chodník pro pěší...'!C2" display="/"/>
    <hyperlink ref="A107" location="'SO-106 - Veřejné parkoviš...'!C2" display="/"/>
    <hyperlink ref="A109" location="'SO-301 - Stoky splašková ...'!C2" display="/"/>
    <hyperlink ref="A110" location="'SO-302 - Stoky splašková ...'!C2" display="/"/>
    <hyperlink ref="A111" location="'SO-303 - Stoky dešťové ka...'!C2" display="/"/>
    <hyperlink ref="A112" location="'SO-304 - Stoky dešťové ka...'!C2" display="/"/>
    <hyperlink ref="A113" location="'SO-305 - Přípojky splaško...'!C2" display="/"/>
    <hyperlink ref="A114" location="'SO-306 - Přípojky splaško...'!C2" display="/"/>
    <hyperlink ref="A115" location="'SO-307 - Přípojky dešťové...'!C2" display="/"/>
    <hyperlink ref="A116" location="'SO-308 - Přípojky dešťové...'!C2" display="/"/>
    <hyperlink ref="A117" location="'SO-309 - Vodovod – část A'!C2" display="/"/>
    <hyperlink ref="A118" location="'SO-310 - Vodovod – část C'!C2" display="/"/>
    <hyperlink ref="A119" location="'SO-311 - Vodovodní přípoj...'!C2" display="/"/>
    <hyperlink ref="A120" location="'SO-312 - Vodovodní přípoj...'!C2" display="/"/>
    <hyperlink ref="A122" location="'SO-401 - Veřejné osvětlen...'!C2" display="/"/>
    <hyperlink ref="A123" location="'SO-402 - Veřejné osvětlen...'!C2" display="/"/>
    <hyperlink ref="A125" location="'SO-501 - Plynovod – část A'!C2" display="/"/>
    <hyperlink ref="A126" location="'SO-502 - Plynovod – část C'!C2" display="/"/>
    <hyperlink ref="A127" location="'SO-503 - Plynovodní přípo...'!C2" display="/"/>
    <hyperlink ref="A128" location="'SO-504 - Plynovodní přípo...'!C2" display="/"/>
    <hyperlink ref="A130" location="'SO-801 - Sadové úpravy – ...'!C2" display="/"/>
    <hyperlink ref="A131" location="'SO-802 - Sadové úpravy –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90"/>
  <sheetViews>
    <sheetView showGridLines="0" workbookViewId="0" topLeftCell="A160">
      <selection activeCell="V149" sqref="V14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128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337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773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129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ROUND((SUM(BE125:BE189)),2)</f>
        <v>0</v>
      </c>
      <c r="G35" s="32"/>
      <c r="H35" s="32"/>
      <c r="I35" s="105">
        <v>0.21</v>
      </c>
      <c r="J35" s="104">
        <f>ROUND(((SUM(BE125:BE189))*I35),2)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ROUND((SUM(BF125:BF189)),2)</f>
        <v>0</v>
      </c>
      <c r="G36" s="32"/>
      <c r="H36" s="32"/>
      <c r="I36" s="105">
        <v>0.15</v>
      </c>
      <c r="J36" s="104">
        <f>ROUND(((SUM(BF125:BF189))*I36),2)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ROUND((SUM(BG125:BG189)),2)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ROUND((SUM(BH125:BH189)),2)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ROUND((SUM(BI125:BI189)),2)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337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SO-106 - Veřejné parkoviště - část B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12" s="10" customFormat="1" ht="19.9" customHeight="1">
      <c r="B101" s="121"/>
      <c r="D101" s="122" t="s">
        <v>345</v>
      </c>
      <c r="E101" s="123"/>
      <c r="F101" s="123"/>
      <c r="G101" s="123"/>
      <c r="H101" s="123"/>
      <c r="I101" s="123"/>
      <c r="J101" s="124">
        <f>J141</f>
        <v>0</v>
      </c>
      <c r="L101" s="121"/>
    </row>
    <row r="102" spans="2:12" s="10" customFormat="1" ht="19.9" customHeight="1">
      <c r="B102" s="121"/>
      <c r="D102" s="122" t="s">
        <v>347</v>
      </c>
      <c r="E102" s="123"/>
      <c r="F102" s="123"/>
      <c r="G102" s="123"/>
      <c r="H102" s="123"/>
      <c r="I102" s="123"/>
      <c r="J102" s="124">
        <f>J159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J187</f>
        <v>0</v>
      </c>
      <c r="L103" s="12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224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52" t="str">
        <f>E7</f>
        <v>ZTV pro výstavbu rodinných a bytových domů U Unika v Pacově - III.etapa</v>
      </c>
      <c r="F113" s="253"/>
      <c r="G113" s="253"/>
      <c r="H113" s="25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213</v>
      </c>
      <c r="L114" s="20"/>
    </row>
    <row r="115" spans="1:31" s="2" customFormat="1" ht="16.5" customHeight="1">
      <c r="A115" s="32"/>
      <c r="B115" s="33"/>
      <c r="C115" s="32"/>
      <c r="D115" s="32"/>
      <c r="E115" s="252" t="s">
        <v>337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9" t="str">
        <f>E11</f>
        <v>SO-106 - Veřejné parkoviště - část B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město Pacov</v>
      </c>
      <c r="G119" s="32"/>
      <c r="H119" s="32"/>
      <c r="I119" s="27" t="s">
        <v>22</v>
      </c>
      <c r="J119" s="55" t="str">
        <f>IF(J14="","",J14)</f>
        <v>21. 12. 2020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E17</f>
        <v>město Pacov</v>
      </c>
      <c r="G121" s="32"/>
      <c r="H121" s="32"/>
      <c r="I121" s="27" t="s">
        <v>29</v>
      </c>
      <c r="J121" s="30" t="str">
        <f>E23</f>
        <v>PROJEKT CENTRUM NOVA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IF(E20="","",E20)</f>
        <v>Vyplň údaj</v>
      </c>
      <c r="G122" s="32"/>
      <c r="H122" s="32"/>
      <c r="I122" s="27" t="s">
        <v>34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225</v>
      </c>
      <c r="D124" s="128" t="s">
        <v>63</v>
      </c>
      <c r="E124" s="128" t="s">
        <v>59</v>
      </c>
      <c r="F124" s="128" t="s">
        <v>60</v>
      </c>
      <c r="G124" s="128" t="s">
        <v>226</v>
      </c>
      <c r="H124" s="128" t="s">
        <v>227</v>
      </c>
      <c r="I124" s="128" t="s">
        <v>228</v>
      </c>
      <c r="J124" s="128" t="s">
        <v>219</v>
      </c>
      <c r="K124" s="129" t="s">
        <v>229</v>
      </c>
      <c r="L124" s="130"/>
      <c r="M124" s="62" t="s">
        <v>1</v>
      </c>
      <c r="N124" s="63" t="s">
        <v>42</v>
      </c>
      <c r="O124" s="63" t="s">
        <v>230</v>
      </c>
      <c r="P124" s="63" t="s">
        <v>231</v>
      </c>
      <c r="Q124" s="63" t="s">
        <v>232</v>
      </c>
      <c r="R124" s="63" t="s">
        <v>233</v>
      </c>
      <c r="S124" s="63" t="s">
        <v>234</v>
      </c>
      <c r="T124" s="64" t="s">
        <v>235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9" customHeight="1">
      <c r="A125" s="32"/>
      <c r="B125" s="33"/>
      <c r="C125" s="69" t="s">
        <v>236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</f>
        <v>0</v>
      </c>
      <c r="Q125" s="66"/>
      <c r="R125" s="132">
        <f>R126</f>
        <v>161.69771479999997</v>
      </c>
      <c r="S125" s="66"/>
      <c r="T125" s="133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221</v>
      </c>
      <c r="BK125" s="134">
        <f>BK126</f>
        <v>0</v>
      </c>
    </row>
    <row r="126" spans="2:63" s="12" customFormat="1" ht="25.9" customHeight="1">
      <c r="B126" s="135"/>
      <c r="D126" s="136" t="s">
        <v>77</v>
      </c>
      <c r="E126" s="137" t="s">
        <v>350</v>
      </c>
      <c r="F126" s="137" t="s">
        <v>351</v>
      </c>
      <c r="I126" s="138"/>
      <c r="J126" s="139">
        <f>BK126</f>
        <v>0</v>
      </c>
      <c r="L126" s="135"/>
      <c r="M126" s="140"/>
      <c r="N126" s="141"/>
      <c r="O126" s="141"/>
      <c r="P126" s="142">
        <f>P127+P141+P159+P187</f>
        <v>0</v>
      </c>
      <c r="Q126" s="141"/>
      <c r="R126" s="142">
        <f>R127+R141+R159+R187</f>
        <v>161.69771479999997</v>
      </c>
      <c r="S126" s="141"/>
      <c r="T126" s="143">
        <f>T127+T141+T159+T187</f>
        <v>0</v>
      </c>
      <c r="AR126" s="136" t="s">
        <v>85</v>
      </c>
      <c r="AT126" s="144" t="s">
        <v>77</v>
      </c>
      <c r="AU126" s="144" t="s">
        <v>78</v>
      </c>
      <c r="AY126" s="136" t="s">
        <v>240</v>
      </c>
      <c r="BK126" s="145">
        <f>BK127+BK141+BK159+BK187</f>
        <v>0</v>
      </c>
    </row>
    <row r="127" spans="2:63" s="12" customFormat="1" ht="22.9" customHeight="1">
      <c r="B127" s="135"/>
      <c r="D127" s="136" t="s">
        <v>77</v>
      </c>
      <c r="E127" s="146" t="s">
        <v>85</v>
      </c>
      <c r="F127" s="146" t="s">
        <v>352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SUM(P128:P140)</f>
        <v>0</v>
      </c>
      <c r="Q127" s="141"/>
      <c r="R127" s="142">
        <f>SUM(R128:R140)</f>
        <v>0</v>
      </c>
      <c r="S127" s="141"/>
      <c r="T127" s="143">
        <f>SUM(T128:T140)</f>
        <v>0</v>
      </c>
      <c r="AR127" s="136" t="s">
        <v>85</v>
      </c>
      <c r="AT127" s="144" t="s">
        <v>77</v>
      </c>
      <c r="AU127" s="144" t="s">
        <v>85</v>
      </c>
      <c r="AY127" s="136" t="s">
        <v>240</v>
      </c>
      <c r="BK127" s="145">
        <f>SUM(BK128:BK140)</f>
        <v>0</v>
      </c>
    </row>
    <row r="128" spans="1:65" s="2" customFormat="1" ht="33" customHeight="1">
      <c r="A128" s="32"/>
      <c r="B128" s="148"/>
      <c r="C128" s="149" t="s">
        <v>85</v>
      </c>
      <c r="D128" s="149" t="s">
        <v>243</v>
      </c>
      <c r="E128" s="150" t="s">
        <v>373</v>
      </c>
      <c r="F128" s="151" t="s">
        <v>374</v>
      </c>
      <c r="G128" s="152" t="s">
        <v>375</v>
      </c>
      <c r="H128" s="153">
        <v>85</v>
      </c>
      <c r="I128" s="154"/>
      <c r="J128" s="155">
        <f>ROUND(I128*H128,2)</f>
        <v>0</v>
      </c>
      <c r="K128" s="151" t="s">
        <v>356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239</v>
      </c>
      <c r="AT128" s="160" t="s">
        <v>243</v>
      </c>
      <c r="AU128" s="160" t="s">
        <v>87</v>
      </c>
      <c r="AY128" s="17" t="s">
        <v>240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239</v>
      </c>
      <c r="BM128" s="160" t="s">
        <v>774</v>
      </c>
    </row>
    <row r="129" spans="1:47" s="2" customFormat="1" ht="29.25">
      <c r="A129" s="32"/>
      <c r="B129" s="33"/>
      <c r="C129" s="32"/>
      <c r="D129" s="162" t="s">
        <v>248</v>
      </c>
      <c r="E129" s="32"/>
      <c r="F129" s="163" t="s">
        <v>377</v>
      </c>
      <c r="G129" s="32"/>
      <c r="H129" s="32"/>
      <c r="I129" s="164"/>
      <c r="J129" s="32"/>
      <c r="K129" s="32"/>
      <c r="L129" s="33"/>
      <c r="M129" s="165"/>
      <c r="N129" s="166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248</v>
      </c>
      <c r="AU129" s="17" t="s">
        <v>87</v>
      </c>
    </row>
    <row r="130" spans="1:65" s="2" customFormat="1" ht="33" customHeight="1">
      <c r="A130" s="32"/>
      <c r="B130" s="148"/>
      <c r="C130" s="149" t="s">
        <v>87</v>
      </c>
      <c r="D130" s="149" t="s">
        <v>243</v>
      </c>
      <c r="E130" s="150" t="s">
        <v>384</v>
      </c>
      <c r="F130" s="151" t="s">
        <v>385</v>
      </c>
      <c r="G130" s="152" t="s">
        <v>375</v>
      </c>
      <c r="H130" s="153">
        <v>85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775</v>
      </c>
    </row>
    <row r="131" spans="1:47" s="2" customFormat="1" ht="39">
      <c r="A131" s="32"/>
      <c r="B131" s="33"/>
      <c r="C131" s="32"/>
      <c r="D131" s="162" t="s">
        <v>248</v>
      </c>
      <c r="E131" s="32"/>
      <c r="F131" s="163" t="s">
        <v>387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24">
      <c r="A132" s="32"/>
      <c r="B132" s="148"/>
      <c r="C132" s="149" t="s">
        <v>100</v>
      </c>
      <c r="D132" s="149" t="s">
        <v>243</v>
      </c>
      <c r="E132" s="150" t="s">
        <v>389</v>
      </c>
      <c r="F132" s="151" t="s">
        <v>390</v>
      </c>
      <c r="G132" s="152" t="s">
        <v>391</v>
      </c>
      <c r="H132" s="153">
        <v>178.5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392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393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776</v>
      </c>
      <c r="H134" s="174">
        <v>178.5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4" customFormat="1" ht="12">
      <c r="B135" s="179"/>
      <c r="D135" s="162" t="s">
        <v>367</v>
      </c>
      <c r="E135" s="180" t="s">
        <v>1</v>
      </c>
      <c r="F135" s="181" t="s">
        <v>368</v>
      </c>
      <c r="H135" s="182">
        <v>178.5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367</v>
      </c>
      <c r="AU135" s="180" t="s">
        <v>87</v>
      </c>
      <c r="AV135" s="14" t="s">
        <v>239</v>
      </c>
      <c r="AW135" s="14" t="s">
        <v>33</v>
      </c>
      <c r="AX135" s="14" t="s">
        <v>85</v>
      </c>
      <c r="AY135" s="180" t="s">
        <v>240</v>
      </c>
    </row>
    <row r="136" spans="1:65" s="2" customFormat="1" ht="24">
      <c r="A136" s="32"/>
      <c r="B136" s="148"/>
      <c r="C136" s="149" t="s">
        <v>239</v>
      </c>
      <c r="D136" s="149" t="s">
        <v>243</v>
      </c>
      <c r="E136" s="150" t="s">
        <v>423</v>
      </c>
      <c r="F136" s="151" t="s">
        <v>424</v>
      </c>
      <c r="G136" s="152" t="s">
        <v>355</v>
      </c>
      <c r="H136" s="153">
        <v>189.2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425</v>
      </c>
    </row>
    <row r="137" spans="1:47" s="2" customFormat="1" ht="19.5">
      <c r="A137" s="32"/>
      <c r="B137" s="33"/>
      <c r="C137" s="32"/>
      <c r="D137" s="162" t="s">
        <v>248</v>
      </c>
      <c r="E137" s="32"/>
      <c r="F137" s="163" t="s">
        <v>426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3" customFormat="1" ht="12">
      <c r="B138" s="171"/>
      <c r="D138" s="162" t="s">
        <v>367</v>
      </c>
      <c r="E138" s="172" t="s">
        <v>1</v>
      </c>
      <c r="F138" s="173" t="s">
        <v>777</v>
      </c>
      <c r="H138" s="174">
        <v>23.1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33</v>
      </c>
      <c r="AX138" s="13" t="s">
        <v>78</v>
      </c>
      <c r="AY138" s="172" t="s">
        <v>240</v>
      </c>
    </row>
    <row r="139" spans="2:51" s="13" customFormat="1" ht="12">
      <c r="B139" s="171"/>
      <c r="D139" s="162" t="s">
        <v>367</v>
      </c>
      <c r="E139" s="172" t="s">
        <v>1</v>
      </c>
      <c r="F139" s="173" t="s">
        <v>778</v>
      </c>
      <c r="H139" s="174">
        <v>166.1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367</v>
      </c>
      <c r="AU139" s="172" t="s">
        <v>87</v>
      </c>
      <c r="AV139" s="13" t="s">
        <v>87</v>
      </c>
      <c r="AW139" s="13" t="s">
        <v>33</v>
      </c>
      <c r="AX139" s="13" t="s">
        <v>78</v>
      </c>
      <c r="AY139" s="172" t="s">
        <v>240</v>
      </c>
    </row>
    <row r="140" spans="2:51" s="14" customFormat="1" ht="12">
      <c r="B140" s="179"/>
      <c r="D140" s="162" t="s">
        <v>367</v>
      </c>
      <c r="E140" s="180" t="s">
        <v>1</v>
      </c>
      <c r="F140" s="181" t="s">
        <v>368</v>
      </c>
      <c r="H140" s="182">
        <v>189.2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367</v>
      </c>
      <c r="AU140" s="180" t="s">
        <v>87</v>
      </c>
      <c r="AV140" s="14" t="s">
        <v>239</v>
      </c>
      <c r="AW140" s="14" t="s">
        <v>33</v>
      </c>
      <c r="AX140" s="14" t="s">
        <v>85</v>
      </c>
      <c r="AY140" s="180" t="s">
        <v>240</v>
      </c>
    </row>
    <row r="141" spans="2:63" s="12" customFormat="1" ht="22.9" customHeight="1">
      <c r="B141" s="135"/>
      <c r="D141" s="136" t="s">
        <v>77</v>
      </c>
      <c r="E141" s="146" t="s">
        <v>262</v>
      </c>
      <c r="F141" s="146" t="s">
        <v>448</v>
      </c>
      <c r="I141" s="138"/>
      <c r="J141" s="147">
        <f>BK141</f>
        <v>0</v>
      </c>
      <c r="L141" s="135"/>
      <c r="M141" s="140"/>
      <c r="N141" s="141"/>
      <c r="O141" s="141"/>
      <c r="P141" s="142">
        <f>SUM(P142:P158)</f>
        <v>0</v>
      </c>
      <c r="Q141" s="141"/>
      <c r="R141" s="142">
        <f>SUM(R142:R158)</f>
        <v>140.29868</v>
      </c>
      <c r="S141" s="141"/>
      <c r="T141" s="143">
        <f>SUM(T142:T158)</f>
        <v>0</v>
      </c>
      <c r="AR141" s="136" t="s">
        <v>85</v>
      </c>
      <c r="AT141" s="144" t="s">
        <v>77</v>
      </c>
      <c r="AU141" s="144" t="s">
        <v>85</v>
      </c>
      <c r="AY141" s="136" t="s">
        <v>240</v>
      </c>
      <c r="BK141" s="145">
        <f>SUM(BK142:BK158)</f>
        <v>0</v>
      </c>
    </row>
    <row r="142" spans="1:65" s="2" customFormat="1" ht="16.5" customHeight="1">
      <c r="A142" s="32"/>
      <c r="B142" s="148"/>
      <c r="C142" s="149" t="s">
        <v>262</v>
      </c>
      <c r="D142" s="149" t="s">
        <v>243</v>
      </c>
      <c r="E142" s="150" t="s">
        <v>779</v>
      </c>
      <c r="F142" s="151" t="s">
        <v>780</v>
      </c>
      <c r="G142" s="152" t="s">
        <v>355</v>
      </c>
      <c r="H142" s="153">
        <v>172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0.575</v>
      </c>
      <c r="R142" s="158">
        <f>Q142*H142</f>
        <v>98.89999999999999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781</v>
      </c>
    </row>
    <row r="143" spans="1:47" s="2" customFormat="1" ht="19.5">
      <c r="A143" s="32"/>
      <c r="B143" s="33"/>
      <c r="C143" s="32"/>
      <c r="D143" s="162" t="s">
        <v>248</v>
      </c>
      <c r="E143" s="32"/>
      <c r="F143" s="163" t="s">
        <v>782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51" s="13" customFormat="1" ht="12">
      <c r="B144" s="171"/>
      <c r="D144" s="162" t="s">
        <v>367</v>
      </c>
      <c r="E144" s="172" t="s">
        <v>1</v>
      </c>
      <c r="F144" s="173" t="s">
        <v>7</v>
      </c>
      <c r="H144" s="174">
        <v>21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367</v>
      </c>
      <c r="AU144" s="172" t="s">
        <v>87</v>
      </c>
      <c r="AV144" s="13" t="s">
        <v>87</v>
      </c>
      <c r="AW144" s="13" t="s">
        <v>33</v>
      </c>
      <c r="AX144" s="13" t="s">
        <v>78</v>
      </c>
      <c r="AY144" s="172" t="s">
        <v>240</v>
      </c>
    </row>
    <row r="145" spans="2:51" s="13" customFormat="1" ht="12">
      <c r="B145" s="171"/>
      <c r="D145" s="162" t="s">
        <v>367</v>
      </c>
      <c r="E145" s="172" t="s">
        <v>1</v>
      </c>
      <c r="F145" s="173" t="s">
        <v>783</v>
      </c>
      <c r="H145" s="174">
        <v>151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367</v>
      </c>
      <c r="AU145" s="172" t="s">
        <v>87</v>
      </c>
      <c r="AV145" s="13" t="s">
        <v>87</v>
      </c>
      <c r="AW145" s="13" t="s">
        <v>33</v>
      </c>
      <c r="AX145" s="13" t="s">
        <v>78</v>
      </c>
      <c r="AY145" s="172" t="s">
        <v>240</v>
      </c>
    </row>
    <row r="146" spans="2:51" s="14" customFormat="1" ht="12">
      <c r="B146" s="179"/>
      <c r="D146" s="162" t="s">
        <v>367</v>
      </c>
      <c r="E146" s="180" t="s">
        <v>1</v>
      </c>
      <c r="F146" s="181" t="s">
        <v>368</v>
      </c>
      <c r="H146" s="182">
        <v>172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367</v>
      </c>
      <c r="AU146" s="180" t="s">
        <v>87</v>
      </c>
      <c r="AV146" s="14" t="s">
        <v>239</v>
      </c>
      <c r="AW146" s="14" t="s">
        <v>33</v>
      </c>
      <c r="AX146" s="14" t="s">
        <v>85</v>
      </c>
      <c r="AY146" s="180" t="s">
        <v>240</v>
      </c>
    </row>
    <row r="147" spans="1:65" s="2" customFormat="1" ht="36">
      <c r="A147" s="32"/>
      <c r="B147" s="148"/>
      <c r="C147" s="149" t="s">
        <v>267</v>
      </c>
      <c r="D147" s="149" t="s">
        <v>243</v>
      </c>
      <c r="E147" s="150" t="s">
        <v>784</v>
      </c>
      <c r="F147" s="151" t="s">
        <v>785</v>
      </c>
      <c r="G147" s="152" t="s">
        <v>355</v>
      </c>
      <c r="H147" s="153">
        <v>21</v>
      </c>
      <c r="I147" s="154"/>
      <c r="J147" s="155">
        <f>ROUND(I147*H147,2)</f>
        <v>0</v>
      </c>
      <c r="K147" s="151" t="s">
        <v>1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0.08565</v>
      </c>
      <c r="R147" s="158">
        <f>Q147*H147</f>
        <v>1.79865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786</v>
      </c>
    </row>
    <row r="148" spans="1:65" s="2" customFormat="1" ht="16.5" customHeight="1">
      <c r="A148" s="32"/>
      <c r="B148" s="148"/>
      <c r="C148" s="194" t="s">
        <v>272</v>
      </c>
      <c r="D148" s="194" t="s">
        <v>428</v>
      </c>
      <c r="E148" s="195" t="s">
        <v>787</v>
      </c>
      <c r="F148" s="196" t="s">
        <v>788</v>
      </c>
      <c r="G148" s="197" t="s">
        <v>355</v>
      </c>
      <c r="H148" s="198">
        <v>21.42</v>
      </c>
      <c r="I148" s="199"/>
      <c r="J148" s="200">
        <f>ROUND(I148*H148,2)</f>
        <v>0</v>
      </c>
      <c r="K148" s="196" t="s">
        <v>356</v>
      </c>
      <c r="L148" s="201"/>
      <c r="M148" s="202" t="s">
        <v>1</v>
      </c>
      <c r="N148" s="203" t="s">
        <v>43</v>
      </c>
      <c r="O148" s="58"/>
      <c r="P148" s="158">
        <f>O148*H148</f>
        <v>0</v>
      </c>
      <c r="Q148" s="158">
        <v>0.152</v>
      </c>
      <c r="R148" s="158">
        <f>Q148*H148</f>
        <v>3.25584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277</v>
      </c>
      <c r="AT148" s="160" t="s">
        <v>428</v>
      </c>
      <c r="AU148" s="160" t="s">
        <v>87</v>
      </c>
      <c r="AY148" s="17" t="s">
        <v>240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239</v>
      </c>
      <c r="BM148" s="160" t="s">
        <v>789</v>
      </c>
    </row>
    <row r="149" spans="2:51" s="13" customFormat="1" ht="12">
      <c r="B149" s="171"/>
      <c r="D149" s="162" t="s">
        <v>367</v>
      </c>
      <c r="E149" s="172" t="s">
        <v>1</v>
      </c>
      <c r="F149" s="173" t="s">
        <v>790</v>
      </c>
      <c r="H149" s="174">
        <v>21.42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33</v>
      </c>
      <c r="AX149" s="13" t="s">
        <v>78</v>
      </c>
      <c r="AY149" s="172" t="s">
        <v>240</v>
      </c>
    </row>
    <row r="150" spans="2:51" s="14" customFormat="1" ht="12">
      <c r="B150" s="179"/>
      <c r="D150" s="162" t="s">
        <v>367</v>
      </c>
      <c r="E150" s="180" t="s">
        <v>1</v>
      </c>
      <c r="F150" s="181" t="s">
        <v>368</v>
      </c>
      <c r="H150" s="182">
        <v>21.42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367</v>
      </c>
      <c r="AU150" s="180" t="s">
        <v>87</v>
      </c>
      <c r="AV150" s="14" t="s">
        <v>239</v>
      </c>
      <c r="AW150" s="14" t="s">
        <v>33</v>
      </c>
      <c r="AX150" s="14" t="s">
        <v>85</v>
      </c>
      <c r="AY150" s="180" t="s">
        <v>240</v>
      </c>
    </row>
    <row r="151" spans="1:65" s="2" customFormat="1" ht="24">
      <c r="A151" s="32"/>
      <c r="B151" s="148"/>
      <c r="C151" s="149" t="s">
        <v>277</v>
      </c>
      <c r="D151" s="149" t="s">
        <v>243</v>
      </c>
      <c r="E151" s="150" t="s">
        <v>791</v>
      </c>
      <c r="F151" s="151" t="s">
        <v>792</v>
      </c>
      <c r="G151" s="152" t="s">
        <v>355</v>
      </c>
      <c r="H151" s="153">
        <v>151</v>
      </c>
      <c r="I151" s="154"/>
      <c r="J151" s="155">
        <f>ROUND(I151*H151,2)</f>
        <v>0</v>
      </c>
      <c r="K151" s="151" t="s">
        <v>1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0.08565</v>
      </c>
      <c r="R151" s="158">
        <f>Q151*H151</f>
        <v>12.933150000000001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239</v>
      </c>
      <c r="AT151" s="160" t="s">
        <v>243</v>
      </c>
      <c r="AU151" s="160" t="s">
        <v>87</v>
      </c>
      <c r="AY151" s="17" t="s">
        <v>240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239</v>
      </c>
      <c r="BM151" s="160" t="s">
        <v>793</v>
      </c>
    </row>
    <row r="152" spans="1:47" s="2" customFormat="1" ht="48.75">
      <c r="A152" s="32"/>
      <c r="B152" s="33"/>
      <c r="C152" s="32"/>
      <c r="D152" s="162" t="s">
        <v>248</v>
      </c>
      <c r="E152" s="32"/>
      <c r="F152" s="163" t="s">
        <v>794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248</v>
      </c>
      <c r="AU152" s="17" t="s">
        <v>87</v>
      </c>
    </row>
    <row r="153" spans="1:65" s="2" customFormat="1" ht="24">
      <c r="A153" s="32"/>
      <c r="B153" s="148"/>
      <c r="C153" s="194" t="s">
        <v>282</v>
      </c>
      <c r="D153" s="194" t="s">
        <v>428</v>
      </c>
      <c r="E153" s="195" t="s">
        <v>795</v>
      </c>
      <c r="F153" s="196" t="s">
        <v>796</v>
      </c>
      <c r="G153" s="197" t="s">
        <v>355</v>
      </c>
      <c r="H153" s="198">
        <v>154.02</v>
      </c>
      <c r="I153" s="199"/>
      <c r="J153" s="200">
        <f>ROUND(I153*H153,2)</f>
        <v>0</v>
      </c>
      <c r="K153" s="196" t="s">
        <v>1</v>
      </c>
      <c r="L153" s="201"/>
      <c r="M153" s="202" t="s">
        <v>1</v>
      </c>
      <c r="N153" s="203" t="s">
        <v>43</v>
      </c>
      <c r="O153" s="58"/>
      <c r="P153" s="158">
        <f>O153*H153</f>
        <v>0</v>
      </c>
      <c r="Q153" s="158">
        <v>0.152</v>
      </c>
      <c r="R153" s="158">
        <f>Q153*H153</f>
        <v>23.41104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277</v>
      </c>
      <c r="AT153" s="160" t="s">
        <v>428</v>
      </c>
      <c r="AU153" s="160" t="s">
        <v>87</v>
      </c>
      <c r="AY153" s="17" t="s">
        <v>240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239</v>
      </c>
      <c r="BM153" s="160" t="s">
        <v>797</v>
      </c>
    </row>
    <row r="154" spans="2:51" s="13" customFormat="1" ht="12">
      <c r="B154" s="171"/>
      <c r="D154" s="162" t="s">
        <v>367</v>
      </c>
      <c r="E154" s="172" t="s">
        <v>1</v>
      </c>
      <c r="F154" s="173" t="s">
        <v>798</v>
      </c>
      <c r="H154" s="174">
        <v>154.02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367</v>
      </c>
      <c r="AU154" s="172" t="s">
        <v>87</v>
      </c>
      <c r="AV154" s="13" t="s">
        <v>87</v>
      </c>
      <c r="AW154" s="13" t="s">
        <v>33</v>
      </c>
      <c r="AX154" s="13" t="s">
        <v>78</v>
      </c>
      <c r="AY154" s="172" t="s">
        <v>240</v>
      </c>
    </row>
    <row r="155" spans="2:51" s="14" customFormat="1" ht="12">
      <c r="B155" s="179"/>
      <c r="D155" s="162" t="s">
        <v>367</v>
      </c>
      <c r="E155" s="180" t="s">
        <v>1</v>
      </c>
      <c r="F155" s="181" t="s">
        <v>368</v>
      </c>
      <c r="H155" s="182">
        <v>154.02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367</v>
      </c>
      <c r="AU155" s="180" t="s">
        <v>87</v>
      </c>
      <c r="AV155" s="14" t="s">
        <v>239</v>
      </c>
      <c r="AW155" s="14" t="s">
        <v>33</v>
      </c>
      <c r="AX155" s="14" t="s">
        <v>85</v>
      </c>
      <c r="AY155" s="180" t="s">
        <v>240</v>
      </c>
    </row>
    <row r="156" spans="1:65" s="2" customFormat="1" ht="24">
      <c r="A156" s="32"/>
      <c r="B156" s="148"/>
      <c r="C156" s="149" t="s">
        <v>287</v>
      </c>
      <c r="D156" s="149" t="s">
        <v>243</v>
      </c>
      <c r="E156" s="150" t="s">
        <v>491</v>
      </c>
      <c r="F156" s="151" t="s">
        <v>492</v>
      </c>
      <c r="G156" s="152" t="s">
        <v>493</v>
      </c>
      <c r="H156" s="153">
        <v>2</v>
      </c>
      <c r="I156" s="154"/>
      <c r="J156" s="155">
        <f>ROUND(I156*H156,2)</f>
        <v>0</v>
      </c>
      <c r="K156" s="151" t="s">
        <v>1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799</v>
      </c>
    </row>
    <row r="157" spans="1:47" s="2" customFormat="1" ht="48.75">
      <c r="A157" s="32"/>
      <c r="B157" s="33"/>
      <c r="C157" s="32"/>
      <c r="D157" s="162" t="s">
        <v>248</v>
      </c>
      <c r="E157" s="32"/>
      <c r="F157" s="163" t="s">
        <v>495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F158" s="173" t="s">
        <v>747</v>
      </c>
      <c r="H158" s="174">
        <v>2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</v>
      </c>
      <c r="AX158" s="13" t="s">
        <v>85</v>
      </c>
      <c r="AY158" s="172" t="s">
        <v>240</v>
      </c>
    </row>
    <row r="159" spans="2:63" s="12" customFormat="1" ht="22.9" customHeight="1">
      <c r="B159" s="135"/>
      <c r="D159" s="136" t="s">
        <v>77</v>
      </c>
      <c r="E159" s="146" t="s">
        <v>282</v>
      </c>
      <c r="F159" s="146" t="s">
        <v>508</v>
      </c>
      <c r="I159" s="138"/>
      <c r="J159" s="147">
        <f>BK159</f>
        <v>0</v>
      </c>
      <c r="L159" s="135"/>
      <c r="M159" s="140"/>
      <c r="N159" s="141"/>
      <c r="O159" s="141"/>
      <c r="P159" s="142">
        <f>SUM(P160:P186)</f>
        <v>0</v>
      </c>
      <c r="Q159" s="141"/>
      <c r="R159" s="142">
        <f>SUM(R160:R186)</f>
        <v>21.399034799999995</v>
      </c>
      <c r="S159" s="141"/>
      <c r="T159" s="143">
        <f>SUM(T160:T186)</f>
        <v>0</v>
      </c>
      <c r="AR159" s="136" t="s">
        <v>85</v>
      </c>
      <c r="AT159" s="144" t="s">
        <v>77</v>
      </c>
      <c r="AU159" s="144" t="s">
        <v>85</v>
      </c>
      <c r="AY159" s="136" t="s">
        <v>240</v>
      </c>
      <c r="BK159" s="145">
        <f>SUM(BK160:BK186)</f>
        <v>0</v>
      </c>
    </row>
    <row r="160" spans="1:65" s="2" customFormat="1" ht="24">
      <c r="A160" s="32"/>
      <c r="B160" s="148"/>
      <c r="C160" s="149" t="s">
        <v>292</v>
      </c>
      <c r="D160" s="149" t="s">
        <v>243</v>
      </c>
      <c r="E160" s="150" t="s">
        <v>800</v>
      </c>
      <c r="F160" s="151" t="s">
        <v>801</v>
      </c>
      <c r="G160" s="152" t="s">
        <v>445</v>
      </c>
      <c r="H160" s="153">
        <v>50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0.00033</v>
      </c>
      <c r="R160" s="158">
        <f>Q160*H160</f>
        <v>0.0165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802</v>
      </c>
    </row>
    <row r="161" spans="1:47" s="2" customFormat="1" ht="19.5">
      <c r="A161" s="32"/>
      <c r="B161" s="33"/>
      <c r="C161" s="32"/>
      <c r="D161" s="162" t="s">
        <v>248</v>
      </c>
      <c r="E161" s="32"/>
      <c r="F161" s="163" t="s">
        <v>803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1:65" s="2" customFormat="1" ht="24">
      <c r="A162" s="32"/>
      <c r="B162" s="148"/>
      <c r="C162" s="149" t="s">
        <v>297</v>
      </c>
      <c r="D162" s="149" t="s">
        <v>243</v>
      </c>
      <c r="E162" s="150" t="s">
        <v>804</v>
      </c>
      <c r="F162" s="151" t="s">
        <v>805</v>
      </c>
      <c r="G162" s="152" t="s">
        <v>355</v>
      </c>
      <c r="H162" s="153">
        <v>7</v>
      </c>
      <c r="I162" s="154"/>
      <c r="J162" s="155">
        <f>ROUND(I162*H162,2)</f>
        <v>0</v>
      </c>
      <c r="K162" s="151" t="s">
        <v>356</v>
      </c>
      <c r="L162" s="33"/>
      <c r="M162" s="156" t="s">
        <v>1</v>
      </c>
      <c r="N162" s="157" t="s">
        <v>43</v>
      </c>
      <c r="O162" s="58"/>
      <c r="P162" s="158">
        <f>O162*H162</f>
        <v>0</v>
      </c>
      <c r="Q162" s="158">
        <v>0.0026</v>
      </c>
      <c r="R162" s="158">
        <f>Q162*H162</f>
        <v>0.0182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239</v>
      </c>
      <c r="AT162" s="160" t="s">
        <v>243</v>
      </c>
      <c r="AU162" s="160" t="s">
        <v>87</v>
      </c>
      <c r="AY162" s="17" t="s">
        <v>240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239</v>
      </c>
      <c r="BM162" s="160" t="s">
        <v>806</v>
      </c>
    </row>
    <row r="163" spans="1:47" s="2" customFormat="1" ht="19.5">
      <c r="A163" s="32"/>
      <c r="B163" s="33"/>
      <c r="C163" s="32"/>
      <c r="D163" s="162" t="s">
        <v>248</v>
      </c>
      <c r="E163" s="32"/>
      <c r="F163" s="163" t="s">
        <v>807</v>
      </c>
      <c r="G163" s="32"/>
      <c r="H163" s="32"/>
      <c r="I163" s="164"/>
      <c r="J163" s="32"/>
      <c r="K163" s="32"/>
      <c r="L163" s="33"/>
      <c r="M163" s="165"/>
      <c r="N163" s="166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248</v>
      </c>
      <c r="AU163" s="17" t="s">
        <v>87</v>
      </c>
    </row>
    <row r="164" spans="2:51" s="15" customFormat="1" ht="12">
      <c r="B164" s="187"/>
      <c r="D164" s="162" t="s">
        <v>367</v>
      </c>
      <c r="E164" s="188" t="s">
        <v>1</v>
      </c>
      <c r="F164" s="189" t="s">
        <v>808</v>
      </c>
      <c r="H164" s="188" t="s">
        <v>1</v>
      </c>
      <c r="I164" s="190"/>
      <c r="L164" s="187"/>
      <c r="M164" s="191"/>
      <c r="N164" s="192"/>
      <c r="O164" s="192"/>
      <c r="P164" s="192"/>
      <c r="Q164" s="192"/>
      <c r="R164" s="192"/>
      <c r="S164" s="192"/>
      <c r="T164" s="193"/>
      <c r="AT164" s="188" t="s">
        <v>367</v>
      </c>
      <c r="AU164" s="188" t="s">
        <v>87</v>
      </c>
      <c r="AV164" s="15" t="s">
        <v>85</v>
      </c>
      <c r="AW164" s="15" t="s">
        <v>33</v>
      </c>
      <c r="AX164" s="15" t="s">
        <v>78</v>
      </c>
      <c r="AY164" s="188" t="s">
        <v>240</v>
      </c>
    </row>
    <row r="165" spans="2:51" s="13" customFormat="1" ht="12">
      <c r="B165" s="171"/>
      <c r="D165" s="162" t="s">
        <v>367</v>
      </c>
      <c r="E165" s="172" t="s">
        <v>1</v>
      </c>
      <c r="F165" s="173" t="s">
        <v>809</v>
      </c>
      <c r="H165" s="174">
        <v>7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367</v>
      </c>
      <c r="AU165" s="172" t="s">
        <v>87</v>
      </c>
      <c r="AV165" s="13" t="s">
        <v>87</v>
      </c>
      <c r="AW165" s="13" t="s">
        <v>33</v>
      </c>
      <c r="AX165" s="13" t="s">
        <v>78</v>
      </c>
      <c r="AY165" s="172" t="s">
        <v>240</v>
      </c>
    </row>
    <row r="166" spans="2:51" s="14" customFormat="1" ht="12">
      <c r="B166" s="179"/>
      <c r="D166" s="162" t="s">
        <v>367</v>
      </c>
      <c r="E166" s="180" t="s">
        <v>1</v>
      </c>
      <c r="F166" s="181" t="s">
        <v>368</v>
      </c>
      <c r="H166" s="182">
        <v>7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367</v>
      </c>
      <c r="AU166" s="180" t="s">
        <v>87</v>
      </c>
      <c r="AV166" s="14" t="s">
        <v>239</v>
      </c>
      <c r="AW166" s="14" t="s">
        <v>33</v>
      </c>
      <c r="AX166" s="14" t="s">
        <v>85</v>
      </c>
      <c r="AY166" s="180" t="s">
        <v>240</v>
      </c>
    </row>
    <row r="167" spans="1:65" s="2" customFormat="1" ht="33" customHeight="1">
      <c r="A167" s="32"/>
      <c r="B167" s="148"/>
      <c r="C167" s="149" t="s">
        <v>302</v>
      </c>
      <c r="D167" s="149" t="s">
        <v>243</v>
      </c>
      <c r="E167" s="150" t="s">
        <v>551</v>
      </c>
      <c r="F167" s="151" t="s">
        <v>552</v>
      </c>
      <c r="G167" s="152" t="s">
        <v>445</v>
      </c>
      <c r="H167" s="153">
        <v>46</v>
      </c>
      <c r="I167" s="154"/>
      <c r="J167" s="155">
        <f>ROUND(I167*H167,2)</f>
        <v>0</v>
      </c>
      <c r="K167" s="151" t="s">
        <v>356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0.1554</v>
      </c>
      <c r="R167" s="158">
        <f>Q167*H167</f>
        <v>7.1484000000000005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239</v>
      </c>
      <c r="AT167" s="160" t="s">
        <v>243</v>
      </c>
      <c r="AU167" s="160" t="s">
        <v>87</v>
      </c>
      <c r="AY167" s="17" t="s">
        <v>240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239</v>
      </c>
      <c r="BM167" s="160" t="s">
        <v>810</v>
      </c>
    </row>
    <row r="168" spans="1:47" s="2" customFormat="1" ht="29.25">
      <c r="A168" s="32"/>
      <c r="B168" s="33"/>
      <c r="C168" s="32"/>
      <c r="D168" s="162" t="s">
        <v>248</v>
      </c>
      <c r="E168" s="32"/>
      <c r="F168" s="163" t="s">
        <v>554</v>
      </c>
      <c r="G168" s="32"/>
      <c r="H168" s="32"/>
      <c r="I168" s="164"/>
      <c r="J168" s="32"/>
      <c r="K168" s="32"/>
      <c r="L168" s="33"/>
      <c r="M168" s="165"/>
      <c r="N168" s="166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248</v>
      </c>
      <c r="AU168" s="17" t="s">
        <v>87</v>
      </c>
    </row>
    <row r="169" spans="2:51" s="13" customFormat="1" ht="12">
      <c r="B169" s="171"/>
      <c r="D169" s="162" t="s">
        <v>367</v>
      </c>
      <c r="E169" s="172" t="s">
        <v>1</v>
      </c>
      <c r="F169" s="173" t="s">
        <v>811</v>
      </c>
      <c r="H169" s="174">
        <v>46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367</v>
      </c>
      <c r="AU169" s="172" t="s">
        <v>87</v>
      </c>
      <c r="AV169" s="13" t="s">
        <v>87</v>
      </c>
      <c r="AW169" s="13" t="s">
        <v>33</v>
      </c>
      <c r="AX169" s="13" t="s">
        <v>78</v>
      </c>
      <c r="AY169" s="172" t="s">
        <v>240</v>
      </c>
    </row>
    <row r="170" spans="2:51" s="14" customFormat="1" ht="12">
      <c r="B170" s="179"/>
      <c r="D170" s="162" t="s">
        <v>367</v>
      </c>
      <c r="E170" s="180" t="s">
        <v>1</v>
      </c>
      <c r="F170" s="181" t="s">
        <v>368</v>
      </c>
      <c r="H170" s="182">
        <v>46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367</v>
      </c>
      <c r="AU170" s="180" t="s">
        <v>87</v>
      </c>
      <c r="AV170" s="14" t="s">
        <v>239</v>
      </c>
      <c r="AW170" s="14" t="s">
        <v>33</v>
      </c>
      <c r="AX170" s="14" t="s">
        <v>85</v>
      </c>
      <c r="AY170" s="180" t="s">
        <v>240</v>
      </c>
    </row>
    <row r="171" spans="1:65" s="2" customFormat="1" ht="16.5" customHeight="1">
      <c r="A171" s="32"/>
      <c r="B171" s="148"/>
      <c r="C171" s="194" t="s">
        <v>307</v>
      </c>
      <c r="D171" s="194" t="s">
        <v>428</v>
      </c>
      <c r="E171" s="195" t="s">
        <v>557</v>
      </c>
      <c r="F171" s="196" t="s">
        <v>558</v>
      </c>
      <c r="G171" s="197" t="s">
        <v>445</v>
      </c>
      <c r="H171" s="198">
        <v>41.82</v>
      </c>
      <c r="I171" s="199"/>
      <c r="J171" s="200">
        <f>ROUND(I171*H171,2)</f>
        <v>0</v>
      </c>
      <c r="K171" s="196" t="s">
        <v>356</v>
      </c>
      <c r="L171" s="201"/>
      <c r="M171" s="202" t="s">
        <v>1</v>
      </c>
      <c r="N171" s="203" t="s">
        <v>43</v>
      </c>
      <c r="O171" s="58"/>
      <c r="P171" s="158">
        <f>O171*H171</f>
        <v>0</v>
      </c>
      <c r="Q171" s="158">
        <v>0.085</v>
      </c>
      <c r="R171" s="158">
        <f>Q171*H171</f>
        <v>3.5547000000000004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277</v>
      </c>
      <c r="AT171" s="160" t="s">
        <v>428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812</v>
      </c>
    </row>
    <row r="172" spans="1:47" s="2" customFormat="1" ht="12">
      <c r="A172" s="32"/>
      <c r="B172" s="33"/>
      <c r="C172" s="32"/>
      <c r="D172" s="162" t="s">
        <v>248</v>
      </c>
      <c r="E172" s="32"/>
      <c r="F172" s="163" t="s">
        <v>558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248</v>
      </c>
      <c r="AU172" s="17" t="s">
        <v>87</v>
      </c>
    </row>
    <row r="173" spans="2:51" s="13" customFormat="1" ht="12">
      <c r="B173" s="171"/>
      <c r="D173" s="162" t="s">
        <v>367</v>
      </c>
      <c r="E173" s="172" t="s">
        <v>1</v>
      </c>
      <c r="F173" s="173" t="s">
        <v>813</v>
      </c>
      <c r="H173" s="174">
        <v>41.82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33</v>
      </c>
      <c r="AX173" s="13" t="s">
        <v>78</v>
      </c>
      <c r="AY173" s="172" t="s">
        <v>240</v>
      </c>
    </row>
    <row r="174" spans="2:51" s="14" customFormat="1" ht="12">
      <c r="B174" s="179"/>
      <c r="D174" s="162" t="s">
        <v>367</v>
      </c>
      <c r="E174" s="180" t="s">
        <v>1</v>
      </c>
      <c r="F174" s="181" t="s">
        <v>368</v>
      </c>
      <c r="H174" s="182">
        <v>41.82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367</v>
      </c>
      <c r="AU174" s="180" t="s">
        <v>87</v>
      </c>
      <c r="AV174" s="14" t="s">
        <v>239</v>
      </c>
      <c r="AW174" s="14" t="s">
        <v>33</v>
      </c>
      <c r="AX174" s="14" t="s">
        <v>85</v>
      </c>
      <c r="AY174" s="180" t="s">
        <v>240</v>
      </c>
    </row>
    <row r="175" spans="1:65" s="2" customFormat="1" ht="21.75" customHeight="1">
      <c r="A175" s="32"/>
      <c r="B175" s="148"/>
      <c r="C175" s="194" t="s">
        <v>8</v>
      </c>
      <c r="D175" s="194" t="s">
        <v>428</v>
      </c>
      <c r="E175" s="195" t="s">
        <v>562</v>
      </c>
      <c r="F175" s="196" t="s">
        <v>563</v>
      </c>
      <c r="G175" s="197" t="s">
        <v>445</v>
      </c>
      <c r="H175" s="198">
        <v>3.06</v>
      </c>
      <c r="I175" s="199"/>
      <c r="J175" s="200">
        <f>ROUND(I175*H175,2)</f>
        <v>0</v>
      </c>
      <c r="K175" s="196" t="s">
        <v>356</v>
      </c>
      <c r="L175" s="201"/>
      <c r="M175" s="202" t="s">
        <v>1</v>
      </c>
      <c r="N175" s="203" t="s">
        <v>43</v>
      </c>
      <c r="O175" s="58"/>
      <c r="P175" s="158">
        <f>O175*H175</f>
        <v>0</v>
      </c>
      <c r="Q175" s="158">
        <v>0.0484</v>
      </c>
      <c r="R175" s="158">
        <f>Q175*H175</f>
        <v>0.14810399999999999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277</v>
      </c>
      <c r="AT175" s="160" t="s">
        <v>428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814</v>
      </c>
    </row>
    <row r="176" spans="1:47" s="2" customFormat="1" ht="12">
      <c r="A176" s="32"/>
      <c r="B176" s="33"/>
      <c r="C176" s="32"/>
      <c r="D176" s="162" t="s">
        <v>248</v>
      </c>
      <c r="E176" s="32"/>
      <c r="F176" s="163" t="s">
        <v>563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2:51" s="13" customFormat="1" ht="12">
      <c r="B177" s="171"/>
      <c r="D177" s="162" t="s">
        <v>367</v>
      </c>
      <c r="E177" s="172" t="s">
        <v>1</v>
      </c>
      <c r="F177" s="173" t="s">
        <v>815</v>
      </c>
      <c r="H177" s="174">
        <v>3.06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367</v>
      </c>
      <c r="AU177" s="172" t="s">
        <v>87</v>
      </c>
      <c r="AV177" s="13" t="s">
        <v>87</v>
      </c>
      <c r="AW177" s="13" t="s">
        <v>33</v>
      </c>
      <c r="AX177" s="13" t="s">
        <v>78</v>
      </c>
      <c r="AY177" s="172" t="s">
        <v>240</v>
      </c>
    </row>
    <row r="178" spans="2:51" s="14" customFormat="1" ht="12">
      <c r="B178" s="179"/>
      <c r="D178" s="162" t="s">
        <v>367</v>
      </c>
      <c r="E178" s="180" t="s">
        <v>1</v>
      </c>
      <c r="F178" s="181" t="s">
        <v>368</v>
      </c>
      <c r="H178" s="182">
        <v>3.06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367</v>
      </c>
      <c r="AU178" s="180" t="s">
        <v>87</v>
      </c>
      <c r="AV178" s="14" t="s">
        <v>239</v>
      </c>
      <c r="AW178" s="14" t="s">
        <v>33</v>
      </c>
      <c r="AX178" s="14" t="s">
        <v>85</v>
      </c>
      <c r="AY178" s="180" t="s">
        <v>240</v>
      </c>
    </row>
    <row r="179" spans="1:65" s="2" customFormat="1" ht="24">
      <c r="A179" s="32"/>
      <c r="B179" s="148"/>
      <c r="C179" s="194" t="s">
        <v>316</v>
      </c>
      <c r="D179" s="194" t="s">
        <v>428</v>
      </c>
      <c r="E179" s="195" t="s">
        <v>567</v>
      </c>
      <c r="F179" s="196" t="s">
        <v>568</v>
      </c>
      <c r="G179" s="197" t="s">
        <v>445</v>
      </c>
      <c r="H179" s="198">
        <v>2.04</v>
      </c>
      <c r="I179" s="199"/>
      <c r="J179" s="200">
        <f>ROUND(I179*H179,2)</f>
        <v>0</v>
      </c>
      <c r="K179" s="196" t="s">
        <v>356</v>
      </c>
      <c r="L179" s="201"/>
      <c r="M179" s="202" t="s">
        <v>1</v>
      </c>
      <c r="N179" s="203" t="s">
        <v>43</v>
      </c>
      <c r="O179" s="58"/>
      <c r="P179" s="158">
        <f>O179*H179</f>
        <v>0</v>
      </c>
      <c r="Q179" s="158">
        <v>0.06567</v>
      </c>
      <c r="R179" s="158">
        <f>Q179*H179</f>
        <v>0.13396680000000002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277</v>
      </c>
      <c r="AT179" s="160" t="s">
        <v>428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816</v>
      </c>
    </row>
    <row r="180" spans="1:47" s="2" customFormat="1" ht="12">
      <c r="A180" s="32"/>
      <c r="B180" s="33"/>
      <c r="C180" s="32"/>
      <c r="D180" s="162" t="s">
        <v>248</v>
      </c>
      <c r="E180" s="32"/>
      <c r="F180" s="163" t="s">
        <v>568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2:51" s="13" customFormat="1" ht="12">
      <c r="B181" s="171"/>
      <c r="D181" s="162" t="s">
        <v>367</v>
      </c>
      <c r="E181" s="172" t="s">
        <v>1</v>
      </c>
      <c r="F181" s="173" t="s">
        <v>817</v>
      </c>
      <c r="H181" s="174">
        <v>2.04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367</v>
      </c>
      <c r="AU181" s="172" t="s">
        <v>87</v>
      </c>
      <c r="AV181" s="13" t="s">
        <v>87</v>
      </c>
      <c r="AW181" s="13" t="s">
        <v>33</v>
      </c>
      <c r="AX181" s="13" t="s">
        <v>78</v>
      </c>
      <c r="AY181" s="172" t="s">
        <v>240</v>
      </c>
    </row>
    <row r="182" spans="2:51" s="14" customFormat="1" ht="12">
      <c r="B182" s="179"/>
      <c r="D182" s="162" t="s">
        <v>367</v>
      </c>
      <c r="E182" s="180" t="s">
        <v>1</v>
      </c>
      <c r="F182" s="181" t="s">
        <v>368</v>
      </c>
      <c r="H182" s="182">
        <v>2.04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367</v>
      </c>
      <c r="AU182" s="180" t="s">
        <v>87</v>
      </c>
      <c r="AV182" s="14" t="s">
        <v>239</v>
      </c>
      <c r="AW182" s="14" t="s">
        <v>33</v>
      </c>
      <c r="AX182" s="14" t="s">
        <v>85</v>
      </c>
      <c r="AY182" s="180" t="s">
        <v>240</v>
      </c>
    </row>
    <row r="183" spans="1:65" s="2" customFormat="1" ht="24">
      <c r="A183" s="32"/>
      <c r="B183" s="148"/>
      <c r="C183" s="149" t="s">
        <v>321</v>
      </c>
      <c r="D183" s="149" t="s">
        <v>243</v>
      </c>
      <c r="E183" s="150" t="s">
        <v>572</v>
      </c>
      <c r="F183" s="151" t="s">
        <v>573</v>
      </c>
      <c r="G183" s="152" t="s">
        <v>375</v>
      </c>
      <c r="H183" s="153">
        <v>4.6</v>
      </c>
      <c r="I183" s="154"/>
      <c r="J183" s="155">
        <f>ROUND(I183*H183,2)</f>
        <v>0</v>
      </c>
      <c r="K183" s="151" t="s">
        <v>356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2.25634</v>
      </c>
      <c r="R183" s="158">
        <f>Q183*H183</f>
        <v>10.379163999999998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239</v>
      </c>
      <c r="AT183" s="160" t="s">
        <v>243</v>
      </c>
      <c r="AU183" s="160" t="s">
        <v>87</v>
      </c>
      <c r="AY183" s="17" t="s">
        <v>240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239</v>
      </c>
      <c r="BM183" s="160" t="s">
        <v>818</v>
      </c>
    </row>
    <row r="184" spans="1:47" s="2" customFormat="1" ht="19.5">
      <c r="A184" s="32"/>
      <c r="B184" s="33"/>
      <c r="C184" s="32"/>
      <c r="D184" s="162" t="s">
        <v>248</v>
      </c>
      <c r="E184" s="32"/>
      <c r="F184" s="163" t="s">
        <v>575</v>
      </c>
      <c r="G184" s="32"/>
      <c r="H184" s="32"/>
      <c r="I184" s="164"/>
      <c r="J184" s="32"/>
      <c r="K184" s="32"/>
      <c r="L184" s="33"/>
      <c r="M184" s="165"/>
      <c r="N184" s="166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248</v>
      </c>
      <c r="AU184" s="17" t="s">
        <v>87</v>
      </c>
    </row>
    <row r="185" spans="2:51" s="13" customFormat="1" ht="12">
      <c r="B185" s="171"/>
      <c r="D185" s="162" t="s">
        <v>367</v>
      </c>
      <c r="E185" s="172" t="s">
        <v>1</v>
      </c>
      <c r="F185" s="173" t="s">
        <v>819</v>
      </c>
      <c r="H185" s="174">
        <v>4.6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367</v>
      </c>
      <c r="AU185" s="172" t="s">
        <v>87</v>
      </c>
      <c r="AV185" s="13" t="s">
        <v>87</v>
      </c>
      <c r="AW185" s="13" t="s">
        <v>33</v>
      </c>
      <c r="AX185" s="13" t="s">
        <v>78</v>
      </c>
      <c r="AY185" s="172" t="s">
        <v>240</v>
      </c>
    </row>
    <row r="186" spans="2:51" s="14" customFormat="1" ht="12">
      <c r="B186" s="179"/>
      <c r="D186" s="162" t="s">
        <v>367</v>
      </c>
      <c r="E186" s="180" t="s">
        <v>1</v>
      </c>
      <c r="F186" s="181" t="s">
        <v>368</v>
      </c>
      <c r="H186" s="182">
        <v>4.6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367</v>
      </c>
      <c r="AU186" s="180" t="s">
        <v>87</v>
      </c>
      <c r="AV186" s="14" t="s">
        <v>239</v>
      </c>
      <c r="AW186" s="14" t="s">
        <v>33</v>
      </c>
      <c r="AX186" s="14" t="s">
        <v>85</v>
      </c>
      <c r="AY186" s="180" t="s">
        <v>240</v>
      </c>
    </row>
    <row r="187" spans="2:63" s="12" customFormat="1" ht="22.9" customHeight="1">
      <c r="B187" s="135"/>
      <c r="D187" s="136" t="s">
        <v>77</v>
      </c>
      <c r="E187" s="146" t="s">
        <v>614</v>
      </c>
      <c r="F187" s="146" t="s">
        <v>615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SUM(P188:P189)</f>
        <v>0</v>
      </c>
      <c r="Q187" s="141"/>
      <c r="R187" s="142">
        <f>SUM(R188:R189)</f>
        <v>0</v>
      </c>
      <c r="S187" s="141"/>
      <c r="T187" s="143">
        <f>SUM(T188:T189)</f>
        <v>0</v>
      </c>
      <c r="AR187" s="136" t="s">
        <v>85</v>
      </c>
      <c r="AT187" s="144" t="s">
        <v>77</v>
      </c>
      <c r="AU187" s="144" t="s">
        <v>85</v>
      </c>
      <c r="AY187" s="136" t="s">
        <v>240</v>
      </c>
      <c r="BK187" s="145">
        <f>SUM(BK188:BK189)</f>
        <v>0</v>
      </c>
    </row>
    <row r="188" spans="1:65" s="2" customFormat="1" ht="24">
      <c r="A188" s="32"/>
      <c r="B188" s="148"/>
      <c r="C188" s="149" t="s">
        <v>327</v>
      </c>
      <c r="D188" s="149" t="s">
        <v>243</v>
      </c>
      <c r="E188" s="150" t="s">
        <v>724</v>
      </c>
      <c r="F188" s="151" t="s">
        <v>725</v>
      </c>
      <c r="G188" s="152" t="s">
        <v>391</v>
      </c>
      <c r="H188" s="153">
        <v>161.698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753</v>
      </c>
    </row>
    <row r="189" spans="1:47" s="2" customFormat="1" ht="19.5">
      <c r="A189" s="32"/>
      <c r="B189" s="33"/>
      <c r="C189" s="32"/>
      <c r="D189" s="162" t="s">
        <v>248</v>
      </c>
      <c r="E189" s="32"/>
      <c r="F189" s="163" t="s">
        <v>727</v>
      </c>
      <c r="G189" s="32"/>
      <c r="H189" s="32"/>
      <c r="I189" s="164"/>
      <c r="J189" s="32"/>
      <c r="K189" s="32"/>
      <c r="L189" s="33"/>
      <c r="M189" s="167"/>
      <c r="N189" s="168"/>
      <c r="O189" s="169"/>
      <c r="P189" s="169"/>
      <c r="Q189" s="169"/>
      <c r="R189" s="169"/>
      <c r="S189" s="169"/>
      <c r="T189" s="1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31" s="2" customFormat="1" ht="6.95" customHeight="1">
      <c r="A190" s="32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3"/>
      <c r="M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autoFilter ref="C124:K18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66"/>
  <sheetViews>
    <sheetView showGridLines="0" workbookViewId="0" topLeftCell="A244">
      <selection activeCell="F210" sqref="F21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135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821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136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ROUND((SUM(BE127:BE265)),2)</f>
        <v>0</v>
      </c>
      <c r="G35" s="32"/>
      <c r="H35" s="32"/>
      <c r="I35" s="105">
        <v>0.21</v>
      </c>
      <c r="J35" s="104">
        <f>ROUND(((SUM(BE127:BE265))*I35),2)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ROUND((SUM(BF127:BF265)),2)</f>
        <v>0</v>
      </c>
      <c r="G36" s="32"/>
      <c r="H36" s="32"/>
      <c r="I36" s="105">
        <v>0.15</v>
      </c>
      <c r="J36" s="104">
        <f>ROUND(((SUM(BF127:BF265))*I36),2)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ROUND((SUM(BG127:BG265)),2)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ROUND((SUM(BH127:BH265)),2)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ROUND((SUM(BI127:BI265)),2)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SO-301 - Stoky splašková kanalizace – část A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822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2:12" s="10" customFormat="1" ht="19.9" customHeight="1">
      <c r="B102" s="121"/>
      <c r="D102" s="122" t="s">
        <v>823</v>
      </c>
      <c r="E102" s="123"/>
      <c r="F102" s="123"/>
      <c r="G102" s="123"/>
      <c r="H102" s="123"/>
      <c r="I102" s="123"/>
      <c r="J102" s="124">
        <f>J190</f>
        <v>0</v>
      </c>
      <c r="L102" s="121"/>
    </row>
    <row r="103" spans="2:12" s="10" customFormat="1" ht="19.9" customHeight="1">
      <c r="B103" s="121"/>
      <c r="D103" s="122" t="s">
        <v>346</v>
      </c>
      <c r="E103" s="123"/>
      <c r="F103" s="123"/>
      <c r="G103" s="123"/>
      <c r="H103" s="123"/>
      <c r="I103" s="123"/>
      <c r="J103" s="124">
        <f>J197</f>
        <v>0</v>
      </c>
      <c r="L103" s="121"/>
    </row>
    <row r="104" spans="2:12" s="10" customFormat="1" ht="19.9" customHeight="1">
      <c r="B104" s="121"/>
      <c r="D104" s="122" t="s">
        <v>348</v>
      </c>
      <c r="E104" s="123"/>
      <c r="F104" s="123"/>
      <c r="G104" s="123"/>
      <c r="H104" s="123"/>
      <c r="I104" s="123"/>
      <c r="J104" s="124">
        <f>J251</f>
        <v>0</v>
      </c>
      <c r="L104" s="121"/>
    </row>
    <row r="105" spans="2:12" s="10" customFormat="1" ht="19.9" customHeight="1">
      <c r="B105" s="121"/>
      <c r="D105" s="122" t="s">
        <v>349</v>
      </c>
      <c r="E105" s="123"/>
      <c r="F105" s="123"/>
      <c r="G105" s="123"/>
      <c r="H105" s="123"/>
      <c r="I105" s="123"/>
      <c r="J105" s="124">
        <f>J261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1:31" s="2" customFormat="1" ht="16.5" customHeight="1">
      <c r="A117" s="32"/>
      <c r="B117" s="33"/>
      <c r="C117" s="32"/>
      <c r="D117" s="32"/>
      <c r="E117" s="252" t="s">
        <v>820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215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09" t="str">
        <f>E11</f>
        <v>SO-301 - Stoky splašková kanalizace – část A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město Pacov</v>
      </c>
      <c r="G121" s="32"/>
      <c r="H121" s="32"/>
      <c r="I121" s="27" t="s">
        <v>22</v>
      </c>
      <c r="J121" s="55" t="str">
        <f>IF(J14="","",J14)</f>
        <v>21. 12. 2020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24</v>
      </c>
      <c r="D123" s="32"/>
      <c r="E123" s="32"/>
      <c r="F123" s="25" t="str">
        <f>E17</f>
        <v>město Pacov</v>
      </c>
      <c r="G123" s="32"/>
      <c r="H123" s="32"/>
      <c r="I123" s="27" t="s">
        <v>29</v>
      </c>
      <c r="J123" s="30" t="str">
        <f>E23</f>
        <v>PROJEKT CENTRUM NOVA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2"/>
      <c r="E124" s="32"/>
      <c r="F124" s="25" t="str">
        <f>IF(E20="","",E20)</f>
        <v>Vyplň údaj</v>
      </c>
      <c r="G124" s="32"/>
      <c r="H124" s="32"/>
      <c r="I124" s="27" t="s">
        <v>34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225</v>
      </c>
      <c r="D126" s="128" t="s">
        <v>63</v>
      </c>
      <c r="E126" s="128" t="s">
        <v>59</v>
      </c>
      <c r="F126" s="128" t="s">
        <v>60</v>
      </c>
      <c r="G126" s="128" t="s">
        <v>226</v>
      </c>
      <c r="H126" s="128" t="s">
        <v>227</v>
      </c>
      <c r="I126" s="128" t="s">
        <v>228</v>
      </c>
      <c r="J126" s="128" t="s">
        <v>219</v>
      </c>
      <c r="K126" s="129" t="s">
        <v>229</v>
      </c>
      <c r="L126" s="130"/>
      <c r="M126" s="62" t="s">
        <v>1</v>
      </c>
      <c r="N126" s="63" t="s">
        <v>42</v>
      </c>
      <c r="O126" s="63" t="s">
        <v>230</v>
      </c>
      <c r="P126" s="63" t="s">
        <v>231</v>
      </c>
      <c r="Q126" s="63" t="s">
        <v>232</v>
      </c>
      <c r="R126" s="63" t="s">
        <v>233</v>
      </c>
      <c r="S126" s="63" t="s">
        <v>234</v>
      </c>
      <c r="T126" s="64" t="s">
        <v>235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2"/>
      <c r="B127" s="33"/>
      <c r="C127" s="69" t="s">
        <v>236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</f>
        <v>0</v>
      </c>
      <c r="Q127" s="66"/>
      <c r="R127" s="132">
        <f>R128</f>
        <v>116.76942879999999</v>
      </c>
      <c r="S127" s="66"/>
      <c r="T127" s="133">
        <f>T128</f>
        <v>0.962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221</v>
      </c>
      <c r="BK127" s="134">
        <f>BK128</f>
        <v>0</v>
      </c>
    </row>
    <row r="128" spans="2:63" s="12" customFormat="1" ht="25.9" customHeight="1">
      <c r="B128" s="135"/>
      <c r="D128" s="136" t="s">
        <v>77</v>
      </c>
      <c r="E128" s="137" t="s">
        <v>350</v>
      </c>
      <c r="F128" s="137" t="s">
        <v>351</v>
      </c>
      <c r="I128" s="138"/>
      <c r="J128" s="139">
        <f>BK128</f>
        <v>0</v>
      </c>
      <c r="L128" s="135"/>
      <c r="M128" s="140"/>
      <c r="N128" s="141"/>
      <c r="O128" s="141"/>
      <c r="P128" s="142">
        <f>P129+P187+P190+P197+P251+P261</f>
        <v>0</v>
      </c>
      <c r="Q128" s="141"/>
      <c r="R128" s="142">
        <f>R129+R187+R190+R197+R251+R261</f>
        <v>116.76942879999999</v>
      </c>
      <c r="S128" s="141"/>
      <c r="T128" s="143">
        <f>T129+T187+T190+T197+T251+T261</f>
        <v>0.962</v>
      </c>
      <c r="AR128" s="136" t="s">
        <v>85</v>
      </c>
      <c r="AT128" s="144" t="s">
        <v>77</v>
      </c>
      <c r="AU128" s="144" t="s">
        <v>78</v>
      </c>
      <c r="AY128" s="136" t="s">
        <v>240</v>
      </c>
      <c r="BK128" s="145">
        <f>BK129+BK187+BK190+BK197+BK251+BK261</f>
        <v>0</v>
      </c>
    </row>
    <row r="129" spans="2:63" s="12" customFormat="1" ht="22.9" customHeight="1">
      <c r="B129" s="135"/>
      <c r="D129" s="136" t="s">
        <v>77</v>
      </c>
      <c r="E129" s="146" t="s">
        <v>85</v>
      </c>
      <c r="F129" s="146" t="s">
        <v>352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SUM(P130:P186)</f>
        <v>0</v>
      </c>
      <c r="Q129" s="141"/>
      <c r="R129" s="142">
        <f>SUM(R130:R186)</f>
        <v>70.57709679999999</v>
      </c>
      <c r="S129" s="141"/>
      <c r="T129" s="143">
        <f>SUM(T130:T186)</f>
        <v>0</v>
      </c>
      <c r="AR129" s="136" t="s">
        <v>85</v>
      </c>
      <c r="AT129" s="144" t="s">
        <v>77</v>
      </c>
      <c r="AU129" s="144" t="s">
        <v>85</v>
      </c>
      <c r="AY129" s="136" t="s">
        <v>240</v>
      </c>
      <c r="BK129" s="145">
        <f>SUM(BK130:BK186)</f>
        <v>0</v>
      </c>
    </row>
    <row r="130" spans="1:65" s="2" customFormat="1" ht="24">
      <c r="A130" s="32"/>
      <c r="B130" s="148"/>
      <c r="C130" s="149" t="s">
        <v>85</v>
      </c>
      <c r="D130" s="149" t="s">
        <v>243</v>
      </c>
      <c r="E130" s="150" t="s">
        <v>824</v>
      </c>
      <c r="F130" s="151" t="s">
        <v>825</v>
      </c>
      <c r="G130" s="152" t="s">
        <v>826</v>
      </c>
      <c r="H130" s="153">
        <v>50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3E-05</v>
      </c>
      <c r="R130" s="158">
        <f>Q130*H130</f>
        <v>0.0015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827</v>
      </c>
    </row>
    <row r="131" spans="1:47" s="2" customFormat="1" ht="19.5">
      <c r="A131" s="32"/>
      <c r="B131" s="33"/>
      <c r="C131" s="32"/>
      <c r="D131" s="162" t="s">
        <v>248</v>
      </c>
      <c r="E131" s="32"/>
      <c r="F131" s="163" t="s">
        <v>828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24">
      <c r="A132" s="32"/>
      <c r="B132" s="148"/>
      <c r="C132" s="149" t="s">
        <v>87</v>
      </c>
      <c r="D132" s="149" t="s">
        <v>243</v>
      </c>
      <c r="E132" s="150" t="s">
        <v>829</v>
      </c>
      <c r="F132" s="151" t="s">
        <v>830</v>
      </c>
      <c r="G132" s="152" t="s">
        <v>831</v>
      </c>
      <c r="H132" s="153">
        <v>5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832</v>
      </c>
    </row>
    <row r="133" spans="1:47" s="2" customFormat="1" ht="19.5">
      <c r="A133" s="32"/>
      <c r="B133" s="33"/>
      <c r="C133" s="32"/>
      <c r="D133" s="162" t="s">
        <v>248</v>
      </c>
      <c r="E133" s="32"/>
      <c r="F133" s="163" t="s">
        <v>833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1:65" s="2" customFormat="1" ht="16.5" customHeight="1">
      <c r="A134" s="32"/>
      <c r="B134" s="148"/>
      <c r="C134" s="149" t="s">
        <v>100</v>
      </c>
      <c r="D134" s="149" t="s">
        <v>243</v>
      </c>
      <c r="E134" s="150" t="s">
        <v>834</v>
      </c>
      <c r="F134" s="151" t="s">
        <v>835</v>
      </c>
      <c r="G134" s="152" t="s">
        <v>445</v>
      </c>
      <c r="H134" s="153">
        <v>2</v>
      </c>
      <c r="I134" s="154"/>
      <c r="J134" s="155">
        <f>ROUND(I134*H134,2)</f>
        <v>0</v>
      </c>
      <c r="K134" s="151" t="s">
        <v>356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0.00868</v>
      </c>
      <c r="R134" s="158">
        <f>Q134*H134</f>
        <v>0.01736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239</v>
      </c>
      <c r="AT134" s="160" t="s">
        <v>243</v>
      </c>
      <c r="AU134" s="160" t="s">
        <v>87</v>
      </c>
      <c r="AY134" s="17" t="s">
        <v>240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239</v>
      </c>
      <c r="BM134" s="160" t="s">
        <v>836</v>
      </c>
    </row>
    <row r="135" spans="1:47" s="2" customFormat="1" ht="58.5">
      <c r="A135" s="32"/>
      <c r="B135" s="33"/>
      <c r="C135" s="32"/>
      <c r="D135" s="162" t="s">
        <v>248</v>
      </c>
      <c r="E135" s="32"/>
      <c r="F135" s="163" t="s">
        <v>837</v>
      </c>
      <c r="G135" s="32"/>
      <c r="H135" s="32"/>
      <c r="I135" s="164"/>
      <c r="J135" s="32"/>
      <c r="K135" s="32"/>
      <c r="L135" s="33"/>
      <c r="M135" s="165"/>
      <c r="N135" s="166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248</v>
      </c>
      <c r="AU135" s="17" t="s">
        <v>87</v>
      </c>
    </row>
    <row r="136" spans="1:65" s="2" customFormat="1" ht="33" customHeight="1">
      <c r="A136" s="32"/>
      <c r="B136" s="148"/>
      <c r="C136" s="149" t="s">
        <v>239</v>
      </c>
      <c r="D136" s="149" t="s">
        <v>243</v>
      </c>
      <c r="E136" s="150" t="s">
        <v>838</v>
      </c>
      <c r="F136" s="151" t="s">
        <v>839</v>
      </c>
      <c r="G136" s="152" t="s">
        <v>375</v>
      </c>
      <c r="H136" s="153">
        <v>14.743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840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841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3" customFormat="1" ht="12">
      <c r="B138" s="171"/>
      <c r="D138" s="162" t="s">
        <v>367</v>
      </c>
      <c r="E138" s="172" t="s">
        <v>1</v>
      </c>
      <c r="F138" s="173" t="s">
        <v>842</v>
      </c>
      <c r="H138" s="174">
        <v>31.234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33</v>
      </c>
      <c r="AX138" s="13" t="s">
        <v>78</v>
      </c>
      <c r="AY138" s="172" t="s">
        <v>240</v>
      </c>
    </row>
    <row r="139" spans="2:51" s="13" customFormat="1" ht="12">
      <c r="B139" s="171"/>
      <c r="D139" s="162" t="s">
        <v>367</v>
      </c>
      <c r="E139" s="172" t="s">
        <v>1</v>
      </c>
      <c r="F139" s="173" t="s">
        <v>843</v>
      </c>
      <c r="H139" s="174">
        <v>52.894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367</v>
      </c>
      <c r="AU139" s="172" t="s">
        <v>87</v>
      </c>
      <c r="AV139" s="13" t="s">
        <v>87</v>
      </c>
      <c r="AW139" s="13" t="s">
        <v>33</v>
      </c>
      <c r="AX139" s="13" t="s">
        <v>78</v>
      </c>
      <c r="AY139" s="172" t="s">
        <v>240</v>
      </c>
    </row>
    <row r="140" spans="2:51" s="13" customFormat="1" ht="12">
      <c r="B140" s="171"/>
      <c r="D140" s="162" t="s">
        <v>367</v>
      </c>
      <c r="E140" s="172" t="s">
        <v>1</v>
      </c>
      <c r="F140" s="173" t="s">
        <v>844</v>
      </c>
      <c r="H140" s="174">
        <v>78.581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33</v>
      </c>
      <c r="AX140" s="13" t="s">
        <v>78</v>
      </c>
      <c r="AY140" s="172" t="s">
        <v>240</v>
      </c>
    </row>
    <row r="141" spans="2:51" s="13" customFormat="1" ht="12">
      <c r="B141" s="171"/>
      <c r="D141" s="162" t="s">
        <v>367</v>
      </c>
      <c r="E141" s="172" t="s">
        <v>1</v>
      </c>
      <c r="F141" s="173" t="s">
        <v>845</v>
      </c>
      <c r="H141" s="174">
        <v>83.008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33</v>
      </c>
      <c r="AX141" s="13" t="s">
        <v>78</v>
      </c>
      <c r="AY141" s="172" t="s">
        <v>240</v>
      </c>
    </row>
    <row r="142" spans="2:51" s="14" customFormat="1" ht="12">
      <c r="B142" s="179"/>
      <c r="D142" s="162" t="s">
        <v>367</v>
      </c>
      <c r="E142" s="180" t="s">
        <v>1</v>
      </c>
      <c r="F142" s="181" t="s">
        <v>368</v>
      </c>
      <c r="H142" s="182">
        <v>245.71699999999998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367</v>
      </c>
      <c r="AU142" s="180" t="s">
        <v>87</v>
      </c>
      <c r="AV142" s="14" t="s">
        <v>239</v>
      </c>
      <c r="AW142" s="14" t="s">
        <v>33</v>
      </c>
      <c r="AX142" s="14" t="s">
        <v>85</v>
      </c>
      <c r="AY142" s="180" t="s">
        <v>240</v>
      </c>
    </row>
    <row r="143" spans="2:51" s="13" customFormat="1" ht="12">
      <c r="B143" s="171"/>
      <c r="D143" s="162" t="s">
        <v>367</v>
      </c>
      <c r="F143" s="173" t="s">
        <v>846</v>
      </c>
      <c r="H143" s="174">
        <v>14.743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367</v>
      </c>
      <c r="AU143" s="172" t="s">
        <v>87</v>
      </c>
      <c r="AV143" s="13" t="s">
        <v>87</v>
      </c>
      <c r="AW143" s="13" t="s">
        <v>3</v>
      </c>
      <c r="AX143" s="13" t="s">
        <v>85</v>
      </c>
      <c r="AY143" s="172" t="s">
        <v>240</v>
      </c>
    </row>
    <row r="144" spans="1:65" s="2" customFormat="1" ht="24">
      <c r="A144" s="32"/>
      <c r="B144" s="148"/>
      <c r="C144" s="149" t="s">
        <v>262</v>
      </c>
      <c r="D144" s="149" t="s">
        <v>243</v>
      </c>
      <c r="E144" s="150" t="s">
        <v>847</v>
      </c>
      <c r="F144" s="151" t="s">
        <v>848</v>
      </c>
      <c r="G144" s="152" t="s">
        <v>375</v>
      </c>
      <c r="H144" s="153">
        <v>8.568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849</v>
      </c>
    </row>
    <row r="145" spans="1:47" s="2" customFormat="1" ht="29.25">
      <c r="A145" s="32"/>
      <c r="B145" s="33"/>
      <c r="C145" s="32"/>
      <c r="D145" s="162" t="s">
        <v>248</v>
      </c>
      <c r="E145" s="32"/>
      <c r="F145" s="163" t="s">
        <v>850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2:51" s="13" customFormat="1" ht="12">
      <c r="B146" s="171"/>
      <c r="D146" s="162" t="s">
        <v>367</v>
      </c>
      <c r="E146" s="172" t="s">
        <v>1</v>
      </c>
      <c r="F146" s="173" t="s">
        <v>851</v>
      </c>
      <c r="H146" s="174">
        <v>8.568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367</v>
      </c>
      <c r="AU146" s="172" t="s">
        <v>87</v>
      </c>
      <c r="AV146" s="13" t="s">
        <v>87</v>
      </c>
      <c r="AW146" s="13" t="s">
        <v>33</v>
      </c>
      <c r="AX146" s="13" t="s">
        <v>85</v>
      </c>
      <c r="AY146" s="172" t="s">
        <v>240</v>
      </c>
    </row>
    <row r="147" spans="1:65" s="2" customFormat="1" ht="33" customHeight="1">
      <c r="A147" s="32"/>
      <c r="B147" s="148"/>
      <c r="C147" s="149" t="s">
        <v>267</v>
      </c>
      <c r="D147" s="149" t="s">
        <v>243</v>
      </c>
      <c r="E147" s="150" t="s">
        <v>852</v>
      </c>
      <c r="F147" s="151" t="s">
        <v>853</v>
      </c>
      <c r="G147" s="152" t="s">
        <v>375</v>
      </c>
      <c r="H147" s="153">
        <v>105.658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854</v>
      </c>
    </row>
    <row r="148" spans="1:47" s="2" customFormat="1" ht="29.25">
      <c r="A148" s="32"/>
      <c r="B148" s="33"/>
      <c r="C148" s="32"/>
      <c r="D148" s="162" t="s">
        <v>248</v>
      </c>
      <c r="E148" s="32"/>
      <c r="F148" s="163" t="s">
        <v>855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3" customFormat="1" ht="12">
      <c r="B149" s="171"/>
      <c r="D149" s="162" t="s">
        <v>367</v>
      </c>
      <c r="F149" s="173" t="s">
        <v>856</v>
      </c>
      <c r="H149" s="174">
        <v>105.658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</v>
      </c>
      <c r="AX149" s="13" t="s">
        <v>85</v>
      </c>
      <c r="AY149" s="172" t="s">
        <v>240</v>
      </c>
    </row>
    <row r="150" spans="1:65" s="2" customFormat="1" ht="33" customHeight="1">
      <c r="A150" s="32"/>
      <c r="B150" s="148"/>
      <c r="C150" s="149" t="s">
        <v>272</v>
      </c>
      <c r="D150" s="149" t="s">
        <v>243</v>
      </c>
      <c r="E150" s="150" t="s">
        <v>857</v>
      </c>
      <c r="F150" s="151" t="s">
        <v>858</v>
      </c>
      <c r="G150" s="152" t="s">
        <v>375</v>
      </c>
      <c r="H150" s="153">
        <v>41.772</v>
      </c>
      <c r="I150" s="154"/>
      <c r="J150" s="155">
        <f>ROUND(I150*H150,2)</f>
        <v>0</v>
      </c>
      <c r="K150" s="151" t="s">
        <v>356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239</v>
      </c>
      <c r="AT150" s="160" t="s">
        <v>243</v>
      </c>
      <c r="AU150" s="160" t="s">
        <v>87</v>
      </c>
      <c r="AY150" s="17" t="s">
        <v>240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239</v>
      </c>
      <c r="BM150" s="160" t="s">
        <v>859</v>
      </c>
    </row>
    <row r="151" spans="1:47" s="2" customFormat="1" ht="29.25">
      <c r="A151" s="32"/>
      <c r="B151" s="33"/>
      <c r="C151" s="32"/>
      <c r="D151" s="162" t="s">
        <v>248</v>
      </c>
      <c r="E151" s="32"/>
      <c r="F151" s="163" t="s">
        <v>860</v>
      </c>
      <c r="G151" s="32"/>
      <c r="H151" s="32"/>
      <c r="I151" s="164"/>
      <c r="J151" s="32"/>
      <c r="K151" s="32"/>
      <c r="L151" s="33"/>
      <c r="M151" s="165"/>
      <c r="N151" s="166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248</v>
      </c>
      <c r="AU151" s="17" t="s">
        <v>87</v>
      </c>
    </row>
    <row r="152" spans="2:51" s="13" customFormat="1" ht="12">
      <c r="B152" s="171"/>
      <c r="D152" s="162" t="s">
        <v>367</v>
      </c>
      <c r="F152" s="173" t="s">
        <v>861</v>
      </c>
      <c r="H152" s="174">
        <v>41.772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367</v>
      </c>
      <c r="AU152" s="172" t="s">
        <v>87</v>
      </c>
      <c r="AV152" s="13" t="s">
        <v>87</v>
      </c>
      <c r="AW152" s="13" t="s">
        <v>3</v>
      </c>
      <c r="AX152" s="13" t="s">
        <v>85</v>
      </c>
      <c r="AY152" s="172" t="s">
        <v>240</v>
      </c>
    </row>
    <row r="153" spans="1:65" s="2" customFormat="1" ht="33" customHeight="1">
      <c r="A153" s="32"/>
      <c r="B153" s="148"/>
      <c r="C153" s="149" t="s">
        <v>277</v>
      </c>
      <c r="D153" s="149" t="s">
        <v>243</v>
      </c>
      <c r="E153" s="150" t="s">
        <v>862</v>
      </c>
      <c r="F153" s="151" t="s">
        <v>863</v>
      </c>
      <c r="G153" s="152" t="s">
        <v>375</v>
      </c>
      <c r="H153" s="153">
        <v>83.544</v>
      </c>
      <c r="I153" s="154"/>
      <c r="J153" s="155">
        <f>ROUND(I153*H153,2)</f>
        <v>0</v>
      </c>
      <c r="K153" s="151" t="s">
        <v>356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239</v>
      </c>
      <c r="AT153" s="160" t="s">
        <v>243</v>
      </c>
      <c r="AU153" s="160" t="s">
        <v>87</v>
      </c>
      <c r="AY153" s="17" t="s">
        <v>240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239</v>
      </c>
      <c r="BM153" s="160" t="s">
        <v>864</v>
      </c>
    </row>
    <row r="154" spans="1:47" s="2" customFormat="1" ht="29.25">
      <c r="A154" s="32"/>
      <c r="B154" s="33"/>
      <c r="C154" s="32"/>
      <c r="D154" s="162" t="s">
        <v>248</v>
      </c>
      <c r="E154" s="32"/>
      <c r="F154" s="163" t="s">
        <v>865</v>
      </c>
      <c r="G154" s="32"/>
      <c r="H154" s="32"/>
      <c r="I154" s="164"/>
      <c r="J154" s="32"/>
      <c r="K154" s="32"/>
      <c r="L154" s="33"/>
      <c r="M154" s="165"/>
      <c r="N154" s="166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248</v>
      </c>
      <c r="AU154" s="17" t="s">
        <v>87</v>
      </c>
    </row>
    <row r="155" spans="2:51" s="13" customFormat="1" ht="12">
      <c r="B155" s="171"/>
      <c r="D155" s="162" t="s">
        <v>367</v>
      </c>
      <c r="F155" s="173" t="s">
        <v>866</v>
      </c>
      <c r="H155" s="174">
        <v>83.544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367</v>
      </c>
      <c r="AU155" s="172" t="s">
        <v>87</v>
      </c>
      <c r="AV155" s="13" t="s">
        <v>87</v>
      </c>
      <c r="AW155" s="13" t="s">
        <v>3</v>
      </c>
      <c r="AX155" s="13" t="s">
        <v>85</v>
      </c>
      <c r="AY155" s="172" t="s">
        <v>240</v>
      </c>
    </row>
    <row r="156" spans="1:65" s="2" customFormat="1" ht="21.75" customHeight="1">
      <c r="A156" s="32"/>
      <c r="B156" s="148"/>
      <c r="C156" s="149" t="s">
        <v>282</v>
      </c>
      <c r="D156" s="149" t="s">
        <v>243</v>
      </c>
      <c r="E156" s="150" t="s">
        <v>867</v>
      </c>
      <c r="F156" s="151" t="s">
        <v>868</v>
      </c>
      <c r="G156" s="152" t="s">
        <v>355</v>
      </c>
      <c r="H156" s="153">
        <v>423.808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0.00085</v>
      </c>
      <c r="R156" s="158">
        <f>Q156*H156</f>
        <v>0.36023679999999997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869</v>
      </c>
    </row>
    <row r="157" spans="1:47" s="2" customFormat="1" ht="19.5">
      <c r="A157" s="32"/>
      <c r="B157" s="33"/>
      <c r="C157" s="32"/>
      <c r="D157" s="162" t="s">
        <v>248</v>
      </c>
      <c r="E157" s="32"/>
      <c r="F157" s="163" t="s">
        <v>870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871</v>
      </c>
      <c r="H158" s="174">
        <v>52.056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78</v>
      </c>
      <c r="AY158" s="172" t="s">
        <v>240</v>
      </c>
    </row>
    <row r="159" spans="2:51" s="13" customFormat="1" ht="12">
      <c r="B159" s="171"/>
      <c r="D159" s="162" t="s">
        <v>367</v>
      </c>
      <c r="E159" s="172" t="s">
        <v>1</v>
      </c>
      <c r="F159" s="173" t="s">
        <v>872</v>
      </c>
      <c r="H159" s="174">
        <v>88.157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367</v>
      </c>
      <c r="AU159" s="172" t="s">
        <v>87</v>
      </c>
      <c r="AV159" s="13" t="s">
        <v>87</v>
      </c>
      <c r="AW159" s="13" t="s">
        <v>33</v>
      </c>
      <c r="AX159" s="13" t="s">
        <v>78</v>
      </c>
      <c r="AY159" s="172" t="s">
        <v>240</v>
      </c>
    </row>
    <row r="160" spans="2:51" s="13" customFormat="1" ht="12">
      <c r="B160" s="171"/>
      <c r="D160" s="162" t="s">
        <v>367</v>
      </c>
      <c r="E160" s="172" t="s">
        <v>1</v>
      </c>
      <c r="F160" s="173" t="s">
        <v>873</v>
      </c>
      <c r="H160" s="174">
        <v>130.968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367</v>
      </c>
      <c r="AU160" s="172" t="s">
        <v>87</v>
      </c>
      <c r="AV160" s="13" t="s">
        <v>87</v>
      </c>
      <c r="AW160" s="13" t="s">
        <v>33</v>
      </c>
      <c r="AX160" s="13" t="s">
        <v>78</v>
      </c>
      <c r="AY160" s="172" t="s">
        <v>240</v>
      </c>
    </row>
    <row r="161" spans="2:51" s="13" customFormat="1" ht="12">
      <c r="B161" s="171"/>
      <c r="D161" s="162" t="s">
        <v>367</v>
      </c>
      <c r="E161" s="172" t="s">
        <v>1</v>
      </c>
      <c r="F161" s="173" t="s">
        <v>874</v>
      </c>
      <c r="H161" s="174">
        <v>138.347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33</v>
      </c>
      <c r="AX161" s="13" t="s">
        <v>78</v>
      </c>
      <c r="AY161" s="172" t="s">
        <v>240</v>
      </c>
    </row>
    <row r="162" spans="2:51" s="13" customFormat="1" ht="12">
      <c r="B162" s="171"/>
      <c r="D162" s="162" t="s">
        <v>367</v>
      </c>
      <c r="E162" s="172" t="s">
        <v>1</v>
      </c>
      <c r="F162" s="173" t="s">
        <v>875</v>
      </c>
      <c r="H162" s="174">
        <v>14.28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33</v>
      </c>
      <c r="AX162" s="13" t="s">
        <v>78</v>
      </c>
      <c r="AY162" s="172" t="s">
        <v>240</v>
      </c>
    </row>
    <row r="163" spans="2:51" s="14" customFormat="1" ht="12">
      <c r="B163" s="179"/>
      <c r="D163" s="162" t="s">
        <v>367</v>
      </c>
      <c r="E163" s="180" t="s">
        <v>1</v>
      </c>
      <c r="F163" s="181" t="s">
        <v>368</v>
      </c>
      <c r="H163" s="182">
        <v>423.808</v>
      </c>
      <c r="I163" s="183"/>
      <c r="L163" s="179"/>
      <c r="M163" s="184"/>
      <c r="N163" s="185"/>
      <c r="O163" s="185"/>
      <c r="P163" s="185"/>
      <c r="Q163" s="185"/>
      <c r="R163" s="185"/>
      <c r="S163" s="185"/>
      <c r="T163" s="186"/>
      <c r="AT163" s="180" t="s">
        <v>367</v>
      </c>
      <c r="AU163" s="180" t="s">
        <v>87</v>
      </c>
      <c r="AV163" s="14" t="s">
        <v>239</v>
      </c>
      <c r="AW163" s="14" t="s">
        <v>33</v>
      </c>
      <c r="AX163" s="14" t="s">
        <v>85</v>
      </c>
      <c r="AY163" s="180" t="s">
        <v>240</v>
      </c>
    </row>
    <row r="164" spans="1:65" s="2" customFormat="1" ht="24">
      <c r="A164" s="32"/>
      <c r="B164" s="148"/>
      <c r="C164" s="149" t="s">
        <v>287</v>
      </c>
      <c r="D164" s="149" t="s">
        <v>243</v>
      </c>
      <c r="E164" s="150" t="s">
        <v>876</v>
      </c>
      <c r="F164" s="151" t="s">
        <v>877</v>
      </c>
      <c r="G164" s="152" t="s">
        <v>355</v>
      </c>
      <c r="H164" s="153">
        <v>423.808</v>
      </c>
      <c r="I164" s="154"/>
      <c r="J164" s="155">
        <f>ROUND(I164*H164,2)</f>
        <v>0</v>
      </c>
      <c r="K164" s="151" t="s">
        <v>356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239</v>
      </c>
      <c r="AT164" s="160" t="s">
        <v>243</v>
      </c>
      <c r="AU164" s="160" t="s">
        <v>87</v>
      </c>
      <c r="AY164" s="17" t="s">
        <v>240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239</v>
      </c>
      <c r="BM164" s="160" t="s">
        <v>878</v>
      </c>
    </row>
    <row r="165" spans="1:47" s="2" customFormat="1" ht="29.25">
      <c r="A165" s="32"/>
      <c r="B165" s="33"/>
      <c r="C165" s="32"/>
      <c r="D165" s="162" t="s">
        <v>248</v>
      </c>
      <c r="E165" s="32"/>
      <c r="F165" s="163" t="s">
        <v>879</v>
      </c>
      <c r="G165" s="32"/>
      <c r="H165" s="32"/>
      <c r="I165" s="164"/>
      <c r="J165" s="32"/>
      <c r="K165" s="32"/>
      <c r="L165" s="33"/>
      <c r="M165" s="165"/>
      <c r="N165" s="166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248</v>
      </c>
      <c r="AU165" s="17" t="s">
        <v>87</v>
      </c>
    </row>
    <row r="166" spans="1:65" s="2" customFormat="1" ht="33" customHeight="1">
      <c r="A166" s="32"/>
      <c r="B166" s="148"/>
      <c r="C166" s="149" t="s">
        <v>292</v>
      </c>
      <c r="D166" s="149" t="s">
        <v>243</v>
      </c>
      <c r="E166" s="150" t="s">
        <v>880</v>
      </c>
      <c r="F166" s="151" t="s">
        <v>881</v>
      </c>
      <c r="G166" s="152" t="s">
        <v>375</v>
      </c>
      <c r="H166" s="153">
        <v>125.316</v>
      </c>
      <c r="I166" s="154"/>
      <c r="J166" s="155">
        <f>ROUND(I166*H166,2)</f>
        <v>0</v>
      </c>
      <c r="K166" s="151" t="s">
        <v>356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882</v>
      </c>
    </row>
    <row r="167" spans="1:47" s="2" customFormat="1" ht="39">
      <c r="A167" s="32"/>
      <c r="B167" s="33"/>
      <c r="C167" s="32"/>
      <c r="D167" s="162" t="s">
        <v>248</v>
      </c>
      <c r="E167" s="32"/>
      <c r="F167" s="163" t="s">
        <v>883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1:65" s="2" customFormat="1" ht="24">
      <c r="A168" s="32"/>
      <c r="B168" s="148"/>
      <c r="C168" s="149" t="s">
        <v>297</v>
      </c>
      <c r="D168" s="149" t="s">
        <v>243</v>
      </c>
      <c r="E168" s="150" t="s">
        <v>884</v>
      </c>
      <c r="F168" s="151" t="s">
        <v>885</v>
      </c>
      <c r="G168" s="152" t="s">
        <v>375</v>
      </c>
      <c r="H168" s="153">
        <v>125.316</v>
      </c>
      <c r="I168" s="154"/>
      <c r="J168" s="155">
        <f>ROUND(I168*H168,2)</f>
        <v>0</v>
      </c>
      <c r="K168" s="151" t="s">
        <v>356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239</v>
      </c>
      <c r="AT168" s="160" t="s">
        <v>243</v>
      </c>
      <c r="AU168" s="160" t="s">
        <v>87</v>
      </c>
      <c r="AY168" s="17" t="s">
        <v>240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239</v>
      </c>
      <c r="BM168" s="160" t="s">
        <v>886</v>
      </c>
    </row>
    <row r="169" spans="1:47" s="2" customFormat="1" ht="29.25">
      <c r="A169" s="32"/>
      <c r="B169" s="33"/>
      <c r="C169" s="32"/>
      <c r="D169" s="162" t="s">
        <v>248</v>
      </c>
      <c r="E169" s="32"/>
      <c r="F169" s="163" t="s">
        <v>887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248</v>
      </c>
      <c r="AU169" s="17" t="s">
        <v>87</v>
      </c>
    </row>
    <row r="170" spans="2:51" s="13" customFormat="1" ht="12">
      <c r="B170" s="171"/>
      <c r="D170" s="162" t="s">
        <v>367</v>
      </c>
      <c r="E170" s="172" t="s">
        <v>1</v>
      </c>
      <c r="F170" s="173" t="s">
        <v>888</v>
      </c>
      <c r="H170" s="174">
        <v>125.316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367</v>
      </c>
      <c r="AU170" s="172" t="s">
        <v>87</v>
      </c>
      <c r="AV170" s="13" t="s">
        <v>87</v>
      </c>
      <c r="AW170" s="13" t="s">
        <v>33</v>
      </c>
      <c r="AX170" s="13" t="s">
        <v>85</v>
      </c>
      <c r="AY170" s="172" t="s">
        <v>240</v>
      </c>
    </row>
    <row r="171" spans="1:65" s="2" customFormat="1" ht="24">
      <c r="A171" s="32"/>
      <c r="B171" s="148"/>
      <c r="C171" s="149" t="s">
        <v>302</v>
      </c>
      <c r="D171" s="149" t="s">
        <v>243</v>
      </c>
      <c r="E171" s="150" t="s">
        <v>389</v>
      </c>
      <c r="F171" s="151" t="s">
        <v>390</v>
      </c>
      <c r="G171" s="152" t="s">
        <v>391</v>
      </c>
      <c r="H171" s="153">
        <v>263.164</v>
      </c>
      <c r="I171" s="154"/>
      <c r="J171" s="155">
        <f>ROUND(I171*H171,2)</f>
        <v>0</v>
      </c>
      <c r="K171" s="151" t="s">
        <v>356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239</v>
      </c>
      <c r="AT171" s="160" t="s">
        <v>243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889</v>
      </c>
    </row>
    <row r="172" spans="1:47" s="2" customFormat="1" ht="29.25">
      <c r="A172" s="32"/>
      <c r="B172" s="33"/>
      <c r="C172" s="32"/>
      <c r="D172" s="162" t="s">
        <v>248</v>
      </c>
      <c r="E172" s="32"/>
      <c r="F172" s="163" t="s">
        <v>393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248</v>
      </c>
      <c r="AU172" s="17" t="s">
        <v>87</v>
      </c>
    </row>
    <row r="173" spans="2:51" s="13" customFormat="1" ht="12">
      <c r="B173" s="171"/>
      <c r="D173" s="162" t="s">
        <v>367</v>
      </c>
      <c r="F173" s="173" t="s">
        <v>890</v>
      </c>
      <c r="H173" s="174">
        <v>263.164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</v>
      </c>
      <c r="AX173" s="13" t="s">
        <v>85</v>
      </c>
      <c r="AY173" s="172" t="s">
        <v>240</v>
      </c>
    </row>
    <row r="174" spans="1:65" s="2" customFormat="1" ht="24">
      <c r="A174" s="32"/>
      <c r="B174" s="148"/>
      <c r="C174" s="149" t="s">
        <v>307</v>
      </c>
      <c r="D174" s="149" t="s">
        <v>243</v>
      </c>
      <c r="E174" s="150" t="s">
        <v>891</v>
      </c>
      <c r="F174" s="151" t="s">
        <v>892</v>
      </c>
      <c r="G174" s="152" t="s">
        <v>375</v>
      </c>
      <c r="H174" s="153">
        <v>194.014</v>
      </c>
      <c r="I174" s="154"/>
      <c r="J174" s="155">
        <f>ROUND(I174*H174,2)</f>
        <v>0</v>
      </c>
      <c r="K174" s="151" t="s">
        <v>356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239</v>
      </c>
      <c r="AT174" s="160" t="s">
        <v>243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239</v>
      </c>
      <c r="BM174" s="160" t="s">
        <v>893</v>
      </c>
    </row>
    <row r="175" spans="1:47" s="2" customFormat="1" ht="29.25">
      <c r="A175" s="32"/>
      <c r="B175" s="33"/>
      <c r="C175" s="32"/>
      <c r="D175" s="162" t="s">
        <v>248</v>
      </c>
      <c r="E175" s="32"/>
      <c r="F175" s="163" t="s">
        <v>894</v>
      </c>
      <c r="G175" s="32"/>
      <c r="H175" s="32"/>
      <c r="I175" s="164"/>
      <c r="J175" s="32"/>
      <c r="K175" s="32"/>
      <c r="L175" s="33"/>
      <c r="M175" s="165"/>
      <c r="N175" s="16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2:51" s="13" customFormat="1" ht="12">
      <c r="B176" s="171"/>
      <c r="D176" s="162" t="s">
        <v>367</v>
      </c>
      <c r="E176" s="172" t="s">
        <v>1</v>
      </c>
      <c r="F176" s="173" t="s">
        <v>895</v>
      </c>
      <c r="H176" s="174">
        <v>254.285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367</v>
      </c>
      <c r="AU176" s="172" t="s">
        <v>87</v>
      </c>
      <c r="AV176" s="13" t="s">
        <v>87</v>
      </c>
      <c r="AW176" s="13" t="s">
        <v>33</v>
      </c>
      <c r="AX176" s="13" t="s">
        <v>78</v>
      </c>
      <c r="AY176" s="172" t="s">
        <v>240</v>
      </c>
    </row>
    <row r="177" spans="2:51" s="13" customFormat="1" ht="12">
      <c r="B177" s="171"/>
      <c r="D177" s="162" t="s">
        <v>367</v>
      </c>
      <c r="E177" s="172" t="s">
        <v>1</v>
      </c>
      <c r="F177" s="173" t="s">
        <v>896</v>
      </c>
      <c r="H177" s="174">
        <v>-44.354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367</v>
      </c>
      <c r="AU177" s="172" t="s">
        <v>87</v>
      </c>
      <c r="AV177" s="13" t="s">
        <v>87</v>
      </c>
      <c r="AW177" s="13" t="s">
        <v>33</v>
      </c>
      <c r="AX177" s="13" t="s">
        <v>78</v>
      </c>
      <c r="AY177" s="172" t="s">
        <v>240</v>
      </c>
    </row>
    <row r="178" spans="2:51" s="13" customFormat="1" ht="12">
      <c r="B178" s="171"/>
      <c r="D178" s="162" t="s">
        <v>367</v>
      </c>
      <c r="E178" s="172" t="s">
        <v>1</v>
      </c>
      <c r="F178" s="173" t="s">
        <v>897</v>
      </c>
      <c r="H178" s="174">
        <v>-15.917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367</v>
      </c>
      <c r="AU178" s="172" t="s">
        <v>87</v>
      </c>
      <c r="AV178" s="13" t="s">
        <v>87</v>
      </c>
      <c r="AW178" s="13" t="s">
        <v>33</v>
      </c>
      <c r="AX178" s="13" t="s">
        <v>78</v>
      </c>
      <c r="AY178" s="172" t="s">
        <v>240</v>
      </c>
    </row>
    <row r="179" spans="2:51" s="15" customFormat="1" ht="22.5">
      <c r="B179" s="187"/>
      <c r="D179" s="162" t="s">
        <v>367</v>
      </c>
      <c r="E179" s="188" t="s">
        <v>1</v>
      </c>
      <c r="F179" s="189" t="s">
        <v>898</v>
      </c>
      <c r="H179" s="188" t="s">
        <v>1</v>
      </c>
      <c r="I179" s="190"/>
      <c r="L179" s="187"/>
      <c r="M179" s="191"/>
      <c r="N179" s="192"/>
      <c r="O179" s="192"/>
      <c r="P179" s="192"/>
      <c r="Q179" s="192"/>
      <c r="R179" s="192"/>
      <c r="S179" s="192"/>
      <c r="T179" s="193"/>
      <c r="AT179" s="188" t="s">
        <v>367</v>
      </c>
      <c r="AU179" s="188" t="s">
        <v>87</v>
      </c>
      <c r="AV179" s="15" t="s">
        <v>85</v>
      </c>
      <c r="AW179" s="15" t="s">
        <v>33</v>
      </c>
      <c r="AX179" s="15" t="s">
        <v>78</v>
      </c>
      <c r="AY179" s="188" t="s">
        <v>240</v>
      </c>
    </row>
    <row r="180" spans="2:51" s="14" customFormat="1" ht="12">
      <c r="B180" s="179"/>
      <c r="D180" s="162" t="s">
        <v>367</v>
      </c>
      <c r="E180" s="180" t="s">
        <v>1</v>
      </c>
      <c r="F180" s="181" t="s">
        <v>368</v>
      </c>
      <c r="H180" s="182">
        <v>194.01399999999998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367</v>
      </c>
      <c r="AU180" s="180" t="s">
        <v>87</v>
      </c>
      <c r="AV180" s="14" t="s">
        <v>239</v>
      </c>
      <c r="AW180" s="14" t="s">
        <v>33</v>
      </c>
      <c r="AX180" s="14" t="s">
        <v>85</v>
      </c>
      <c r="AY180" s="180" t="s">
        <v>240</v>
      </c>
    </row>
    <row r="181" spans="1:65" s="2" customFormat="1" ht="24">
      <c r="A181" s="32"/>
      <c r="B181" s="148"/>
      <c r="C181" s="149" t="s">
        <v>8</v>
      </c>
      <c r="D181" s="149" t="s">
        <v>243</v>
      </c>
      <c r="E181" s="150" t="s">
        <v>899</v>
      </c>
      <c r="F181" s="151" t="s">
        <v>900</v>
      </c>
      <c r="G181" s="152" t="s">
        <v>375</v>
      </c>
      <c r="H181" s="153">
        <v>37.142</v>
      </c>
      <c r="I181" s="154"/>
      <c r="J181" s="155">
        <f>ROUND(I181*H181,2)</f>
        <v>0</v>
      </c>
      <c r="K181" s="151" t="s">
        <v>356</v>
      </c>
      <c r="L181" s="33"/>
      <c r="M181" s="156" t="s">
        <v>1</v>
      </c>
      <c r="N181" s="157" t="s">
        <v>43</v>
      </c>
      <c r="O181" s="58"/>
      <c r="P181" s="158">
        <f>O181*H181</f>
        <v>0</v>
      </c>
      <c r="Q181" s="158">
        <v>0</v>
      </c>
      <c r="R181" s="158">
        <f>Q181*H181</f>
        <v>0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239</v>
      </c>
      <c r="AT181" s="160" t="s">
        <v>243</v>
      </c>
      <c r="AU181" s="160" t="s">
        <v>87</v>
      </c>
      <c r="AY181" s="17" t="s">
        <v>240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239</v>
      </c>
      <c r="BM181" s="160" t="s">
        <v>901</v>
      </c>
    </row>
    <row r="182" spans="1:47" s="2" customFormat="1" ht="39">
      <c r="A182" s="32"/>
      <c r="B182" s="33"/>
      <c r="C182" s="32"/>
      <c r="D182" s="162" t="s">
        <v>248</v>
      </c>
      <c r="E182" s="32"/>
      <c r="F182" s="163" t="s">
        <v>902</v>
      </c>
      <c r="G182" s="32"/>
      <c r="H182" s="32"/>
      <c r="I182" s="164"/>
      <c r="J182" s="32"/>
      <c r="K182" s="32"/>
      <c r="L182" s="33"/>
      <c r="M182" s="165"/>
      <c r="N182" s="166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248</v>
      </c>
      <c r="AU182" s="17" t="s">
        <v>87</v>
      </c>
    </row>
    <row r="183" spans="2:51" s="13" customFormat="1" ht="12">
      <c r="B183" s="171"/>
      <c r="D183" s="162" t="s">
        <v>367</v>
      </c>
      <c r="E183" s="172" t="s">
        <v>1</v>
      </c>
      <c r="F183" s="173" t="s">
        <v>903</v>
      </c>
      <c r="H183" s="174">
        <v>37.142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367</v>
      </c>
      <c r="AU183" s="172" t="s">
        <v>87</v>
      </c>
      <c r="AV183" s="13" t="s">
        <v>87</v>
      </c>
      <c r="AW183" s="13" t="s">
        <v>33</v>
      </c>
      <c r="AX183" s="13" t="s">
        <v>85</v>
      </c>
      <c r="AY183" s="172" t="s">
        <v>240</v>
      </c>
    </row>
    <row r="184" spans="1:65" s="2" customFormat="1" ht="16.5" customHeight="1">
      <c r="A184" s="32"/>
      <c r="B184" s="148"/>
      <c r="C184" s="194" t="s">
        <v>316</v>
      </c>
      <c r="D184" s="194" t="s">
        <v>428</v>
      </c>
      <c r="E184" s="195" t="s">
        <v>904</v>
      </c>
      <c r="F184" s="196" t="s">
        <v>905</v>
      </c>
      <c r="G184" s="197" t="s">
        <v>391</v>
      </c>
      <c r="H184" s="198">
        <v>70.198</v>
      </c>
      <c r="I184" s="199"/>
      <c r="J184" s="200">
        <f>ROUND(I184*H184,2)</f>
        <v>0</v>
      </c>
      <c r="K184" s="196" t="s">
        <v>356</v>
      </c>
      <c r="L184" s="201"/>
      <c r="M184" s="202" t="s">
        <v>1</v>
      </c>
      <c r="N184" s="203" t="s">
        <v>43</v>
      </c>
      <c r="O184" s="58"/>
      <c r="P184" s="158">
        <f>O184*H184</f>
        <v>0</v>
      </c>
      <c r="Q184" s="158">
        <v>1</v>
      </c>
      <c r="R184" s="158">
        <f>Q184*H184</f>
        <v>70.198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277</v>
      </c>
      <c r="AT184" s="160" t="s">
        <v>428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906</v>
      </c>
    </row>
    <row r="185" spans="1:47" s="2" customFormat="1" ht="12">
      <c r="A185" s="32"/>
      <c r="B185" s="33"/>
      <c r="C185" s="32"/>
      <c r="D185" s="162" t="s">
        <v>248</v>
      </c>
      <c r="E185" s="32"/>
      <c r="F185" s="163" t="s">
        <v>905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2:51" s="13" customFormat="1" ht="12">
      <c r="B186" s="171"/>
      <c r="D186" s="162" t="s">
        <v>367</v>
      </c>
      <c r="F186" s="173" t="s">
        <v>907</v>
      </c>
      <c r="H186" s="174">
        <v>70.198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367</v>
      </c>
      <c r="AU186" s="172" t="s">
        <v>87</v>
      </c>
      <c r="AV186" s="13" t="s">
        <v>87</v>
      </c>
      <c r="AW186" s="13" t="s">
        <v>3</v>
      </c>
      <c r="AX186" s="13" t="s">
        <v>85</v>
      </c>
      <c r="AY186" s="172" t="s">
        <v>240</v>
      </c>
    </row>
    <row r="187" spans="2:63" s="12" customFormat="1" ht="22.9" customHeight="1">
      <c r="B187" s="135"/>
      <c r="D187" s="136" t="s">
        <v>77</v>
      </c>
      <c r="E187" s="146" t="s">
        <v>100</v>
      </c>
      <c r="F187" s="146" t="s">
        <v>908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SUM(P188:P189)</f>
        <v>0</v>
      </c>
      <c r="Q187" s="141"/>
      <c r="R187" s="142">
        <f>SUM(R188:R189)</f>
        <v>0</v>
      </c>
      <c r="S187" s="141"/>
      <c r="T187" s="143">
        <f>SUM(T188:T189)</f>
        <v>0</v>
      </c>
      <c r="AR187" s="136" t="s">
        <v>85</v>
      </c>
      <c r="AT187" s="144" t="s">
        <v>77</v>
      </c>
      <c r="AU187" s="144" t="s">
        <v>85</v>
      </c>
      <c r="AY187" s="136" t="s">
        <v>240</v>
      </c>
      <c r="BK187" s="145">
        <f>SUM(BK188:BK189)</f>
        <v>0</v>
      </c>
    </row>
    <row r="188" spans="1:65" s="2" customFormat="1" ht="21.75" customHeight="1">
      <c r="A188" s="32"/>
      <c r="B188" s="148"/>
      <c r="C188" s="149" t="s">
        <v>321</v>
      </c>
      <c r="D188" s="149" t="s">
        <v>243</v>
      </c>
      <c r="E188" s="150" t="s">
        <v>909</v>
      </c>
      <c r="F188" s="151" t="s">
        <v>910</v>
      </c>
      <c r="G188" s="152" t="s">
        <v>445</v>
      </c>
      <c r="H188" s="153">
        <v>60.1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911</v>
      </c>
    </row>
    <row r="189" spans="1:47" s="2" customFormat="1" ht="12">
      <c r="A189" s="32"/>
      <c r="B189" s="33"/>
      <c r="C189" s="32"/>
      <c r="D189" s="162" t="s">
        <v>248</v>
      </c>
      <c r="E189" s="32"/>
      <c r="F189" s="163" t="s">
        <v>912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2:63" s="12" customFormat="1" ht="22.9" customHeight="1">
      <c r="B190" s="135"/>
      <c r="D190" s="136" t="s">
        <v>77</v>
      </c>
      <c r="E190" s="146" t="s">
        <v>239</v>
      </c>
      <c r="F190" s="146" t="s">
        <v>913</v>
      </c>
      <c r="I190" s="138"/>
      <c r="J190" s="147">
        <f>BK190</f>
        <v>0</v>
      </c>
      <c r="L190" s="135"/>
      <c r="M190" s="140"/>
      <c r="N190" s="141"/>
      <c r="O190" s="141"/>
      <c r="P190" s="142">
        <f>SUM(P191:P196)</f>
        <v>0</v>
      </c>
      <c r="Q190" s="141"/>
      <c r="R190" s="142">
        <f>SUM(R191:R196)</f>
        <v>13.631</v>
      </c>
      <c r="S190" s="141"/>
      <c r="T190" s="143">
        <f>SUM(T191:T196)</f>
        <v>0</v>
      </c>
      <c r="AR190" s="136" t="s">
        <v>85</v>
      </c>
      <c r="AT190" s="144" t="s">
        <v>77</v>
      </c>
      <c r="AU190" s="144" t="s">
        <v>85</v>
      </c>
      <c r="AY190" s="136" t="s">
        <v>240</v>
      </c>
      <c r="BK190" s="145">
        <f>SUM(BK191:BK196)</f>
        <v>0</v>
      </c>
    </row>
    <row r="191" spans="1:65" s="2" customFormat="1" ht="24">
      <c r="A191" s="32"/>
      <c r="B191" s="148"/>
      <c r="C191" s="149" t="s">
        <v>327</v>
      </c>
      <c r="D191" s="149" t="s">
        <v>243</v>
      </c>
      <c r="E191" s="150" t="s">
        <v>914</v>
      </c>
      <c r="F191" s="151" t="s">
        <v>915</v>
      </c>
      <c r="G191" s="152" t="s">
        <v>375</v>
      </c>
      <c r="H191" s="153">
        <v>7.212</v>
      </c>
      <c r="I191" s="154"/>
      <c r="J191" s="155">
        <f>ROUND(I191*H191,2)</f>
        <v>0</v>
      </c>
      <c r="K191" s="151" t="s">
        <v>356</v>
      </c>
      <c r="L191" s="33"/>
      <c r="M191" s="156" t="s">
        <v>1</v>
      </c>
      <c r="N191" s="157" t="s">
        <v>43</v>
      </c>
      <c r="O191" s="58"/>
      <c r="P191" s="158">
        <f>O191*H191</f>
        <v>0</v>
      </c>
      <c r="Q191" s="158">
        <v>0</v>
      </c>
      <c r="R191" s="158">
        <f>Q191*H191</f>
        <v>0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239</v>
      </c>
      <c r="AT191" s="160" t="s">
        <v>243</v>
      </c>
      <c r="AU191" s="160" t="s">
        <v>87</v>
      </c>
      <c r="AY191" s="17" t="s">
        <v>240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239</v>
      </c>
      <c r="BM191" s="160" t="s">
        <v>916</v>
      </c>
    </row>
    <row r="192" spans="1:47" s="2" customFormat="1" ht="19.5">
      <c r="A192" s="32"/>
      <c r="B192" s="33"/>
      <c r="C192" s="32"/>
      <c r="D192" s="162" t="s">
        <v>248</v>
      </c>
      <c r="E192" s="32"/>
      <c r="F192" s="163" t="s">
        <v>917</v>
      </c>
      <c r="G192" s="32"/>
      <c r="H192" s="32"/>
      <c r="I192" s="164"/>
      <c r="J192" s="32"/>
      <c r="K192" s="32"/>
      <c r="L192" s="33"/>
      <c r="M192" s="165"/>
      <c r="N192" s="166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248</v>
      </c>
      <c r="AU192" s="17" t="s">
        <v>87</v>
      </c>
    </row>
    <row r="193" spans="2:51" s="13" customFormat="1" ht="12">
      <c r="B193" s="171"/>
      <c r="D193" s="162" t="s">
        <v>367</v>
      </c>
      <c r="E193" s="172" t="s">
        <v>1</v>
      </c>
      <c r="F193" s="173" t="s">
        <v>918</v>
      </c>
      <c r="H193" s="174">
        <v>7.212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367</v>
      </c>
      <c r="AU193" s="172" t="s">
        <v>87</v>
      </c>
      <c r="AV193" s="13" t="s">
        <v>87</v>
      </c>
      <c r="AW193" s="13" t="s">
        <v>33</v>
      </c>
      <c r="AX193" s="13" t="s">
        <v>85</v>
      </c>
      <c r="AY193" s="172" t="s">
        <v>240</v>
      </c>
    </row>
    <row r="194" spans="1:65" s="2" customFormat="1" ht="16.5" customHeight="1">
      <c r="A194" s="32"/>
      <c r="B194" s="148"/>
      <c r="C194" s="194" t="s">
        <v>332</v>
      </c>
      <c r="D194" s="194" t="s">
        <v>428</v>
      </c>
      <c r="E194" s="195" t="s">
        <v>904</v>
      </c>
      <c r="F194" s="196" t="s">
        <v>905</v>
      </c>
      <c r="G194" s="197" t="s">
        <v>391</v>
      </c>
      <c r="H194" s="198">
        <v>13.631</v>
      </c>
      <c r="I194" s="199"/>
      <c r="J194" s="200">
        <f>ROUND(I194*H194,2)</f>
        <v>0</v>
      </c>
      <c r="K194" s="196" t="s">
        <v>356</v>
      </c>
      <c r="L194" s="201"/>
      <c r="M194" s="202" t="s">
        <v>1</v>
      </c>
      <c r="N194" s="203" t="s">
        <v>43</v>
      </c>
      <c r="O194" s="58"/>
      <c r="P194" s="158">
        <f>O194*H194</f>
        <v>0</v>
      </c>
      <c r="Q194" s="158">
        <v>1</v>
      </c>
      <c r="R194" s="158">
        <f>Q194*H194</f>
        <v>13.631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277</v>
      </c>
      <c r="AT194" s="160" t="s">
        <v>428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239</v>
      </c>
      <c r="BM194" s="160" t="s">
        <v>919</v>
      </c>
    </row>
    <row r="195" spans="1:47" s="2" customFormat="1" ht="12">
      <c r="A195" s="32"/>
      <c r="B195" s="33"/>
      <c r="C195" s="32"/>
      <c r="D195" s="162" t="s">
        <v>248</v>
      </c>
      <c r="E195" s="32"/>
      <c r="F195" s="163" t="s">
        <v>905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2:51" s="13" customFormat="1" ht="12">
      <c r="B196" s="171"/>
      <c r="D196" s="162" t="s">
        <v>367</v>
      </c>
      <c r="F196" s="173" t="s">
        <v>920</v>
      </c>
      <c r="H196" s="174">
        <v>13.631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367</v>
      </c>
      <c r="AU196" s="172" t="s">
        <v>87</v>
      </c>
      <c r="AV196" s="13" t="s">
        <v>87</v>
      </c>
      <c r="AW196" s="13" t="s">
        <v>3</v>
      </c>
      <c r="AX196" s="13" t="s">
        <v>85</v>
      </c>
      <c r="AY196" s="172" t="s">
        <v>240</v>
      </c>
    </row>
    <row r="197" spans="2:63" s="12" customFormat="1" ht="22.9" customHeight="1">
      <c r="B197" s="135"/>
      <c r="D197" s="136" t="s">
        <v>77</v>
      </c>
      <c r="E197" s="146" t="s">
        <v>277</v>
      </c>
      <c r="F197" s="146" t="s">
        <v>497</v>
      </c>
      <c r="I197" s="138"/>
      <c r="J197" s="147">
        <f>BK197</f>
        <v>0</v>
      </c>
      <c r="L197" s="135"/>
      <c r="M197" s="140"/>
      <c r="N197" s="141"/>
      <c r="O197" s="141"/>
      <c r="P197" s="142">
        <f>SUM(P198:P250)</f>
        <v>0</v>
      </c>
      <c r="Q197" s="141"/>
      <c r="R197" s="142">
        <f>SUM(R198:R250)</f>
        <v>32.561332</v>
      </c>
      <c r="S197" s="141"/>
      <c r="T197" s="143">
        <f>SUM(T198:T250)</f>
        <v>0.962</v>
      </c>
      <c r="AR197" s="136" t="s">
        <v>85</v>
      </c>
      <c r="AT197" s="144" t="s">
        <v>77</v>
      </c>
      <c r="AU197" s="144" t="s">
        <v>85</v>
      </c>
      <c r="AY197" s="136" t="s">
        <v>240</v>
      </c>
      <c r="BK197" s="145">
        <f>SUM(BK198:BK250)</f>
        <v>0</v>
      </c>
    </row>
    <row r="198" spans="1:65" s="2" customFormat="1" ht="16.5" customHeight="1">
      <c r="A198" s="32"/>
      <c r="B198" s="148"/>
      <c r="C198" s="149" t="s">
        <v>453</v>
      </c>
      <c r="D198" s="149" t="s">
        <v>243</v>
      </c>
      <c r="E198" s="150" t="s">
        <v>921</v>
      </c>
      <c r="F198" s="151" t="s">
        <v>922</v>
      </c>
      <c r="G198" s="152" t="s">
        <v>493</v>
      </c>
      <c r="H198" s="153">
        <v>3</v>
      </c>
      <c r="I198" s="154"/>
      <c r="J198" s="155">
        <f>ROUND(I198*H198,2)</f>
        <v>0</v>
      </c>
      <c r="K198" s="151" t="s">
        <v>1</v>
      </c>
      <c r="L198" s="33"/>
      <c r="M198" s="156" t="s">
        <v>1</v>
      </c>
      <c r="N198" s="157" t="s">
        <v>43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239</v>
      </c>
      <c r="AT198" s="160" t="s">
        <v>243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239</v>
      </c>
      <c r="BM198" s="160" t="s">
        <v>923</v>
      </c>
    </row>
    <row r="199" spans="1:65" s="2" customFormat="1" ht="24">
      <c r="A199" s="32"/>
      <c r="B199" s="148"/>
      <c r="C199" s="149" t="s">
        <v>7</v>
      </c>
      <c r="D199" s="149" t="s">
        <v>243</v>
      </c>
      <c r="E199" s="150" t="s">
        <v>924</v>
      </c>
      <c r="F199" s="151" t="s">
        <v>925</v>
      </c>
      <c r="G199" s="152" t="s">
        <v>445</v>
      </c>
      <c r="H199" s="153">
        <v>60.1</v>
      </c>
      <c r="I199" s="154"/>
      <c r="J199" s="155">
        <f>ROUND(I199*H199,2)</f>
        <v>0</v>
      </c>
      <c r="K199" s="151" t="s">
        <v>356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2E-05</v>
      </c>
      <c r="R199" s="158">
        <f>Q199*H199</f>
        <v>0.0012020000000000002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239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926</v>
      </c>
    </row>
    <row r="200" spans="1:47" s="2" customFormat="1" ht="19.5">
      <c r="A200" s="32"/>
      <c r="B200" s="33"/>
      <c r="C200" s="32"/>
      <c r="D200" s="162" t="s">
        <v>248</v>
      </c>
      <c r="E200" s="32"/>
      <c r="F200" s="163" t="s">
        <v>927</v>
      </c>
      <c r="G200" s="32"/>
      <c r="H200" s="32"/>
      <c r="I200" s="164"/>
      <c r="J200" s="32"/>
      <c r="K200" s="32"/>
      <c r="L200" s="33"/>
      <c r="M200" s="165"/>
      <c r="N200" s="166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65" s="2" customFormat="1" ht="16.5" customHeight="1">
      <c r="A201" s="32"/>
      <c r="B201" s="148"/>
      <c r="C201" s="194" t="s">
        <v>462</v>
      </c>
      <c r="D201" s="194" t="s">
        <v>428</v>
      </c>
      <c r="E201" s="195" t="s">
        <v>928</v>
      </c>
      <c r="F201" s="196" t="s">
        <v>929</v>
      </c>
      <c r="G201" s="197" t="s">
        <v>501</v>
      </c>
      <c r="H201" s="198">
        <v>3</v>
      </c>
      <c r="I201" s="199"/>
      <c r="J201" s="200">
        <f>ROUND(I201*H201,2)</f>
        <v>0</v>
      </c>
      <c r="K201" s="196" t="s">
        <v>1</v>
      </c>
      <c r="L201" s="201"/>
      <c r="M201" s="202" t="s">
        <v>1</v>
      </c>
      <c r="N201" s="203" t="s">
        <v>43</v>
      </c>
      <c r="O201" s="58"/>
      <c r="P201" s="158">
        <f>O201*H201</f>
        <v>0</v>
      </c>
      <c r="Q201" s="158">
        <v>0.045</v>
      </c>
      <c r="R201" s="158">
        <f>Q201*H201</f>
        <v>0.135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277</v>
      </c>
      <c r="AT201" s="160" t="s">
        <v>428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239</v>
      </c>
      <c r="BM201" s="160" t="s">
        <v>930</v>
      </c>
    </row>
    <row r="202" spans="1:47" s="2" customFormat="1" ht="12">
      <c r="A202" s="32"/>
      <c r="B202" s="33"/>
      <c r="C202" s="32"/>
      <c r="D202" s="162" t="s">
        <v>248</v>
      </c>
      <c r="E202" s="32"/>
      <c r="F202" s="163"/>
      <c r="G202" s="32"/>
      <c r="H202" s="32"/>
      <c r="I202" s="164"/>
      <c r="J202" s="32"/>
      <c r="K202" s="32"/>
      <c r="L202" s="33"/>
      <c r="M202" s="165"/>
      <c r="N202" s="166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248</v>
      </c>
      <c r="AU202" s="17" t="s">
        <v>87</v>
      </c>
    </row>
    <row r="203" spans="2:51" s="13" customFormat="1" ht="12">
      <c r="B203" s="171"/>
      <c r="D203" s="162" t="s">
        <v>367</v>
      </c>
      <c r="E203" s="172" t="s">
        <v>1</v>
      </c>
      <c r="F203" s="173" t="s">
        <v>931</v>
      </c>
      <c r="H203" s="174">
        <v>3</v>
      </c>
      <c r="I203" s="175"/>
      <c r="L203" s="171"/>
      <c r="M203" s="176"/>
      <c r="N203" s="177"/>
      <c r="O203" s="177"/>
      <c r="P203" s="177"/>
      <c r="Q203" s="177"/>
      <c r="R203" s="177"/>
      <c r="S203" s="177"/>
      <c r="T203" s="178"/>
      <c r="AT203" s="172" t="s">
        <v>367</v>
      </c>
      <c r="AU203" s="172" t="s">
        <v>87</v>
      </c>
      <c r="AV203" s="13" t="s">
        <v>87</v>
      </c>
      <c r="AW203" s="13" t="s">
        <v>33</v>
      </c>
      <c r="AX203" s="13" t="s">
        <v>85</v>
      </c>
      <c r="AY203" s="172" t="s">
        <v>240</v>
      </c>
    </row>
    <row r="204" spans="1:65" s="2" customFormat="1" ht="16.5" customHeight="1">
      <c r="A204" s="32"/>
      <c r="B204" s="148"/>
      <c r="C204" s="194" t="s">
        <v>467</v>
      </c>
      <c r="D204" s="194" t="s">
        <v>428</v>
      </c>
      <c r="E204" s="195" t="s">
        <v>932</v>
      </c>
      <c r="F204" s="196" t="s">
        <v>933</v>
      </c>
      <c r="G204" s="197" t="s">
        <v>501</v>
      </c>
      <c r="H204" s="198">
        <v>10</v>
      </c>
      <c r="I204" s="199"/>
      <c r="J204" s="200">
        <f>ROUND(I204*H204,2)</f>
        <v>0</v>
      </c>
      <c r="K204" s="196" t="s">
        <v>1</v>
      </c>
      <c r="L204" s="201"/>
      <c r="M204" s="202" t="s">
        <v>1</v>
      </c>
      <c r="N204" s="203" t="s">
        <v>43</v>
      </c>
      <c r="O204" s="58"/>
      <c r="P204" s="158">
        <f>O204*H204</f>
        <v>0</v>
      </c>
      <c r="Q204" s="158">
        <v>0.09</v>
      </c>
      <c r="R204" s="158">
        <f>Q204*H204</f>
        <v>0.8999999999999999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277</v>
      </c>
      <c r="AT204" s="160" t="s">
        <v>428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239</v>
      </c>
      <c r="BM204" s="160" t="s">
        <v>934</v>
      </c>
    </row>
    <row r="205" spans="1:47" s="2" customFormat="1" ht="12">
      <c r="A205" s="32"/>
      <c r="B205" s="33"/>
      <c r="C205" s="32"/>
      <c r="D205" s="162" t="s">
        <v>248</v>
      </c>
      <c r="E205" s="32"/>
      <c r="F205" s="163"/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2:51" s="13" customFormat="1" ht="12">
      <c r="B206" s="171"/>
      <c r="D206" s="162" t="s">
        <v>367</v>
      </c>
      <c r="E206" s="172" t="s">
        <v>1</v>
      </c>
      <c r="F206" s="173" t="s">
        <v>935</v>
      </c>
      <c r="H206" s="174">
        <v>10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367</v>
      </c>
      <c r="AU206" s="172" t="s">
        <v>87</v>
      </c>
      <c r="AV206" s="13" t="s">
        <v>87</v>
      </c>
      <c r="AW206" s="13" t="s">
        <v>33</v>
      </c>
      <c r="AX206" s="13" t="s">
        <v>85</v>
      </c>
      <c r="AY206" s="172" t="s">
        <v>240</v>
      </c>
    </row>
    <row r="207" spans="1:65" s="2" customFormat="1" ht="24">
      <c r="A207" s="32"/>
      <c r="B207" s="148"/>
      <c r="C207" s="149" t="s">
        <v>472</v>
      </c>
      <c r="D207" s="149" t="s">
        <v>243</v>
      </c>
      <c r="E207" s="150" t="s">
        <v>936</v>
      </c>
      <c r="F207" s="151" t="s">
        <v>937</v>
      </c>
      <c r="G207" s="152" t="s">
        <v>501</v>
      </c>
      <c r="H207" s="153">
        <v>4</v>
      </c>
      <c r="I207" s="154"/>
      <c r="J207" s="155">
        <f>ROUND(I207*H207,2)</f>
        <v>0</v>
      </c>
      <c r="K207" s="151" t="s">
        <v>356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239</v>
      </c>
      <c r="AT207" s="160" t="s">
        <v>243</v>
      </c>
      <c r="AU207" s="160" t="s">
        <v>87</v>
      </c>
      <c r="AY207" s="17" t="s">
        <v>240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239</v>
      </c>
      <c r="BM207" s="160" t="s">
        <v>938</v>
      </c>
    </row>
    <row r="208" spans="1:47" s="2" customFormat="1" ht="19.5">
      <c r="A208" s="32"/>
      <c r="B208" s="33"/>
      <c r="C208" s="32"/>
      <c r="D208" s="162" t="s">
        <v>248</v>
      </c>
      <c r="E208" s="32"/>
      <c r="F208" s="163" t="s">
        <v>939</v>
      </c>
      <c r="G208" s="32"/>
      <c r="H208" s="32"/>
      <c r="I208" s="164"/>
      <c r="J208" s="32"/>
      <c r="K208" s="32"/>
      <c r="L208" s="33"/>
      <c r="M208" s="165"/>
      <c r="N208" s="166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248</v>
      </c>
      <c r="AU208" s="17" t="s">
        <v>87</v>
      </c>
    </row>
    <row r="209" spans="1:65" s="2" customFormat="1" ht="16.5" customHeight="1">
      <c r="A209" s="32"/>
      <c r="B209" s="148"/>
      <c r="C209" s="194" t="s">
        <v>403</v>
      </c>
      <c r="D209" s="194" t="s">
        <v>428</v>
      </c>
      <c r="E209" s="195" t="s">
        <v>940</v>
      </c>
      <c r="F209" s="196" t="s">
        <v>941</v>
      </c>
      <c r="G209" s="197" t="s">
        <v>501</v>
      </c>
      <c r="H209" s="198">
        <v>4</v>
      </c>
      <c r="I209" s="199"/>
      <c r="J209" s="200">
        <f>ROUND(I209*H209,2)</f>
        <v>0</v>
      </c>
      <c r="K209" s="196" t="s">
        <v>1</v>
      </c>
      <c r="L209" s="201"/>
      <c r="M209" s="202" t="s">
        <v>1</v>
      </c>
      <c r="N209" s="203" t="s">
        <v>43</v>
      </c>
      <c r="O209" s="58"/>
      <c r="P209" s="158">
        <f>O209*H209</f>
        <v>0</v>
      </c>
      <c r="Q209" s="158">
        <v>0.0029</v>
      </c>
      <c r="R209" s="158">
        <f>Q209*H209</f>
        <v>0.0116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277</v>
      </c>
      <c r="AT209" s="160" t="s">
        <v>428</v>
      </c>
      <c r="AU209" s="160" t="s">
        <v>87</v>
      </c>
      <c r="AY209" s="17" t="s">
        <v>240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239</v>
      </c>
      <c r="BM209" s="160" t="s">
        <v>942</v>
      </c>
    </row>
    <row r="210" spans="1:47" s="2" customFormat="1" ht="12">
      <c r="A210" s="32"/>
      <c r="B210" s="33"/>
      <c r="C210" s="32"/>
      <c r="D210" s="162" t="s">
        <v>248</v>
      </c>
      <c r="E210" s="32"/>
      <c r="F210" s="163"/>
      <c r="G210" s="32"/>
      <c r="H210" s="32"/>
      <c r="I210" s="164"/>
      <c r="J210" s="32"/>
      <c r="K210" s="32"/>
      <c r="L210" s="33"/>
      <c r="M210" s="165"/>
      <c r="N210" s="166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248</v>
      </c>
      <c r="AU210" s="17" t="s">
        <v>87</v>
      </c>
    </row>
    <row r="211" spans="1:65" s="2" customFormat="1" ht="16.5" customHeight="1">
      <c r="A211" s="32"/>
      <c r="B211" s="148"/>
      <c r="C211" s="149" t="s">
        <v>478</v>
      </c>
      <c r="D211" s="149" t="s">
        <v>243</v>
      </c>
      <c r="E211" s="150" t="s">
        <v>943</v>
      </c>
      <c r="F211" s="151" t="s">
        <v>944</v>
      </c>
      <c r="G211" s="152" t="s">
        <v>246</v>
      </c>
      <c r="H211" s="153">
        <v>2</v>
      </c>
      <c r="I211" s="154"/>
      <c r="J211" s="155">
        <f>ROUND(I211*H211,2)</f>
        <v>0</v>
      </c>
      <c r="K211" s="151" t="s">
        <v>1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</v>
      </c>
      <c r="R211" s="158">
        <f>Q211*H211</f>
        <v>0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239</v>
      </c>
      <c r="AT211" s="160" t="s">
        <v>243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239</v>
      </c>
      <c r="BM211" s="160" t="s">
        <v>945</v>
      </c>
    </row>
    <row r="212" spans="1:47" s="2" customFormat="1" ht="19.5">
      <c r="A212" s="32"/>
      <c r="B212" s="33"/>
      <c r="C212" s="32"/>
      <c r="D212" s="162" t="s">
        <v>248</v>
      </c>
      <c r="E212" s="32"/>
      <c r="F212" s="163" t="s">
        <v>946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248</v>
      </c>
      <c r="AU212" s="17" t="s">
        <v>87</v>
      </c>
    </row>
    <row r="213" spans="1:65" s="2" customFormat="1" ht="24">
      <c r="A213" s="32"/>
      <c r="B213" s="148"/>
      <c r="C213" s="149" t="s">
        <v>483</v>
      </c>
      <c r="D213" s="149" t="s">
        <v>243</v>
      </c>
      <c r="E213" s="150" t="s">
        <v>947</v>
      </c>
      <c r="F213" s="151" t="s">
        <v>948</v>
      </c>
      <c r="G213" s="152" t="s">
        <v>375</v>
      </c>
      <c r="H213" s="153">
        <v>1.52</v>
      </c>
      <c r="I213" s="154"/>
      <c r="J213" s="155">
        <f>ROUND(I213*H213,2)</f>
        <v>0</v>
      </c>
      <c r="K213" s="151" t="s">
        <v>356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</v>
      </c>
      <c r="R213" s="158">
        <f>Q213*H213</f>
        <v>0</v>
      </c>
      <c r="S213" s="158">
        <v>0.6</v>
      </c>
      <c r="T213" s="159">
        <f>S213*H213</f>
        <v>0.9119999999999999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239</v>
      </c>
      <c r="AT213" s="160" t="s">
        <v>243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239</v>
      </c>
      <c r="BM213" s="160" t="s">
        <v>949</v>
      </c>
    </row>
    <row r="214" spans="1:47" s="2" customFormat="1" ht="19.5">
      <c r="A214" s="32"/>
      <c r="B214" s="33"/>
      <c r="C214" s="32"/>
      <c r="D214" s="162" t="s">
        <v>248</v>
      </c>
      <c r="E214" s="32"/>
      <c r="F214" s="163" t="s">
        <v>950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2:51" s="13" customFormat="1" ht="12">
      <c r="B215" s="171"/>
      <c r="D215" s="162" t="s">
        <v>367</v>
      </c>
      <c r="E215" s="172" t="s">
        <v>1</v>
      </c>
      <c r="F215" s="173" t="s">
        <v>951</v>
      </c>
      <c r="H215" s="174">
        <v>1.52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367</v>
      </c>
      <c r="AU215" s="172" t="s">
        <v>87</v>
      </c>
      <c r="AV215" s="13" t="s">
        <v>87</v>
      </c>
      <c r="AW215" s="13" t="s">
        <v>33</v>
      </c>
      <c r="AX215" s="13" t="s">
        <v>85</v>
      </c>
      <c r="AY215" s="172" t="s">
        <v>240</v>
      </c>
    </row>
    <row r="216" spans="1:65" s="2" customFormat="1" ht="24">
      <c r="A216" s="32"/>
      <c r="B216" s="148"/>
      <c r="C216" s="149" t="s">
        <v>485</v>
      </c>
      <c r="D216" s="149" t="s">
        <v>243</v>
      </c>
      <c r="E216" s="150" t="s">
        <v>952</v>
      </c>
      <c r="F216" s="151" t="s">
        <v>953</v>
      </c>
      <c r="G216" s="152" t="s">
        <v>954</v>
      </c>
      <c r="H216" s="153">
        <v>4</v>
      </c>
      <c r="I216" s="154"/>
      <c r="J216" s="155">
        <f>ROUND(I216*H216,2)</f>
        <v>0</v>
      </c>
      <c r="K216" s="151" t="s">
        <v>356</v>
      </c>
      <c r="L216" s="33"/>
      <c r="M216" s="156" t="s">
        <v>1</v>
      </c>
      <c r="N216" s="157" t="s">
        <v>43</v>
      </c>
      <c r="O216" s="58"/>
      <c r="P216" s="158">
        <f>O216*H216</f>
        <v>0</v>
      </c>
      <c r="Q216" s="158">
        <v>0.00031</v>
      </c>
      <c r="R216" s="158">
        <f>Q216*H216</f>
        <v>0.00124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239</v>
      </c>
      <c r="AT216" s="160" t="s">
        <v>243</v>
      </c>
      <c r="AU216" s="160" t="s">
        <v>87</v>
      </c>
      <c r="AY216" s="17" t="s">
        <v>240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85</v>
      </c>
      <c r="BK216" s="161">
        <f>ROUND(I216*H216,2)</f>
        <v>0</v>
      </c>
      <c r="BL216" s="17" t="s">
        <v>239</v>
      </c>
      <c r="BM216" s="160" t="s">
        <v>955</v>
      </c>
    </row>
    <row r="217" spans="1:47" s="2" customFormat="1" ht="12">
      <c r="A217" s="32"/>
      <c r="B217" s="33"/>
      <c r="C217" s="32"/>
      <c r="D217" s="162" t="s">
        <v>248</v>
      </c>
      <c r="E217" s="32"/>
      <c r="F217" s="163" t="s">
        <v>956</v>
      </c>
      <c r="G217" s="32"/>
      <c r="H217" s="32"/>
      <c r="I217" s="164"/>
      <c r="J217" s="32"/>
      <c r="K217" s="32"/>
      <c r="L217" s="33"/>
      <c r="M217" s="165"/>
      <c r="N217" s="166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248</v>
      </c>
      <c r="AU217" s="17" t="s">
        <v>87</v>
      </c>
    </row>
    <row r="218" spans="1:65" s="2" customFormat="1" ht="33" customHeight="1">
      <c r="A218" s="32"/>
      <c r="B218" s="148"/>
      <c r="C218" s="149" t="s">
        <v>490</v>
      </c>
      <c r="D218" s="149" t="s">
        <v>243</v>
      </c>
      <c r="E218" s="150" t="s">
        <v>957</v>
      </c>
      <c r="F218" s="151" t="s">
        <v>958</v>
      </c>
      <c r="G218" s="152" t="s">
        <v>501</v>
      </c>
      <c r="H218" s="153">
        <v>4</v>
      </c>
      <c r="I218" s="154"/>
      <c r="J218" s="155">
        <f>ROUND(I218*H218,2)</f>
        <v>0</v>
      </c>
      <c r="K218" s="151" t="s">
        <v>356</v>
      </c>
      <c r="L218" s="33"/>
      <c r="M218" s="156" t="s">
        <v>1</v>
      </c>
      <c r="N218" s="157" t="s">
        <v>43</v>
      </c>
      <c r="O218" s="58"/>
      <c r="P218" s="158">
        <f>O218*H218</f>
        <v>0</v>
      </c>
      <c r="Q218" s="158">
        <v>2.11676</v>
      </c>
      <c r="R218" s="158">
        <f>Q218*H218</f>
        <v>8.46704</v>
      </c>
      <c r="S218" s="158">
        <v>0</v>
      </c>
      <c r="T218" s="15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0" t="s">
        <v>239</v>
      </c>
      <c r="AT218" s="160" t="s">
        <v>243</v>
      </c>
      <c r="AU218" s="160" t="s">
        <v>87</v>
      </c>
      <c r="AY218" s="17" t="s">
        <v>240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17" t="s">
        <v>85</v>
      </c>
      <c r="BK218" s="161">
        <f>ROUND(I218*H218,2)</f>
        <v>0</v>
      </c>
      <c r="BL218" s="17" t="s">
        <v>239</v>
      </c>
      <c r="BM218" s="160" t="s">
        <v>959</v>
      </c>
    </row>
    <row r="219" spans="1:47" s="2" customFormat="1" ht="29.25">
      <c r="A219" s="32"/>
      <c r="B219" s="33"/>
      <c r="C219" s="32"/>
      <c r="D219" s="162" t="s">
        <v>248</v>
      </c>
      <c r="E219" s="32"/>
      <c r="F219" s="163" t="s">
        <v>960</v>
      </c>
      <c r="G219" s="32"/>
      <c r="H219" s="32"/>
      <c r="I219" s="164"/>
      <c r="J219" s="32"/>
      <c r="K219" s="32"/>
      <c r="L219" s="33"/>
      <c r="M219" s="165"/>
      <c r="N219" s="166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248</v>
      </c>
      <c r="AU219" s="17" t="s">
        <v>87</v>
      </c>
    </row>
    <row r="220" spans="1:65" s="2" customFormat="1" ht="24">
      <c r="A220" s="32"/>
      <c r="B220" s="148"/>
      <c r="C220" s="149" t="s">
        <v>498</v>
      </c>
      <c r="D220" s="149" t="s">
        <v>243</v>
      </c>
      <c r="E220" s="150" t="s">
        <v>961</v>
      </c>
      <c r="F220" s="151" t="s">
        <v>962</v>
      </c>
      <c r="G220" s="152" t="s">
        <v>501</v>
      </c>
      <c r="H220" s="153">
        <v>1</v>
      </c>
      <c r="I220" s="154"/>
      <c r="J220" s="155">
        <f>ROUND(I220*H220,2)</f>
        <v>0</v>
      </c>
      <c r="K220" s="151" t="s">
        <v>356</v>
      </c>
      <c r="L220" s="33"/>
      <c r="M220" s="156" t="s">
        <v>1</v>
      </c>
      <c r="N220" s="157" t="s">
        <v>43</v>
      </c>
      <c r="O220" s="58"/>
      <c r="P220" s="158">
        <f>O220*H220</f>
        <v>0</v>
      </c>
      <c r="Q220" s="158">
        <v>2.3765</v>
      </c>
      <c r="R220" s="158">
        <f>Q220*H220</f>
        <v>2.3765</v>
      </c>
      <c r="S220" s="158">
        <v>0</v>
      </c>
      <c r="T220" s="15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239</v>
      </c>
      <c r="AT220" s="160" t="s">
        <v>243</v>
      </c>
      <c r="AU220" s="160" t="s">
        <v>87</v>
      </c>
      <c r="AY220" s="17" t="s">
        <v>240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85</v>
      </c>
      <c r="BK220" s="161">
        <f>ROUND(I220*H220,2)</f>
        <v>0</v>
      </c>
      <c r="BL220" s="17" t="s">
        <v>239</v>
      </c>
      <c r="BM220" s="160" t="s">
        <v>963</v>
      </c>
    </row>
    <row r="221" spans="1:47" s="2" customFormat="1" ht="19.5">
      <c r="A221" s="32"/>
      <c r="B221" s="33"/>
      <c r="C221" s="32"/>
      <c r="D221" s="162" t="s">
        <v>248</v>
      </c>
      <c r="E221" s="32"/>
      <c r="F221" s="163" t="s">
        <v>964</v>
      </c>
      <c r="G221" s="32"/>
      <c r="H221" s="32"/>
      <c r="I221" s="164"/>
      <c r="J221" s="32"/>
      <c r="K221" s="32"/>
      <c r="L221" s="33"/>
      <c r="M221" s="165"/>
      <c r="N221" s="166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248</v>
      </c>
      <c r="AU221" s="17" t="s">
        <v>87</v>
      </c>
    </row>
    <row r="222" spans="1:65" s="2" customFormat="1" ht="16.5" customHeight="1">
      <c r="A222" s="32"/>
      <c r="B222" s="148"/>
      <c r="C222" s="149" t="s">
        <v>503</v>
      </c>
      <c r="D222" s="149" t="s">
        <v>243</v>
      </c>
      <c r="E222" s="150" t="s">
        <v>965</v>
      </c>
      <c r="F222" s="151" t="s">
        <v>966</v>
      </c>
      <c r="G222" s="152" t="s">
        <v>501</v>
      </c>
      <c r="H222" s="153">
        <v>5</v>
      </c>
      <c r="I222" s="154"/>
      <c r="J222" s="155">
        <f>ROUND(I222*H222,2)</f>
        <v>0</v>
      </c>
      <c r="K222" s="151" t="s">
        <v>356</v>
      </c>
      <c r="L222" s="33"/>
      <c r="M222" s="156" t="s">
        <v>1</v>
      </c>
      <c r="N222" s="157" t="s">
        <v>43</v>
      </c>
      <c r="O222" s="58"/>
      <c r="P222" s="158">
        <f>O222*H222</f>
        <v>0</v>
      </c>
      <c r="Q222" s="158">
        <v>0.03573</v>
      </c>
      <c r="R222" s="158">
        <f>Q222*H222</f>
        <v>0.17864999999999998</v>
      </c>
      <c r="S222" s="158">
        <v>0</v>
      </c>
      <c r="T222" s="15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0" t="s">
        <v>239</v>
      </c>
      <c r="AT222" s="160" t="s">
        <v>243</v>
      </c>
      <c r="AU222" s="160" t="s">
        <v>87</v>
      </c>
      <c r="AY222" s="17" t="s">
        <v>240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85</v>
      </c>
      <c r="BK222" s="161">
        <f>ROUND(I222*H222,2)</f>
        <v>0</v>
      </c>
      <c r="BL222" s="17" t="s">
        <v>239</v>
      </c>
      <c r="BM222" s="160" t="s">
        <v>967</v>
      </c>
    </row>
    <row r="223" spans="1:47" s="2" customFormat="1" ht="19.5">
      <c r="A223" s="32"/>
      <c r="B223" s="33"/>
      <c r="C223" s="32"/>
      <c r="D223" s="162" t="s">
        <v>248</v>
      </c>
      <c r="E223" s="32"/>
      <c r="F223" s="163" t="s">
        <v>968</v>
      </c>
      <c r="G223" s="32"/>
      <c r="H223" s="32"/>
      <c r="I223" s="164"/>
      <c r="J223" s="32"/>
      <c r="K223" s="32"/>
      <c r="L223" s="33"/>
      <c r="M223" s="165"/>
      <c r="N223" s="166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248</v>
      </c>
      <c r="AU223" s="17" t="s">
        <v>87</v>
      </c>
    </row>
    <row r="224" spans="2:51" s="13" customFormat="1" ht="12">
      <c r="B224" s="171"/>
      <c r="D224" s="162" t="s">
        <v>367</v>
      </c>
      <c r="E224" s="172" t="s">
        <v>1</v>
      </c>
      <c r="F224" s="173" t="s">
        <v>969</v>
      </c>
      <c r="H224" s="174">
        <v>5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367</v>
      </c>
      <c r="AU224" s="172" t="s">
        <v>87</v>
      </c>
      <c r="AV224" s="13" t="s">
        <v>87</v>
      </c>
      <c r="AW224" s="13" t="s">
        <v>33</v>
      </c>
      <c r="AX224" s="13" t="s">
        <v>85</v>
      </c>
      <c r="AY224" s="172" t="s">
        <v>240</v>
      </c>
    </row>
    <row r="225" spans="1:65" s="2" customFormat="1" ht="16.5" customHeight="1">
      <c r="A225" s="32"/>
      <c r="B225" s="148"/>
      <c r="C225" s="194" t="s">
        <v>509</v>
      </c>
      <c r="D225" s="194" t="s">
        <v>428</v>
      </c>
      <c r="E225" s="195" t="s">
        <v>970</v>
      </c>
      <c r="F225" s="196" t="s">
        <v>971</v>
      </c>
      <c r="G225" s="197" t="s">
        <v>501</v>
      </c>
      <c r="H225" s="198">
        <v>2</v>
      </c>
      <c r="I225" s="199"/>
      <c r="J225" s="200">
        <f>ROUND(I225*H225,2)</f>
        <v>0</v>
      </c>
      <c r="K225" s="196" t="s">
        <v>1</v>
      </c>
      <c r="L225" s="201"/>
      <c r="M225" s="202" t="s">
        <v>1</v>
      </c>
      <c r="N225" s="203" t="s">
        <v>43</v>
      </c>
      <c r="O225" s="58"/>
      <c r="P225" s="158">
        <f>O225*H225</f>
        <v>0</v>
      </c>
      <c r="Q225" s="158">
        <v>0.04</v>
      </c>
      <c r="R225" s="158">
        <f>Q225*H225</f>
        <v>0.08</v>
      </c>
      <c r="S225" s="158">
        <v>0</v>
      </c>
      <c r="T225" s="15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0" t="s">
        <v>277</v>
      </c>
      <c r="AT225" s="160" t="s">
        <v>428</v>
      </c>
      <c r="AU225" s="160" t="s">
        <v>87</v>
      </c>
      <c r="AY225" s="17" t="s">
        <v>240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7" t="s">
        <v>85</v>
      </c>
      <c r="BK225" s="161">
        <f>ROUND(I225*H225,2)</f>
        <v>0</v>
      </c>
      <c r="BL225" s="17" t="s">
        <v>239</v>
      </c>
      <c r="BM225" s="160" t="s">
        <v>972</v>
      </c>
    </row>
    <row r="226" spans="1:47" s="2" customFormat="1" ht="12">
      <c r="A226" s="32"/>
      <c r="B226" s="33"/>
      <c r="C226" s="32"/>
      <c r="D226" s="162" t="s">
        <v>248</v>
      </c>
      <c r="E226" s="32"/>
      <c r="F226" s="163" t="s">
        <v>971</v>
      </c>
      <c r="G226" s="32"/>
      <c r="H226" s="32"/>
      <c r="I226" s="164"/>
      <c r="J226" s="32"/>
      <c r="K226" s="32"/>
      <c r="L226" s="33"/>
      <c r="M226" s="165"/>
      <c r="N226" s="166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248</v>
      </c>
      <c r="AU226" s="17" t="s">
        <v>87</v>
      </c>
    </row>
    <row r="227" spans="1:65" s="2" customFormat="1" ht="16.5" customHeight="1">
      <c r="A227" s="32"/>
      <c r="B227" s="148"/>
      <c r="C227" s="194" t="s">
        <v>514</v>
      </c>
      <c r="D227" s="194" t="s">
        <v>428</v>
      </c>
      <c r="E227" s="195" t="s">
        <v>973</v>
      </c>
      <c r="F227" s="196" t="s">
        <v>974</v>
      </c>
      <c r="G227" s="197" t="s">
        <v>501</v>
      </c>
      <c r="H227" s="198">
        <v>2</v>
      </c>
      <c r="I227" s="199"/>
      <c r="J227" s="200">
        <f>ROUND(I227*H227,2)</f>
        <v>0</v>
      </c>
      <c r="K227" s="196" t="s">
        <v>1</v>
      </c>
      <c r="L227" s="201"/>
      <c r="M227" s="202" t="s">
        <v>1</v>
      </c>
      <c r="N227" s="203" t="s">
        <v>43</v>
      </c>
      <c r="O227" s="58"/>
      <c r="P227" s="158">
        <f>O227*H227</f>
        <v>0</v>
      </c>
      <c r="Q227" s="158">
        <v>0.054</v>
      </c>
      <c r="R227" s="158">
        <f>Q227*H227</f>
        <v>0.108</v>
      </c>
      <c r="S227" s="158">
        <v>0</v>
      </c>
      <c r="T227" s="15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0" t="s">
        <v>277</v>
      </c>
      <c r="AT227" s="160" t="s">
        <v>428</v>
      </c>
      <c r="AU227" s="160" t="s">
        <v>87</v>
      </c>
      <c r="AY227" s="17" t="s">
        <v>240</v>
      </c>
      <c r="BE227" s="161">
        <f>IF(N227="základní",J227,0)</f>
        <v>0</v>
      </c>
      <c r="BF227" s="161">
        <f>IF(N227="snížená",J227,0)</f>
        <v>0</v>
      </c>
      <c r="BG227" s="161">
        <f>IF(N227="zákl. přenesená",J227,0)</f>
        <v>0</v>
      </c>
      <c r="BH227" s="161">
        <f>IF(N227="sníž. přenesená",J227,0)</f>
        <v>0</v>
      </c>
      <c r="BI227" s="161">
        <f>IF(N227="nulová",J227,0)</f>
        <v>0</v>
      </c>
      <c r="BJ227" s="17" t="s">
        <v>85</v>
      </c>
      <c r="BK227" s="161">
        <f>ROUND(I227*H227,2)</f>
        <v>0</v>
      </c>
      <c r="BL227" s="17" t="s">
        <v>239</v>
      </c>
      <c r="BM227" s="160" t="s">
        <v>975</v>
      </c>
    </row>
    <row r="228" spans="1:47" s="2" customFormat="1" ht="12">
      <c r="A228" s="32"/>
      <c r="B228" s="33"/>
      <c r="C228" s="32"/>
      <c r="D228" s="162" t="s">
        <v>248</v>
      </c>
      <c r="E228" s="32"/>
      <c r="F228" s="163" t="s">
        <v>974</v>
      </c>
      <c r="G228" s="32"/>
      <c r="H228" s="32"/>
      <c r="I228" s="164"/>
      <c r="J228" s="32"/>
      <c r="K228" s="32"/>
      <c r="L228" s="33"/>
      <c r="M228" s="165"/>
      <c r="N228" s="166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248</v>
      </c>
      <c r="AU228" s="17" t="s">
        <v>87</v>
      </c>
    </row>
    <row r="229" spans="1:65" s="2" customFormat="1" ht="16.5" customHeight="1">
      <c r="A229" s="32"/>
      <c r="B229" s="148"/>
      <c r="C229" s="194" t="s">
        <v>518</v>
      </c>
      <c r="D229" s="194" t="s">
        <v>428</v>
      </c>
      <c r="E229" s="195" t="s">
        <v>976</v>
      </c>
      <c r="F229" s="196" t="s">
        <v>977</v>
      </c>
      <c r="G229" s="197" t="s">
        <v>501</v>
      </c>
      <c r="H229" s="198">
        <v>3</v>
      </c>
      <c r="I229" s="199"/>
      <c r="J229" s="200">
        <f>ROUND(I229*H229,2)</f>
        <v>0</v>
      </c>
      <c r="K229" s="196" t="s">
        <v>1</v>
      </c>
      <c r="L229" s="201"/>
      <c r="M229" s="202" t="s">
        <v>1</v>
      </c>
      <c r="N229" s="203" t="s">
        <v>43</v>
      </c>
      <c r="O229" s="58"/>
      <c r="P229" s="158">
        <f>O229*H229</f>
        <v>0</v>
      </c>
      <c r="Q229" s="158">
        <v>0.068</v>
      </c>
      <c r="R229" s="158">
        <f>Q229*H229</f>
        <v>0.20400000000000001</v>
      </c>
      <c r="S229" s="158">
        <v>0</v>
      </c>
      <c r="T229" s="15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0" t="s">
        <v>277</v>
      </c>
      <c r="AT229" s="160" t="s">
        <v>428</v>
      </c>
      <c r="AU229" s="160" t="s">
        <v>87</v>
      </c>
      <c r="AY229" s="17" t="s">
        <v>240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7" t="s">
        <v>85</v>
      </c>
      <c r="BK229" s="161">
        <f>ROUND(I229*H229,2)</f>
        <v>0</v>
      </c>
      <c r="BL229" s="17" t="s">
        <v>239</v>
      </c>
      <c r="BM229" s="160" t="s">
        <v>978</v>
      </c>
    </row>
    <row r="230" spans="1:47" s="2" customFormat="1" ht="12">
      <c r="A230" s="32"/>
      <c r="B230" s="33"/>
      <c r="C230" s="32"/>
      <c r="D230" s="162" t="s">
        <v>248</v>
      </c>
      <c r="E230" s="32"/>
      <c r="F230" s="163" t="s">
        <v>977</v>
      </c>
      <c r="G230" s="32"/>
      <c r="H230" s="32"/>
      <c r="I230" s="164"/>
      <c r="J230" s="32"/>
      <c r="K230" s="32"/>
      <c r="L230" s="33"/>
      <c r="M230" s="165"/>
      <c r="N230" s="166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248</v>
      </c>
      <c r="AU230" s="17" t="s">
        <v>87</v>
      </c>
    </row>
    <row r="231" spans="1:65" s="2" customFormat="1" ht="16.5" customHeight="1">
      <c r="A231" s="32"/>
      <c r="B231" s="148"/>
      <c r="C231" s="194" t="s">
        <v>522</v>
      </c>
      <c r="D231" s="194" t="s">
        <v>428</v>
      </c>
      <c r="E231" s="195" t="s">
        <v>979</v>
      </c>
      <c r="F231" s="196" t="s">
        <v>980</v>
      </c>
      <c r="G231" s="197" t="s">
        <v>501</v>
      </c>
      <c r="H231" s="198">
        <v>1</v>
      </c>
      <c r="I231" s="199"/>
      <c r="J231" s="200">
        <f>ROUND(I231*H231,2)</f>
        <v>0</v>
      </c>
      <c r="K231" s="196" t="s">
        <v>1</v>
      </c>
      <c r="L231" s="201"/>
      <c r="M231" s="202" t="s">
        <v>1</v>
      </c>
      <c r="N231" s="203" t="s">
        <v>43</v>
      </c>
      <c r="O231" s="58"/>
      <c r="P231" s="158">
        <f>O231*H231</f>
        <v>0</v>
      </c>
      <c r="Q231" s="158">
        <v>0.081</v>
      </c>
      <c r="R231" s="158">
        <f>Q231*H231</f>
        <v>0.081</v>
      </c>
      <c r="S231" s="158">
        <v>0</v>
      </c>
      <c r="T231" s="15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0" t="s">
        <v>277</v>
      </c>
      <c r="AT231" s="160" t="s">
        <v>428</v>
      </c>
      <c r="AU231" s="160" t="s">
        <v>87</v>
      </c>
      <c r="AY231" s="17" t="s">
        <v>240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85</v>
      </c>
      <c r="BK231" s="161">
        <f>ROUND(I231*H231,2)</f>
        <v>0</v>
      </c>
      <c r="BL231" s="17" t="s">
        <v>239</v>
      </c>
      <c r="BM231" s="160" t="s">
        <v>981</v>
      </c>
    </row>
    <row r="232" spans="1:47" s="2" customFormat="1" ht="12">
      <c r="A232" s="32"/>
      <c r="B232" s="33"/>
      <c r="C232" s="32"/>
      <c r="D232" s="162" t="s">
        <v>248</v>
      </c>
      <c r="E232" s="32"/>
      <c r="F232" s="163" t="s">
        <v>980</v>
      </c>
      <c r="G232" s="32"/>
      <c r="H232" s="32"/>
      <c r="I232" s="164"/>
      <c r="J232" s="32"/>
      <c r="K232" s="32"/>
      <c r="L232" s="33"/>
      <c r="M232" s="165"/>
      <c r="N232" s="166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248</v>
      </c>
      <c r="AU232" s="17" t="s">
        <v>87</v>
      </c>
    </row>
    <row r="233" spans="1:65" s="2" customFormat="1" ht="16.5" customHeight="1">
      <c r="A233" s="32"/>
      <c r="B233" s="148"/>
      <c r="C233" s="194" t="s">
        <v>527</v>
      </c>
      <c r="D233" s="194" t="s">
        <v>428</v>
      </c>
      <c r="E233" s="195" t="s">
        <v>982</v>
      </c>
      <c r="F233" s="196" t="s">
        <v>983</v>
      </c>
      <c r="G233" s="197" t="s">
        <v>501</v>
      </c>
      <c r="H233" s="198">
        <v>5</v>
      </c>
      <c r="I233" s="199"/>
      <c r="J233" s="200">
        <f>ROUND(I233*H233,2)</f>
        <v>0</v>
      </c>
      <c r="K233" s="196" t="s">
        <v>1</v>
      </c>
      <c r="L233" s="201"/>
      <c r="M233" s="202" t="s">
        <v>1</v>
      </c>
      <c r="N233" s="203" t="s">
        <v>43</v>
      </c>
      <c r="O233" s="58"/>
      <c r="P233" s="158">
        <f>O233*H233</f>
        <v>0</v>
      </c>
      <c r="Q233" s="158">
        <v>0.585</v>
      </c>
      <c r="R233" s="158">
        <f>Q233*H233</f>
        <v>2.925</v>
      </c>
      <c r="S233" s="158">
        <v>0</v>
      </c>
      <c r="T233" s="15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0" t="s">
        <v>277</v>
      </c>
      <c r="AT233" s="160" t="s">
        <v>428</v>
      </c>
      <c r="AU233" s="160" t="s">
        <v>87</v>
      </c>
      <c r="AY233" s="17" t="s">
        <v>240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7" t="s">
        <v>85</v>
      </c>
      <c r="BK233" s="161">
        <f>ROUND(I233*H233,2)</f>
        <v>0</v>
      </c>
      <c r="BL233" s="17" t="s">
        <v>239</v>
      </c>
      <c r="BM233" s="160" t="s">
        <v>984</v>
      </c>
    </row>
    <row r="234" spans="1:47" s="2" customFormat="1" ht="12">
      <c r="A234" s="32"/>
      <c r="B234" s="33"/>
      <c r="C234" s="32"/>
      <c r="D234" s="162" t="s">
        <v>248</v>
      </c>
      <c r="E234" s="32"/>
      <c r="F234" s="163" t="s">
        <v>983</v>
      </c>
      <c r="G234" s="32"/>
      <c r="H234" s="32"/>
      <c r="I234" s="164"/>
      <c r="J234" s="32"/>
      <c r="K234" s="32"/>
      <c r="L234" s="33"/>
      <c r="M234" s="165"/>
      <c r="N234" s="166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248</v>
      </c>
      <c r="AU234" s="17" t="s">
        <v>87</v>
      </c>
    </row>
    <row r="235" spans="1:65" s="2" customFormat="1" ht="16.5" customHeight="1">
      <c r="A235" s="32"/>
      <c r="B235" s="148"/>
      <c r="C235" s="194" t="s">
        <v>531</v>
      </c>
      <c r="D235" s="194" t="s">
        <v>428</v>
      </c>
      <c r="E235" s="195" t="s">
        <v>985</v>
      </c>
      <c r="F235" s="196" t="s">
        <v>986</v>
      </c>
      <c r="G235" s="197" t="s">
        <v>501</v>
      </c>
      <c r="H235" s="198">
        <v>2</v>
      </c>
      <c r="I235" s="199"/>
      <c r="J235" s="200">
        <f>ROUND(I235*H235,2)</f>
        <v>0</v>
      </c>
      <c r="K235" s="196" t="s">
        <v>1</v>
      </c>
      <c r="L235" s="201"/>
      <c r="M235" s="202" t="s">
        <v>1</v>
      </c>
      <c r="N235" s="203" t="s">
        <v>43</v>
      </c>
      <c r="O235" s="58"/>
      <c r="P235" s="158">
        <f>O235*H235</f>
        <v>0</v>
      </c>
      <c r="Q235" s="158">
        <v>0.25</v>
      </c>
      <c r="R235" s="158">
        <f>Q235*H235</f>
        <v>0.5</v>
      </c>
      <c r="S235" s="158">
        <v>0</v>
      </c>
      <c r="T235" s="15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0" t="s">
        <v>277</v>
      </c>
      <c r="AT235" s="160" t="s">
        <v>428</v>
      </c>
      <c r="AU235" s="160" t="s">
        <v>87</v>
      </c>
      <c r="AY235" s="17" t="s">
        <v>240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17" t="s">
        <v>85</v>
      </c>
      <c r="BK235" s="161">
        <f>ROUND(I235*H235,2)</f>
        <v>0</v>
      </c>
      <c r="BL235" s="17" t="s">
        <v>239</v>
      </c>
      <c r="BM235" s="160" t="s">
        <v>987</v>
      </c>
    </row>
    <row r="236" spans="1:47" s="2" customFormat="1" ht="12">
      <c r="A236" s="32"/>
      <c r="B236" s="33"/>
      <c r="C236" s="32"/>
      <c r="D236" s="162" t="s">
        <v>248</v>
      </c>
      <c r="E236" s="32"/>
      <c r="F236" s="163" t="s">
        <v>986</v>
      </c>
      <c r="G236" s="32"/>
      <c r="H236" s="32"/>
      <c r="I236" s="164"/>
      <c r="J236" s="32"/>
      <c r="K236" s="32"/>
      <c r="L236" s="33"/>
      <c r="M236" s="165"/>
      <c r="N236" s="166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248</v>
      </c>
      <c r="AU236" s="17" t="s">
        <v>87</v>
      </c>
    </row>
    <row r="237" spans="1:65" s="2" customFormat="1" ht="16.5" customHeight="1">
      <c r="A237" s="32"/>
      <c r="B237" s="148"/>
      <c r="C237" s="194" t="s">
        <v>535</v>
      </c>
      <c r="D237" s="194" t="s">
        <v>428</v>
      </c>
      <c r="E237" s="195" t="s">
        <v>988</v>
      </c>
      <c r="F237" s="196" t="s">
        <v>989</v>
      </c>
      <c r="G237" s="197" t="s">
        <v>501</v>
      </c>
      <c r="H237" s="198">
        <v>2</v>
      </c>
      <c r="I237" s="199"/>
      <c r="J237" s="200">
        <f>ROUND(I237*H237,2)</f>
        <v>0</v>
      </c>
      <c r="K237" s="196" t="s">
        <v>1</v>
      </c>
      <c r="L237" s="201"/>
      <c r="M237" s="202" t="s">
        <v>1</v>
      </c>
      <c r="N237" s="203" t="s">
        <v>43</v>
      </c>
      <c r="O237" s="58"/>
      <c r="P237" s="158">
        <f>O237*H237</f>
        <v>0</v>
      </c>
      <c r="Q237" s="158">
        <v>0.5</v>
      </c>
      <c r="R237" s="158">
        <f>Q237*H237</f>
        <v>1</v>
      </c>
      <c r="S237" s="158">
        <v>0</v>
      </c>
      <c r="T237" s="15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0" t="s">
        <v>277</v>
      </c>
      <c r="AT237" s="160" t="s">
        <v>428</v>
      </c>
      <c r="AU237" s="160" t="s">
        <v>87</v>
      </c>
      <c r="AY237" s="17" t="s">
        <v>240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85</v>
      </c>
      <c r="BK237" s="161">
        <f>ROUND(I237*H237,2)</f>
        <v>0</v>
      </c>
      <c r="BL237" s="17" t="s">
        <v>239</v>
      </c>
      <c r="BM237" s="160" t="s">
        <v>990</v>
      </c>
    </row>
    <row r="238" spans="1:47" s="2" customFormat="1" ht="12">
      <c r="A238" s="32"/>
      <c r="B238" s="33"/>
      <c r="C238" s="32"/>
      <c r="D238" s="162" t="s">
        <v>248</v>
      </c>
      <c r="E238" s="32"/>
      <c r="F238" s="163" t="s">
        <v>989</v>
      </c>
      <c r="G238" s="32"/>
      <c r="H238" s="32"/>
      <c r="I238" s="164"/>
      <c r="J238" s="32"/>
      <c r="K238" s="32"/>
      <c r="L238" s="33"/>
      <c r="M238" s="165"/>
      <c r="N238" s="166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248</v>
      </c>
      <c r="AU238" s="17" t="s">
        <v>87</v>
      </c>
    </row>
    <row r="239" spans="1:65" s="2" customFormat="1" ht="16.5" customHeight="1">
      <c r="A239" s="32"/>
      <c r="B239" s="148"/>
      <c r="C239" s="194" t="s">
        <v>539</v>
      </c>
      <c r="D239" s="194" t="s">
        <v>428</v>
      </c>
      <c r="E239" s="195" t="s">
        <v>991</v>
      </c>
      <c r="F239" s="196" t="s">
        <v>992</v>
      </c>
      <c r="G239" s="197" t="s">
        <v>501</v>
      </c>
      <c r="H239" s="198">
        <v>8</v>
      </c>
      <c r="I239" s="199"/>
      <c r="J239" s="200">
        <f>ROUND(I239*H239,2)</f>
        <v>0</v>
      </c>
      <c r="K239" s="196" t="s">
        <v>1</v>
      </c>
      <c r="L239" s="201"/>
      <c r="M239" s="202" t="s">
        <v>1</v>
      </c>
      <c r="N239" s="203" t="s">
        <v>43</v>
      </c>
      <c r="O239" s="58"/>
      <c r="P239" s="158">
        <f>O239*H239</f>
        <v>0</v>
      </c>
      <c r="Q239" s="158">
        <v>1</v>
      </c>
      <c r="R239" s="158">
        <f>Q239*H239</f>
        <v>8</v>
      </c>
      <c r="S239" s="158">
        <v>0</v>
      </c>
      <c r="T239" s="15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0" t="s">
        <v>277</v>
      </c>
      <c r="AT239" s="160" t="s">
        <v>428</v>
      </c>
      <c r="AU239" s="160" t="s">
        <v>87</v>
      </c>
      <c r="AY239" s="17" t="s">
        <v>240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7" t="s">
        <v>85</v>
      </c>
      <c r="BK239" s="161">
        <f>ROUND(I239*H239,2)</f>
        <v>0</v>
      </c>
      <c r="BL239" s="17" t="s">
        <v>239</v>
      </c>
      <c r="BM239" s="160" t="s">
        <v>993</v>
      </c>
    </row>
    <row r="240" spans="1:47" s="2" customFormat="1" ht="12">
      <c r="A240" s="32"/>
      <c r="B240" s="33"/>
      <c r="C240" s="32"/>
      <c r="D240" s="162" t="s">
        <v>248</v>
      </c>
      <c r="E240" s="32"/>
      <c r="F240" s="163" t="s">
        <v>992</v>
      </c>
      <c r="G240" s="32"/>
      <c r="H240" s="32"/>
      <c r="I240" s="164"/>
      <c r="J240" s="32"/>
      <c r="K240" s="32"/>
      <c r="L240" s="33"/>
      <c r="M240" s="165"/>
      <c r="N240" s="166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248</v>
      </c>
      <c r="AU240" s="17" t="s">
        <v>87</v>
      </c>
    </row>
    <row r="241" spans="1:65" s="2" customFormat="1" ht="21.75" customHeight="1">
      <c r="A241" s="32"/>
      <c r="B241" s="148"/>
      <c r="C241" s="194" t="s">
        <v>544</v>
      </c>
      <c r="D241" s="194" t="s">
        <v>428</v>
      </c>
      <c r="E241" s="195" t="s">
        <v>994</v>
      </c>
      <c r="F241" s="196" t="s">
        <v>995</v>
      </c>
      <c r="G241" s="197" t="s">
        <v>501</v>
      </c>
      <c r="H241" s="198">
        <v>1</v>
      </c>
      <c r="I241" s="199"/>
      <c r="J241" s="200">
        <f>ROUND(I241*H241,2)</f>
        <v>0</v>
      </c>
      <c r="K241" s="196" t="s">
        <v>1</v>
      </c>
      <c r="L241" s="201"/>
      <c r="M241" s="202" t="s">
        <v>1</v>
      </c>
      <c r="N241" s="203" t="s">
        <v>43</v>
      </c>
      <c r="O241" s="58"/>
      <c r="P241" s="158">
        <f>O241*H241</f>
        <v>0</v>
      </c>
      <c r="Q241" s="158">
        <v>1.45</v>
      </c>
      <c r="R241" s="158">
        <f>Q241*H241</f>
        <v>1.45</v>
      </c>
      <c r="S241" s="158">
        <v>0</v>
      </c>
      <c r="T241" s="15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0" t="s">
        <v>277</v>
      </c>
      <c r="AT241" s="160" t="s">
        <v>428</v>
      </c>
      <c r="AU241" s="160" t="s">
        <v>87</v>
      </c>
      <c r="AY241" s="17" t="s">
        <v>240</v>
      </c>
      <c r="BE241" s="161">
        <f>IF(N241="základní",J241,0)</f>
        <v>0</v>
      </c>
      <c r="BF241" s="161">
        <f>IF(N241="snížená",J241,0)</f>
        <v>0</v>
      </c>
      <c r="BG241" s="161">
        <f>IF(N241="zákl. přenesená",J241,0)</f>
        <v>0</v>
      </c>
      <c r="BH241" s="161">
        <f>IF(N241="sníž. přenesená",J241,0)</f>
        <v>0</v>
      </c>
      <c r="BI241" s="161">
        <f>IF(N241="nulová",J241,0)</f>
        <v>0</v>
      </c>
      <c r="BJ241" s="17" t="s">
        <v>85</v>
      </c>
      <c r="BK241" s="161">
        <f>ROUND(I241*H241,2)</f>
        <v>0</v>
      </c>
      <c r="BL241" s="17" t="s">
        <v>239</v>
      </c>
      <c r="BM241" s="160" t="s">
        <v>996</v>
      </c>
    </row>
    <row r="242" spans="1:65" s="2" customFormat="1" ht="21.75" customHeight="1">
      <c r="A242" s="32"/>
      <c r="B242" s="148"/>
      <c r="C242" s="194" t="s">
        <v>550</v>
      </c>
      <c r="D242" s="194" t="s">
        <v>428</v>
      </c>
      <c r="E242" s="195" t="s">
        <v>997</v>
      </c>
      <c r="F242" s="196" t="s">
        <v>998</v>
      </c>
      <c r="G242" s="197" t="s">
        <v>501</v>
      </c>
      <c r="H242" s="198">
        <v>4</v>
      </c>
      <c r="I242" s="199"/>
      <c r="J242" s="200">
        <f>ROUND(I242*H242,2)</f>
        <v>0</v>
      </c>
      <c r="K242" s="196" t="s">
        <v>1</v>
      </c>
      <c r="L242" s="201"/>
      <c r="M242" s="202" t="s">
        <v>1</v>
      </c>
      <c r="N242" s="203" t="s">
        <v>43</v>
      </c>
      <c r="O242" s="58"/>
      <c r="P242" s="158">
        <f>O242*H242</f>
        <v>0</v>
      </c>
      <c r="Q242" s="158">
        <v>1.45</v>
      </c>
      <c r="R242" s="158">
        <f>Q242*H242</f>
        <v>5.8</v>
      </c>
      <c r="S242" s="158">
        <v>0</v>
      </c>
      <c r="T242" s="15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0" t="s">
        <v>277</v>
      </c>
      <c r="AT242" s="160" t="s">
        <v>428</v>
      </c>
      <c r="AU242" s="160" t="s">
        <v>87</v>
      </c>
      <c r="AY242" s="17" t="s">
        <v>240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7" t="s">
        <v>85</v>
      </c>
      <c r="BK242" s="161">
        <f>ROUND(I242*H242,2)</f>
        <v>0</v>
      </c>
      <c r="BL242" s="17" t="s">
        <v>239</v>
      </c>
      <c r="BM242" s="160" t="s">
        <v>999</v>
      </c>
    </row>
    <row r="243" spans="1:65" s="2" customFormat="1" ht="24">
      <c r="A243" s="32"/>
      <c r="B243" s="148"/>
      <c r="C243" s="194" t="s">
        <v>556</v>
      </c>
      <c r="D243" s="194" t="s">
        <v>428</v>
      </c>
      <c r="E243" s="195" t="s">
        <v>1000</v>
      </c>
      <c r="F243" s="196" t="s">
        <v>1001</v>
      </c>
      <c r="G243" s="197" t="s">
        <v>501</v>
      </c>
      <c r="H243" s="198">
        <v>17</v>
      </c>
      <c r="I243" s="199"/>
      <c r="J243" s="200">
        <f>ROUND(I243*H243,2)</f>
        <v>0</v>
      </c>
      <c r="K243" s="196" t="s">
        <v>1</v>
      </c>
      <c r="L243" s="201"/>
      <c r="M243" s="202" t="s">
        <v>1</v>
      </c>
      <c r="N243" s="203" t="s">
        <v>43</v>
      </c>
      <c r="O243" s="58"/>
      <c r="P243" s="158">
        <f>O243*H243</f>
        <v>0</v>
      </c>
      <c r="Q243" s="158">
        <v>0.002</v>
      </c>
      <c r="R243" s="158">
        <f>Q243*H243</f>
        <v>0.034</v>
      </c>
      <c r="S243" s="158">
        <v>0</v>
      </c>
      <c r="T243" s="15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0" t="s">
        <v>277</v>
      </c>
      <c r="AT243" s="160" t="s">
        <v>428</v>
      </c>
      <c r="AU243" s="160" t="s">
        <v>87</v>
      </c>
      <c r="AY243" s="17" t="s">
        <v>240</v>
      </c>
      <c r="BE243" s="161">
        <f>IF(N243="základní",J243,0)</f>
        <v>0</v>
      </c>
      <c r="BF243" s="161">
        <f>IF(N243="snížená",J243,0)</f>
        <v>0</v>
      </c>
      <c r="BG243" s="161">
        <f>IF(N243="zákl. přenesená",J243,0)</f>
        <v>0</v>
      </c>
      <c r="BH243" s="161">
        <f>IF(N243="sníž. přenesená",J243,0)</f>
        <v>0</v>
      </c>
      <c r="BI243" s="161">
        <f>IF(N243="nulová",J243,0)</f>
        <v>0</v>
      </c>
      <c r="BJ243" s="17" t="s">
        <v>85</v>
      </c>
      <c r="BK243" s="161">
        <f>ROUND(I243*H243,2)</f>
        <v>0</v>
      </c>
      <c r="BL243" s="17" t="s">
        <v>239</v>
      </c>
      <c r="BM243" s="160" t="s">
        <v>1002</v>
      </c>
    </row>
    <row r="244" spans="1:47" s="2" customFormat="1" ht="12">
      <c r="A244" s="32"/>
      <c r="B244" s="33"/>
      <c r="C244" s="32"/>
      <c r="D244" s="162" t="s">
        <v>248</v>
      </c>
      <c r="E244" s="32"/>
      <c r="F244" s="163" t="s">
        <v>1001</v>
      </c>
      <c r="G244" s="32"/>
      <c r="H244" s="32"/>
      <c r="I244" s="164"/>
      <c r="J244" s="32"/>
      <c r="K244" s="32"/>
      <c r="L244" s="33"/>
      <c r="M244" s="165"/>
      <c r="N244" s="166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248</v>
      </c>
      <c r="AU244" s="17" t="s">
        <v>87</v>
      </c>
    </row>
    <row r="245" spans="1:65" s="2" customFormat="1" ht="24">
      <c r="A245" s="32"/>
      <c r="B245" s="148"/>
      <c r="C245" s="149" t="s">
        <v>561</v>
      </c>
      <c r="D245" s="149" t="s">
        <v>243</v>
      </c>
      <c r="E245" s="150" t="s">
        <v>1003</v>
      </c>
      <c r="F245" s="151" t="s">
        <v>1004</v>
      </c>
      <c r="G245" s="152" t="s">
        <v>501</v>
      </c>
      <c r="H245" s="153">
        <v>1</v>
      </c>
      <c r="I245" s="154"/>
      <c r="J245" s="155">
        <f>ROUND(I245*H245,2)</f>
        <v>0</v>
      </c>
      <c r="K245" s="151" t="s">
        <v>356</v>
      </c>
      <c r="L245" s="33"/>
      <c r="M245" s="156" t="s">
        <v>1</v>
      </c>
      <c r="N245" s="157" t="s">
        <v>43</v>
      </c>
      <c r="O245" s="58"/>
      <c r="P245" s="158">
        <f>O245*H245</f>
        <v>0</v>
      </c>
      <c r="Q245" s="158">
        <v>0</v>
      </c>
      <c r="R245" s="158">
        <f>Q245*H245</f>
        <v>0</v>
      </c>
      <c r="S245" s="158">
        <v>0.05</v>
      </c>
      <c r="T245" s="159">
        <f>S245*H245</f>
        <v>0.05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0" t="s">
        <v>239</v>
      </c>
      <c r="AT245" s="160" t="s">
        <v>243</v>
      </c>
      <c r="AU245" s="160" t="s">
        <v>87</v>
      </c>
      <c r="AY245" s="17" t="s">
        <v>240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7" t="s">
        <v>85</v>
      </c>
      <c r="BK245" s="161">
        <f>ROUND(I245*H245,2)</f>
        <v>0</v>
      </c>
      <c r="BL245" s="17" t="s">
        <v>239</v>
      </c>
      <c r="BM245" s="160" t="s">
        <v>1005</v>
      </c>
    </row>
    <row r="246" spans="1:47" s="2" customFormat="1" ht="19.5">
      <c r="A246" s="32"/>
      <c r="B246" s="33"/>
      <c r="C246" s="32"/>
      <c r="D246" s="162" t="s">
        <v>248</v>
      </c>
      <c r="E246" s="32"/>
      <c r="F246" s="163" t="s">
        <v>1006</v>
      </c>
      <c r="G246" s="32"/>
      <c r="H246" s="32"/>
      <c r="I246" s="164"/>
      <c r="J246" s="32"/>
      <c r="K246" s="32"/>
      <c r="L246" s="33"/>
      <c r="M246" s="165"/>
      <c r="N246" s="166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248</v>
      </c>
      <c r="AU246" s="17" t="s">
        <v>87</v>
      </c>
    </row>
    <row r="247" spans="1:65" s="2" customFormat="1" ht="21.75" customHeight="1">
      <c r="A247" s="32"/>
      <c r="B247" s="148"/>
      <c r="C247" s="149" t="s">
        <v>566</v>
      </c>
      <c r="D247" s="149" t="s">
        <v>243</v>
      </c>
      <c r="E247" s="150" t="s">
        <v>1007</v>
      </c>
      <c r="F247" s="151" t="s">
        <v>1008</v>
      </c>
      <c r="G247" s="152" t="s">
        <v>501</v>
      </c>
      <c r="H247" s="153">
        <v>5</v>
      </c>
      <c r="I247" s="154"/>
      <c r="J247" s="155">
        <f>ROUND(I247*H247,2)</f>
        <v>0</v>
      </c>
      <c r="K247" s="151" t="s">
        <v>356</v>
      </c>
      <c r="L247" s="33"/>
      <c r="M247" s="156" t="s">
        <v>1</v>
      </c>
      <c r="N247" s="157" t="s">
        <v>43</v>
      </c>
      <c r="O247" s="58"/>
      <c r="P247" s="158">
        <f>O247*H247</f>
        <v>0</v>
      </c>
      <c r="Q247" s="158">
        <v>0.00702</v>
      </c>
      <c r="R247" s="158">
        <f>Q247*H247</f>
        <v>0.0351</v>
      </c>
      <c r="S247" s="158">
        <v>0</v>
      </c>
      <c r="T247" s="15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0" t="s">
        <v>239</v>
      </c>
      <c r="AT247" s="160" t="s">
        <v>243</v>
      </c>
      <c r="AU247" s="160" t="s">
        <v>87</v>
      </c>
      <c r="AY247" s="17" t="s">
        <v>240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17" t="s">
        <v>85</v>
      </c>
      <c r="BK247" s="161">
        <f>ROUND(I247*H247,2)</f>
        <v>0</v>
      </c>
      <c r="BL247" s="17" t="s">
        <v>239</v>
      </c>
      <c r="BM247" s="160" t="s">
        <v>1009</v>
      </c>
    </row>
    <row r="248" spans="1:47" s="2" customFormat="1" ht="19.5">
      <c r="A248" s="32"/>
      <c r="B248" s="33"/>
      <c r="C248" s="32"/>
      <c r="D248" s="162" t="s">
        <v>248</v>
      </c>
      <c r="E248" s="32"/>
      <c r="F248" s="163" t="s">
        <v>1010</v>
      </c>
      <c r="G248" s="32"/>
      <c r="H248" s="32"/>
      <c r="I248" s="164"/>
      <c r="J248" s="32"/>
      <c r="K248" s="32"/>
      <c r="L248" s="33"/>
      <c r="M248" s="165"/>
      <c r="N248" s="166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248</v>
      </c>
      <c r="AU248" s="17" t="s">
        <v>87</v>
      </c>
    </row>
    <row r="249" spans="1:65" s="2" customFormat="1" ht="24">
      <c r="A249" s="32"/>
      <c r="B249" s="148"/>
      <c r="C249" s="194" t="s">
        <v>571</v>
      </c>
      <c r="D249" s="194" t="s">
        <v>428</v>
      </c>
      <c r="E249" s="195" t="s">
        <v>1011</v>
      </c>
      <c r="F249" s="196" t="s">
        <v>1012</v>
      </c>
      <c r="G249" s="197" t="s">
        <v>501</v>
      </c>
      <c r="H249" s="198">
        <v>5</v>
      </c>
      <c r="I249" s="199"/>
      <c r="J249" s="200">
        <f>ROUND(I249*H249,2)</f>
        <v>0</v>
      </c>
      <c r="K249" s="196" t="s">
        <v>356</v>
      </c>
      <c r="L249" s="201"/>
      <c r="M249" s="202" t="s">
        <v>1</v>
      </c>
      <c r="N249" s="203" t="s">
        <v>43</v>
      </c>
      <c r="O249" s="58"/>
      <c r="P249" s="158">
        <f>O249*H249</f>
        <v>0</v>
      </c>
      <c r="Q249" s="158">
        <v>0.0546</v>
      </c>
      <c r="R249" s="158">
        <f>Q249*H249</f>
        <v>0.273</v>
      </c>
      <c r="S249" s="158">
        <v>0</v>
      </c>
      <c r="T249" s="15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0" t="s">
        <v>277</v>
      </c>
      <c r="AT249" s="160" t="s">
        <v>428</v>
      </c>
      <c r="AU249" s="160" t="s">
        <v>87</v>
      </c>
      <c r="AY249" s="17" t="s">
        <v>240</v>
      </c>
      <c r="BE249" s="161">
        <f>IF(N249="základní",J249,0)</f>
        <v>0</v>
      </c>
      <c r="BF249" s="161">
        <f>IF(N249="snížená",J249,0)</f>
        <v>0</v>
      </c>
      <c r="BG249" s="161">
        <f>IF(N249="zákl. přenesená",J249,0)</f>
        <v>0</v>
      </c>
      <c r="BH249" s="161">
        <f>IF(N249="sníž. přenesená",J249,0)</f>
        <v>0</v>
      </c>
      <c r="BI249" s="161">
        <f>IF(N249="nulová",J249,0)</f>
        <v>0</v>
      </c>
      <c r="BJ249" s="17" t="s">
        <v>85</v>
      </c>
      <c r="BK249" s="161">
        <f>ROUND(I249*H249,2)</f>
        <v>0</v>
      </c>
      <c r="BL249" s="17" t="s">
        <v>239</v>
      </c>
      <c r="BM249" s="160" t="s">
        <v>1013</v>
      </c>
    </row>
    <row r="250" spans="1:47" s="2" customFormat="1" ht="19.5">
      <c r="A250" s="32"/>
      <c r="B250" s="33"/>
      <c r="C250" s="32"/>
      <c r="D250" s="162" t="s">
        <v>248</v>
      </c>
      <c r="E250" s="32"/>
      <c r="F250" s="163" t="s">
        <v>1012</v>
      </c>
      <c r="G250" s="32"/>
      <c r="H250" s="32"/>
      <c r="I250" s="164"/>
      <c r="J250" s="32"/>
      <c r="K250" s="32"/>
      <c r="L250" s="33"/>
      <c r="M250" s="165"/>
      <c r="N250" s="166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248</v>
      </c>
      <c r="AU250" s="17" t="s">
        <v>87</v>
      </c>
    </row>
    <row r="251" spans="2:63" s="12" customFormat="1" ht="22.9" customHeight="1">
      <c r="B251" s="135"/>
      <c r="D251" s="136" t="s">
        <v>77</v>
      </c>
      <c r="E251" s="146" t="s">
        <v>587</v>
      </c>
      <c r="F251" s="146" t="s">
        <v>588</v>
      </c>
      <c r="I251" s="138"/>
      <c r="J251" s="147">
        <f>BK251</f>
        <v>0</v>
      </c>
      <c r="L251" s="135"/>
      <c r="M251" s="140"/>
      <c r="N251" s="141"/>
      <c r="O251" s="141"/>
      <c r="P251" s="142">
        <f>SUM(P252:P260)</f>
        <v>0</v>
      </c>
      <c r="Q251" s="141"/>
      <c r="R251" s="142">
        <f>SUM(R252:R260)</f>
        <v>0</v>
      </c>
      <c r="S251" s="141"/>
      <c r="T251" s="143">
        <f>SUM(T252:T260)</f>
        <v>0</v>
      </c>
      <c r="AR251" s="136" t="s">
        <v>85</v>
      </c>
      <c r="AT251" s="144" t="s">
        <v>77</v>
      </c>
      <c r="AU251" s="144" t="s">
        <v>85</v>
      </c>
      <c r="AY251" s="136" t="s">
        <v>240</v>
      </c>
      <c r="BK251" s="145">
        <f>SUM(BK252:BK260)</f>
        <v>0</v>
      </c>
    </row>
    <row r="252" spans="1:65" s="2" customFormat="1" ht="33" customHeight="1">
      <c r="A252" s="32"/>
      <c r="B252" s="148"/>
      <c r="C252" s="149" t="s">
        <v>577</v>
      </c>
      <c r="D252" s="149" t="s">
        <v>243</v>
      </c>
      <c r="E252" s="150" t="s">
        <v>1014</v>
      </c>
      <c r="F252" s="151" t="s">
        <v>1015</v>
      </c>
      <c r="G252" s="152" t="s">
        <v>391</v>
      </c>
      <c r="H252" s="153">
        <v>0.962</v>
      </c>
      <c r="I252" s="154"/>
      <c r="J252" s="155">
        <f>ROUND(I252*H252,2)</f>
        <v>0</v>
      </c>
      <c r="K252" s="151" t="s">
        <v>356</v>
      </c>
      <c r="L252" s="33"/>
      <c r="M252" s="156" t="s">
        <v>1</v>
      </c>
      <c r="N252" s="157" t="s">
        <v>43</v>
      </c>
      <c r="O252" s="58"/>
      <c r="P252" s="158">
        <f>O252*H252</f>
        <v>0</v>
      </c>
      <c r="Q252" s="158">
        <v>0</v>
      </c>
      <c r="R252" s="158">
        <f>Q252*H252</f>
        <v>0</v>
      </c>
      <c r="S252" s="158">
        <v>0</v>
      </c>
      <c r="T252" s="159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0" t="s">
        <v>239</v>
      </c>
      <c r="AT252" s="160" t="s">
        <v>243</v>
      </c>
      <c r="AU252" s="160" t="s">
        <v>87</v>
      </c>
      <c r="AY252" s="17" t="s">
        <v>240</v>
      </c>
      <c r="BE252" s="161">
        <f>IF(N252="základní",J252,0)</f>
        <v>0</v>
      </c>
      <c r="BF252" s="161">
        <f>IF(N252="snížená",J252,0)</f>
        <v>0</v>
      </c>
      <c r="BG252" s="161">
        <f>IF(N252="zákl. přenesená",J252,0)</f>
        <v>0</v>
      </c>
      <c r="BH252" s="161">
        <f>IF(N252="sníž. přenesená",J252,0)</f>
        <v>0</v>
      </c>
      <c r="BI252" s="161">
        <f>IF(N252="nulová",J252,0)</f>
        <v>0</v>
      </c>
      <c r="BJ252" s="17" t="s">
        <v>85</v>
      </c>
      <c r="BK252" s="161">
        <f>ROUND(I252*H252,2)</f>
        <v>0</v>
      </c>
      <c r="BL252" s="17" t="s">
        <v>239</v>
      </c>
      <c r="BM252" s="160" t="s">
        <v>1016</v>
      </c>
    </row>
    <row r="253" spans="1:47" s="2" customFormat="1" ht="19.5">
      <c r="A253" s="32"/>
      <c r="B253" s="33"/>
      <c r="C253" s="32"/>
      <c r="D253" s="162" t="s">
        <v>248</v>
      </c>
      <c r="E253" s="32"/>
      <c r="F253" s="163" t="s">
        <v>1017</v>
      </c>
      <c r="G253" s="32"/>
      <c r="H253" s="32"/>
      <c r="I253" s="164"/>
      <c r="J253" s="32"/>
      <c r="K253" s="32"/>
      <c r="L253" s="33"/>
      <c r="M253" s="165"/>
      <c r="N253" s="166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248</v>
      </c>
      <c r="AU253" s="17" t="s">
        <v>87</v>
      </c>
    </row>
    <row r="254" spans="1:65" s="2" customFormat="1" ht="21.75" customHeight="1">
      <c r="A254" s="32"/>
      <c r="B254" s="148"/>
      <c r="C254" s="149" t="s">
        <v>582</v>
      </c>
      <c r="D254" s="149" t="s">
        <v>243</v>
      </c>
      <c r="E254" s="150" t="s">
        <v>1018</v>
      </c>
      <c r="F254" s="151" t="s">
        <v>1019</v>
      </c>
      <c r="G254" s="152" t="s">
        <v>391</v>
      </c>
      <c r="H254" s="153">
        <v>3.848</v>
      </c>
      <c r="I254" s="154"/>
      <c r="J254" s="155">
        <f>ROUND(I254*H254,2)</f>
        <v>0</v>
      </c>
      <c r="K254" s="151" t="s">
        <v>356</v>
      </c>
      <c r="L254" s="33"/>
      <c r="M254" s="156" t="s">
        <v>1</v>
      </c>
      <c r="N254" s="157" t="s">
        <v>43</v>
      </c>
      <c r="O254" s="58"/>
      <c r="P254" s="158">
        <f>O254*H254</f>
        <v>0</v>
      </c>
      <c r="Q254" s="158">
        <v>0</v>
      </c>
      <c r="R254" s="158">
        <f>Q254*H254</f>
        <v>0</v>
      </c>
      <c r="S254" s="158">
        <v>0</v>
      </c>
      <c r="T254" s="15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0" t="s">
        <v>239</v>
      </c>
      <c r="AT254" s="160" t="s">
        <v>243</v>
      </c>
      <c r="AU254" s="160" t="s">
        <v>87</v>
      </c>
      <c r="AY254" s="17" t="s">
        <v>240</v>
      </c>
      <c r="BE254" s="161">
        <f>IF(N254="základní",J254,0)</f>
        <v>0</v>
      </c>
      <c r="BF254" s="161">
        <f>IF(N254="snížená",J254,0)</f>
        <v>0</v>
      </c>
      <c r="BG254" s="161">
        <f>IF(N254="zákl. přenesená",J254,0)</f>
        <v>0</v>
      </c>
      <c r="BH254" s="161">
        <f>IF(N254="sníž. přenesená",J254,0)</f>
        <v>0</v>
      </c>
      <c r="BI254" s="161">
        <f>IF(N254="nulová",J254,0)</f>
        <v>0</v>
      </c>
      <c r="BJ254" s="17" t="s">
        <v>85</v>
      </c>
      <c r="BK254" s="161">
        <f>ROUND(I254*H254,2)</f>
        <v>0</v>
      </c>
      <c r="BL254" s="17" t="s">
        <v>239</v>
      </c>
      <c r="BM254" s="160" t="s">
        <v>1020</v>
      </c>
    </row>
    <row r="255" spans="1:47" s="2" customFormat="1" ht="29.25">
      <c r="A255" s="32"/>
      <c r="B255" s="33"/>
      <c r="C255" s="32"/>
      <c r="D255" s="162" t="s">
        <v>248</v>
      </c>
      <c r="E255" s="32"/>
      <c r="F255" s="163" t="s">
        <v>1021</v>
      </c>
      <c r="G255" s="32"/>
      <c r="H255" s="32"/>
      <c r="I255" s="164"/>
      <c r="J255" s="32"/>
      <c r="K255" s="32"/>
      <c r="L255" s="33"/>
      <c r="M255" s="165"/>
      <c r="N255" s="166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248</v>
      </c>
      <c r="AU255" s="17" t="s">
        <v>87</v>
      </c>
    </row>
    <row r="256" spans="2:51" s="13" customFormat="1" ht="12">
      <c r="B256" s="171"/>
      <c r="D256" s="162" t="s">
        <v>367</v>
      </c>
      <c r="F256" s="173" t="s">
        <v>1022</v>
      </c>
      <c r="H256" s="174">
        <v>3.848</v>
      </c>
      <c r="I256" s="175"/>
      <c r="L256" s="171"/>
      <c r="M256" s="176"/>
      <c r="N256" s="177"/>
      <c r="O256" s="177"/>
      <c r="P256" s="177"/>
      <c r="Q256" s="177"/>
      <c r="R256" s="177"/>
      <c r="S256" s="177"/>
      <c r="T256" s="178"/>
      <c r="AT256" s="172" t="s">
        <v>367</v>
      </c>
      <c r="AU256" s="172" t="s">
        <v>87</v>
      </c>
      <c r="AV256" s="13" t="s">
        <v>87</v>
      </c>
      <c r="AW256" s="13" t="s">
        <v>3</v>
      </c>
      <c r="AX256" s="13" t="s">
        <v>85</v>
      </c>
      <c r="AY256" s="172" t="s">
        <v>240</v>
      </c>
    </row>
    <row r="257" spans="1:65" s="2" customFormat="1" ht="16.5" customHeight="1">
      <c r="A257" s="32"/>
      <c r="B257" s="148"/>
      <c r="C257" s="149" t="s">
        <v>589</v>
      </c>
      <c r="D257" s="149" t="s">
        <v>243</v>
      </c>
      <c r="E257" s="150" t="s">
        <v>1023</v>
      </c>
      <c r="F257" s="151" t="s">
        <v>1024</v>
      </c>
      <c r="G257" s="152" t="s">
        <v>391</v>
      </c>
      <c r="H257" s="153">
        <v>0.962</v>
      </c>
      <c r="I257" s="154"/>
      <c r="J257" s="155">
        <f>ROUND(I257*H257,2)</f>
        <v>0</v>
      </c>
      <c r="K257" s="151" t="s">
        <v>356</v>
      </c>
      <c r="L257" s="33"/>
      <c r="M257" s="156" t="s">
        <v>1</v>
      </c>
      <c r="N257" s="157" t="s">
        <v>43</v>
      </c>
      <c r="O257" s="58"/>
      <c r="P257" s="158">
        <f>O257*H257</f>
        <v>0</v>
      </c>
      <c r="Q257" s="158">
        <v>0</v>
      </c>
      <c r="R257" s="158">
        <f>Q257*H257</f>
        <v>0</v>
      </c>
      <c r="S257" s="158">
        <v>0</v>
      </c>
      <c r="T257" s="15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0" t="s">
        <v>239</v>
      </c>
      <c r="AT257" s="160" t="s">
        <v>243</v>
      </c>
      <c r="AU257" s="160" t="s">
        <v>87</v>
      </c>
      <c r="AY257" s="17" t="s">
        <v>240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7" t="s">
        <v>85</v>
      </c>
      <c r="BK257" s="161">
        <f>ROUND(I257*H257,2)</f>
        <v>0</v>
      </c>
      <c r="BL257" s="17" t="s">
        <v>239</v>
      </c>
      <c r="BM257" s="160" t="s">
        <v>1025</v>
      </c>
    </row>
    <row r="258" spans="1:47" s="2" customFormat="1" ht="19.5">
      <c r="A258" s="32"/>
      <c r="B258" s="33"/>
      <c r="C258" s="32"/>
      <c r="D258" s="162" t="s">
        <v>248</v>
      </c>
      <c r="E258" s="32"/>
      <c r="F258" s="163" t="s">
        <v>1026</v>
      </c>
      <c r="G258" s="32"/>
      <c r="H258" s="32"/>
      <c r="I258" s="164"/>
      <c r="J258" s="32"/>
      <c r="K258" s="32"/>
      <c r="L258" s="33"/>
      <c r="M258" s="165"/>
      <c r="N258" s="166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248</v>
      </c>
      <c r="AU258" s="17" t="s">
        <v>87</v>
      </c>
    </row>
    <row r="259" spans="1:65" s="2" customFormat="1" ht="36">
      <c r="A259" s="32"/>
      <c r="B259" s="148"/>
      <c r="C259" s="149" t="s">
        <v>594</v>
      </c>
      <c r="D259" s="149" t="s">
        <v>243</v>
      </c>
      <c r="E259" s="150" t="s">
        <v>1027</v>
      </c>
      <c r="F259" s="151" t="s">
        <v>1028</v>
      </c>
      <c r="G259" s="152" t="s">
        <v>391</v>
      </c>
      <c r="H259" s="153">
        <v>0.962</v>
      </c>
      <c r="I259" s="154"/>
      <c r="J259" s="155">
        <f>ROUND(I259*H259,2)</f>
        <v>0</v>
      </c>
      <c r="K259" s="151" t="s">
        <v>356</v>
      </c>
      <c r="L259" s="33"/>
      <c r="M259" s="156" t="s">
        <v>1</v>
      </c>
      <c r="N259" s="157" t="s">
        <v>43</v>
      </c>
      <c r="O259" s="58"/>
      <c r="P259" s="158">
        <f>O259*H259</f>
        <v>0</v>
      </c>
      <c r="Q259" s="158">
        <v>0</v>
      </c>
      <c r="R259" s="158">
        <f>Q259*H259</f>
        <v>0</v>
      </c>
      <c r="S259" s="158">
        <v>0</v>
      </c>
      <c r="T259" s="15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0" t="s">
        <v>239</v>
      </c>
      <c r="AT259" s="160" t="s">
        <v>243</v>
      </c>
      <c r="AU259" s="160" t="s">
        <v>87</v>
      </c>
      <c r="AY259" s="17" t="s">
        <v>240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17" t="s">
        <v>85</v>
      </c>
      <c r="BK259" s="161">
        <f>ROUND(I259*H259,2)</f>
        <v>0</v>
      </c>
      <c r="BL259" s="17" t="s">
        <v>239</v>
      </c>
      <c r="BM259" s="160" t="s">
        <v>1029</v>
      </c>
    </row>
    <row r="260" spans="1:47" s="2" customFormat="1" ht="29.25">
      <c r="A260" s="32"/>
      <c r="B260" s="33"/>
      <c r="C260" s="32"/>
      <c r="D260" s="162" t="s">
        <v>248</v>
      </c>
      <c r="E260" s="32"/>
      <c r="F260" s="163" t="s">
        <v>1030</v>
      </c>
      <c r="G260" s="32"/>
      <c r="H260" s="32"/>
      <c r="I260" s="164"/>
      <c r="J260" s="32"/>
      <c r="K260" s="32"/>
      <c r="L260" s="33"/>
      <c r="M260" s="165"/>
      <c r="N260" s="166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248</v>
      </c>
      <c r="AU260" s="17" t="s">
        <v>87</v>
      </c>
    </row>
    <row r="261" spans="2:63" s="12" customFormat="1" ht="22.9" customHeight="1">
      <c r="B261" s="135"/>
      <c r="D261" s="136" t="s">
        <v>77</v>
      </c>
      <c r="E261" s="146" t="s">
        <v>614</v>
      </c>
      <c r="F261" s="146" t="s">
        <v>615</v>
      </c>
      <c r="I261" s="138"/>
      <c r="J261" s="147">
        <f>BK261</f>
        <v>0</v>
      </c>
      <c r="L261" s="135"/>
      <c r="M261" s="140"/>
      <c r="N261" s="141"/>
      <c r="O261" s="141"/>
      <c r="P261" s="142">
        <f>SUM(P262:P265)</f>
        <v>0</v>
      </c>
      <c r="Q261" s="141"/>
      <c r="R261" s="142">
        <f>SUM(R262:R265)</f>
        <v>0</v>
      </c>
      <c r="S261" s="141"/>
      <c r="T261" s="143">
        <f>SUM(T262:T265)</f>
        <v>0</v>
      </c>
      <c r="AR261" s="136" t="s">
        <v>85</v>
      </c>
      <c r="AT261" s="144" t="s">
        <v>77</v>
      </c>
      <c r="AU261" s="144" t="s">
        <v>85</v>
      </c>
      <c r="AY261" s="136" t="s">
        <v>240</v>
      </c>
      <c r="BK261" s="145">
        <f>SUM(BK262:BK265)</f>
        <v>0</v>
      </c>
    </row>
    <row r="262" spans="1:65" s="2" customFormat="1" ht="24">
      <c r="A262" s="32"/>
      <c r="B262" s="148"/>
      <c r="C262" s="149" t="s">
        <v>600</v>
      </c>
      <c r="D262" s="149" t="s">
        <v>243</v>
      </c>
      <c r="E262" s="150" t="s">
        <v>1031</v>
      </c>
      <c r="F262" s="151" t="s">
        <v>1032</v>
      </c>
      <c r="G262" s="152" t="s">
        <v>391</v>
      </c>
      <c r="H262" s="153">
        <v>116.769</v>
      </c>
      <c r="I262" s="154"/>
      <c r="J262" s="155">
        <f>ROUND(I262*H262,2)</f>
        <v>0</v>
      </c>
      <c r="K262" s="151" t="s">
        <v>356</v>
      </c>
      <c r="L262" s="33"/>
      <c r="M262" s="156" t="s">
        <v>1</v>
      </c>
      <c r="N262" s="157" t="s">
        <v>43</v>
      </c>
      <c r="O262" s="58"/>
      <c r="P262" s="158">
        <f>O262*H262</f>
        <v>0</v>
      </c>
      <c r="Q262" s="158">
        <v>0</v>
      </c>
      <c r="R262" s="158">
        <f>Q262*H262</f>
        <v>0</v>
      </c>
      <c r="S262" s="158">
        <v>0</v>
      </c>
      <c r="T262" s="15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0" t="s">
        <v>239</v>
      </c>
      <c r="AT262" s="160" t="s">
        <v>243</v>
      </c>
      <c r="AU262" s="160" t="s">
        <v>87</v>
      </c>
      <c r="AY262" s="17" t="s">
        <v>240</v>
      </c>
      <c r="BE262" s="161">
        <f>IF(N262="základní",J262,0)</f>
        <v>0</v>
      </c>
      <c r="BF262" s="161">
        <f>IF(N262="snížená",J262,0)</f>
        <v>0</v>
      </c>
      <c r="BG262" s="161">
        <f>IF(N262="zákl. přenesená",J262,0)</f>
        <v>0</v>
      </c>
      <c r="BH262" s="161">
        <f>IF(N262="sníž. přenesená",J262,0)</f>
        <v>0</v>
      </c>
      <c r="BI262" s="161">
        <f>IF(N262="nulová",J262,0)</f>
        <v>0</v>
      </c>
      <c r="BJ262" s="17" t="s">
        <v>85</v>
      </c>
      <c r="BK262" s="161">
        <f>ROUND(I262*H262,2)</f>
        <v>0</v>
      </c>
      <c r="BL262" s="17" t="s">
        <v>239</v>
      </c>
      <c r="BM262" s="160" t="s">
        <v>1033</v>
      </c>
    </row>
    <row r="263" spans="1:47" s="2" customFormat="1" ht="29.25">
      <c r="A263" s="32"/>
      <c r="B263" s="33"/>
      <c r="C263" s="32"/>
      <c r="D263" s="162" t="s">
        <v>248</v>
      </c>
      <c r="E263" s="32"/>
      <c r="F263" s="163" t="s">
        <v>1034</v>
      </c>
      <c r="G263" s="32"/>
      <c r="H263" s="32"/>
      <c r="I263" s="164"/>
      <c r="J263" s="32"/>
      <c r="K263" s="32"/>
      <c r="L263" s="33"/>
      <c r="M263" s="165"/>
      <c r="N263" s="166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248</v>
      </c>
      <c r="AU263" s="17" t="s">
        <v>87</v>
      </c>
    </row>
    <row r="264" spans="1:65" s="2" customFormat="1" ht="33" customHeight="1">
      <c r="A264" s="32"/>
      <c r="B264" s="148"/>
      <c r="C264" s="149" t="s">
        <v>607</v>
      </c>
      <c r="D264" s="149" t="s">
        <v>243</v>
      </c>
      <c r="E264" s="150" t="s">
        <v>1035</v>
      </c>
      <c r="F264" s="151" t="s">
        <v>1036</v>
      </c>
      <c r="G264" s="152" t="s">
        <v>391</v>
      </c>
      <c r="H264" s="153">
        <v>116.769</v>
      </c>
      <c r="I264" s="154"/>
      <c r="J264" s="155">
        <f>ROUND(I264*H264,2)</f>
        <v>0</v>
      </c>
      <c r="K264" s="151" t="s">
        <v>356</v>
      </c>
      <c r="L264" s="33"/>
      <c r="M264" s="156" t="s">
        <v>1</v>
      </c>
      <c r="N264" s="157" t="s">
        <v>43</v>
      </c>
      <c r="O264" s="58"/>
      <c r="P264" s="158">
        <f>O264*H264</f>
        <v>0</v>
      </c>
      <c r="Q264" s="158">
        <v>0</v>
      </c>
      <c r="R264" s="158">
        <f>Q264*H264</f>
        <v>0</v>
      </c>
      <c r="S264" s="158">
        <v>0</v>
      </c>
      <c r="T264" s="15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0" t="s">
        <v>239</v>
      </c>
      <c r="AT264" s="160" t="s">
        <v>243</v>
      </c>
      <c r="AU264" s="160" t="s">
        <v>87</v>
      </c>
      <c r="AY264" s="17" t="s">
        <v>240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17" t="s">
        <v>85</v>
      </c>
      <c r="BK264" s="161">
        <f>ROUND(I264*H264,2)</f>
        <v>0</v>
      </c>
      <c r="BL264" s="17" t="s">
        <v>239</v>
      </c>
      <c r="BM264" s="160" t="s">
        <v>1037</v>
      </c>
    </row>
    <row r="265" spans="1:47" s="2" customFormat="1" ht="29.25">
      <c r="A265" s="32"/>
      <c r="B265" s="33"/>
      <c r="C265" s="32"/>
      <c r="D265" s="162" t="s">
        <v>248</v>
      </c>
      <c r="E265" s="32"/>
      <c r="F265" s="163" t="s">
        <v>1038</v>
      </c>
      <c r="G265" s="32"/>
      <c r="H265" s="32"/>
      <c r="I265" s="164"/>
      <c r="J265" s="32"/>
      <c r="K265" s="32"/>
      <c r="L265" s="33"/>
      <c r="M265" s="167"/>
      <c r="N265" s="168"/>
      <c r="O265" s="169"/>
      <c r="P265" s="169"/>
      <c r="Q265" s="169"/>
      <c r="R265" s="169"/>
      <c r="S265" s="169"/>
      <c r="T265" s="17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248</v>
      </c>
      <c r="AU265" s="17" t="s">
        <v>87</v>
      </c>
    </row>
    <row r="266" spans="1:31" s="2" customFormat="1" ht="6.95" customHeight="1">
      <c r="A266" s="32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33"/>
      <c r="M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</row>
  </sheetData>
  <autoFilter ref="C126:K26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40"/>
  <sheetViews>
    <sheetView showGridLines="0" workbookViewId="0" topLeftCell="A184">
      <selection activeCell="F202" sqref="F20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139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1039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136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ROUND((SUM(BE126:BE239)),2)</f>
        <v>0</v>
      </c>
      <c r="G35" s="32"/>
      <c r="H35" s="32"/>
      <c r="I35" s="105">
        <v>0.21</v>
      </c>
      <c r="J35" s="104">
        <f>ROUND(((SUM(BE126:BE239))*I35),2)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ROUND((SUM(BF126:BF239)),2)</f>
        <v>0</v>
      </c>
      <c r="G36" s="32"/>
      <c r="H36" s="32"/>
      <c r="I36" s="105">
        <v>0.15</v>
      </c>
      <c r="J36" s="104">
        <f>ROUND(((SUM(BF126:BF239))*I36),2)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ROUND((SUM(BG126:BG239)),2)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ROUND((SUM(BH126:BH239)),2)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ROUND((SUM(BI126:BI239)),2)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SO-302 - Stoky splašková kanalizace –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2:12" s="10" customFormat="1" ht="19.9" customHeight="1">
      <c r="B101" s="121"/>
      <c r="D101" s="122" t="s">
        <v>822</v>
      </c>
      <c r="E101" s="123"/>
      <c r="F101" s="123"/>
      <c r="G101" s="123"/>
      <c r="H101" s="123"/>
      <c r="I101" s="123"/>
      <c r="J101" s="124">
        <f>J178</f>
        <v>0</v>
      </c>
      <c r="L101" s="121"/>
    </row>
    <row r="102" spans="2:12" s="10" customFormat="1" ht="19.9" customHeight="1">
      <c r="B102" s="121"/>
      <c r="D102" s="122" t="s">
        <v>823</v>
      </c>
      <c r="E102" s="123"/>
      <c r="F102" s="123"/>
      <c r="G102" s="123"/>
      <c r="H102" s="123"/>
      <c r="I102" s="123"/>
      <c r="J102" s="124">
        <f>J181</f>
        <v>0</v>
      </c>
      <c r="L102" s="121"/>
    </row>
    <row r="103" spans="2:12" s="10" customFormat="1" ht="19.9" customHeight="1">
      <c r="B103" s="121"/>
      <c r="D103" s="122" t="s">
        <v>346</v>
      </c>
      <c r="E103" s="123"/>
      <c r="F103" s="123"/>
      <c r="G103" s="123"/>
      <c r="H103" s="123"/>
      <c r="I103" s="123"/>
      <c r="J103" s="124">
        <f>J188</f>
        <v>0</v>
      </c>
      <c r="L103" s="121"/>
    </row>
    <row r="104" spans="2:12" s="10" customFormat="1" ht="19.9" customHeight="1">
      <c r="B104" s="121"/>
      <c r="D104" s="122" t="s">
        <v>349</v>
      </c>
      <c r="E104" s="123"/>
      <c r="F104" s="123"/>
      <c r="G104" s="123"/>
      <c r="H104" s="123"/>
      <c r="I104" s="123"/>
      <c r="J104" s="124">
        <f>J235</f>
        <v>0</v>
      </c>
      <c r="L104" s="12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224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6.25" customHeight="1">
      <c r="A114" s="32"/>
      <c r="B114" s="33"/>
      <c r="C114" s="32"/>
      <c r="D114" s="32"/>
      <c r="E114" s="252" t="str">
        <f>E7</f>
        <v>ZTV pro výstavbu rodinných a bytových domů U Unika v Pacově - III.etapa</v>
      </c>
      <c r="F114" s="253"/>
      <c r="G114" s="253"/>
      <c r="H114" s="253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213</v>
      </c>
      <c r="L115" s="20"/>
    </row>
    <row r="116" spans="1:31" s="2" customFormat="1" ht="16.5" customHeight="1">
      <c r="A116" s="32"/>
      <c r="B116" s="33"/>
      <c r="C116" s="32"/>
      <c r="D116" s="32"/>
      <c r="E116" s="252" t="s">
        <v>820</v>
      </c>
      <c r="F116" s="251"/>
      <c r="G116" s="251"/>
      <c r="H116" s="25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215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9" t="str">
        <f>E11</f>
        <v>SO-302 - Stoky splašková kanalizace – část C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>město Pacov</v>
      </c>
      <c r="G120" s="32"/>
      <c r="H120" s="32"/>
      <c r="I120" s="27" t="s">
        <v>22</v>
      </c>
      <c r="J120" s="55" t="str">
        <f>IF(J14="","",J14)</f>
        <v>21. 12. 2020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5.7" customHeight="1">
      <c r="A122" s="32"/>
      <c r="B122" s="33"/>
      <c r="C122" s="27" t="s">
        <v>24</v>
      </c>
      <c r="D122" s="32"/>
      <c r="E122" s="32"/>
      <c r="F122" s="25" t="str">
        <f>E17</f>
        <v>město Pacov</v>
      </c>
      <c r="G122" s="32"/>
      <c r="H122" s="32"/>
      <c r="I122" s="27" t="s">
        <v>29</v>
      </c>
      <c r="J122" s="30" t="str">
        <f>E23</f>
        <v>PROJEKT CENTRUM NOVA s.r.o.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27</v>
      </c>
      <c r="D123" s="32"/>
      <c r="E123" s="32"/>
      <c r="F123" s="25" t="str">
        <f>IF(E20="","",E20)</f>
        <v>Vyplň údaj</v>
      </c>
      <c r="G123" s="32"/>
      <c r="H123" s="32"/>
      <c r="I123" s="27" t="s">
        <v>34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5"/>
      <c r="B125" s="126"/>
      <c r="C125" s="127" t="s">
        <v>225</v>
      </c>
      <c r="D125" s="128" t="s">
        <v>63</v>
      </c>
      <c r="E125" s="128" t="s">
        <v>59</v>
      </c>
      <c r="F125" s="128" t="s">
        <v>60</v>
      </c>
      <c r="G125" s="128" t="s">
        <v>226</v>
      </c>
      <c r="H125" s="128" t="s">
        <v>227</v>
      </c>
      <c r="I125" s="128" t="s">
        <v>228</v>
      </c>
      <c r="J125" s="128" t="s">
        <v>219</v>
      </c>
      <c r="K125" s="129" t="s">
        <v>229</v>
      </c>
      <c r="L125" s="130"/>
      <c r="M125" s="62" t="s">
        <v>1</v>
      </c>
      <c r="N125" s="63" t="s">
        <v>42</v>
      </c>
      <c r="O125" s="63" t="s">
        <v>230</v>
      </c>
      <c r="P125" s="63" t="s">
        <v>231</v>
      </c>
      <c r="Q125" s="63" t="s">
        <v>232</v>
      </c>
      <c r="R125" s="63" t="s">
        <v>233</v>
      </c>
      <c r="S125" s="63" t="s">
        <v>234</v>
      </c>
      <c r="T125" s="64" t="s">
        <v>235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236</v>
      </c>
      <c r="D126" s="32"/>
      <c r="E126" s="32"/>
      <c r="F126" s="32"/>
      <c r="G126" s="32"/>
      <c r="H126" s="32"/>
      <c r="I126" s="32"/>
      <c r="J126" s="131">
        <f>BK126</f>
        <v>0</v>
      </c>
      <c r="K126" s="32"/>
      <c r="L126" s="33"/>
      <c r="M126" s="65"/>
      <c r="N126" s="56"/>
      <c r="O126" s="66"/>
      <c r="P126" s="132">
        <f>P127</f>
        <v>0</v>
      </c>
      <c r="Q126" s="66"/>
      <c r="R126" s="132">
        <f>R127</f>
        <v>249.2895739</v>
      </c>
      <c r="S126" s="66"/>
      <c r="T126" s="133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77</v>
      </c>
      <c r="AU126" s="17" t="s">
        <v>221</v>
      </c>
      <c r="BK126" s="134">
        <f>BK127</f>
        <v>0</v>
      </c>
    </row>
    <row r="127" spans="2:63" s="12" customFormat="1" ht="25.9" customHeight="1">
      <c r="B127" s="135"/>
      <c r="D127" s="136" t="s">
        <v>77</v>
      </c>
      <c r="E127" s="137" t="s">
        <v>350</v>
      </c>
      <c r="F127" s="137" t="s">
        <v>351</v>
      </c>
      <c r="I127" s="138"/>
      <c r="J127" s="139">
        <f>BK127</f>
        <v>0</v>
      </c>
      <c r="L127" s="135"/>
      <c r="M127" s="140"/>
      <c r="N127" s="141"/>
      <c r="O127" s="141"/>
      <c r="P127" s="142">
        <f>P128+P178+P181+P188+P235</f>
        <v>0</v>
      </c>
      <c r="Q127" s="141"/>
      <c r="R127" s="142">
        <f>R128+R178+R181+R188+R235</f>
        <v>249.2895739</v>
      </c>
      <c r="S127" s="141"/>
      <c r="T127" s="143">
        <f>T128+T178+T181+T188+T235</f>
        <v>0</v>
      </c>
      <c r="AR127" s="136" t="s">
        <v>85</v>
      </c>
      <c r="AT127" s="144" t="s">
        <v>77</v>
      </c>
      <c r="AU127" s="144" t="s">
        <v>78</v>
      </c>
      <c r="AY127" s="136" t="s">
        <v>240</v>
      </c>
      <c r="BK127" s="145">
        <f>BK128+BK178+BK181+BK188+BK235</f>
        <v>0</v>
      </c>
    </row>
    <row r="128" spans="2:63" s="12" customFormat="1" ht="22.9" customHeight="1">
      <c r="B128" s="135"/>
      <c r="D128" s="136" t="s">
        <v>77</v>
      </c>
      <c r="E128" s="146" t="s">
        <v>85</v>
      </c>
      <c r="F128" s="146" t="s">
        <v>352</v>
      </c>
      <c r="I128" s="138"/>
      <c r="J128" s="147">
        <f>BK128</f>
        <v>0</v>
      </c>
      <c r="L128" s="135"/>
      <c r="M128" s="140"/>
      <c r="N128" s="141"/>
      <c r="O128" s="141"/>
      <c r="P128" s="142">
        <f>SUM(P129:P177)</f>
        <v>0</v>
      </c>
      <c r="Q128" s="141"/>
      <c r="R128" s="142">
        <f>SUM(R129:R177)</f>
        <v>184.13846289999998</v>
      </c>
      <c r="S128" s="141"/>
      <c r="T128" s="143">
        <f>SUM(T129:T177)</f>
        <v>0</v>
      </c>
      <c r="AR128" s="136" t="s">
        <v>85</v>
      </c>
      <c r="AT128" s="144" t="s">
        <v>77</v>
      </c>
      <c r="AU128" s="144" t="s">
        <v>85</v>
      </c>
      <c r="AY128" s="136" t="s">
        <v>240</v>
      </c>
      <c r="BK128" s="145">
        <f>SUM(BK129:BK177)</f>
        <v>0</v>
      </c>
    </row>
    <row r="129" spans="1:65" s="2" customFormat="1" ht="33" customHeight="1">
      <c r="A129" s="32"/>
      <c r="B129" s="148"/>
      <c r="C129" s="149" t="s">
        <v>85</v>
      </c>
      <c r="D129" s="149" t="s">
        <v>243</v>
      </c>
      <c r="E129" s="150" t="s">
        <v>838</v>
      </c>
      <c r="F129" s="151" t="s">
        <v>839</v>
      </c>
      <c r="G129" s="152" t="s">
        <v>375</v>
      </c>
      <c r="H129" s="153">
        <v>34.611</v>
      </c>
      <c r="I129" s="154"/>
      <c r="J129" s="155">
        <f>ROUND(I129*H129,2)</f>
        <v>0</v>
      </c>
      <c r="K129" s="151" t="s">
        <v>356</v>
      </c>
      <c r="L129" s="33"/>
      <c r="M129" s="156" t="s">
        <v>1</v>
      </c>
      <c r="N129" s="157" t="s">
        <v>43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239</v>
      </c>
      <c r="AT129" s="160" t="s">
        <v>243</v>
      </c>
      <c r="AU129" s="160" t="s">
        <v>87</v>
      </c>
      <c r="AY129" s="17" t="s">
        <v>240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85</v>
      </c>
      <c r="BK129" s="161">
        <f>ROUND(I129*H129,2)</f>
        <v>0</v>
      </c>
      <c r="BL129" s="17" t="s">
        <v>239</v>
      </c>
      <c r="BM129" s="160" t="s">
        <v>1040</v>
      </c>
    </row>
    <row r="130" spans="1:47" s="2" customFormat="1" ht="29.25">
      <c r="A130" s="32"/>
      <c r="B130" s="33"/>
      <c r="C130" s="32"/>
      <c r="D130" s="162" t="s">
        <v>248</v>
      </c>
      <c r="E130" s="32"/>
      <c r="F130" s="163" t="s">
        <v>841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248</v>
      </c>
      <c r="AU130" s="17" t="s">
        <v>87</v>
      </c>
    </row>
    <row r="131" spans="2:51" s="13" customFormat="1" ht="12">
      <c r="B131" s="171"/>
      <c r="D131" s="162" t="s">
        <v>367</v>
      </c>
      <c r="E131" s="172" t="s">
        <v>1</v>
      </c>
      <c r="F131" s="173" t="s">
        <v>1041</v>
      </c>
      <c r="H131" s="174">
        <v>59.224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367</v>
      </c>
      <c r="AU131" s="172" t="s">
        <v>87</v>
      </c>
      <c r="AV131" s="13" t="s">
        <v>87</v>
      </c>
      <c r="AW131" s="13" t="s">
        <v>33</v>
      </c>
      <c r="AX131" s="13" t="s">
        <v>78</v>
      </c>
      <c r="AY131" s="172" t="s">
        <v>240</v>
      </c>
    </row>
    <row r="132" spans="2:51" s="13" customFormat="1" ht="12">
      <c r="B132" s="171"/>
      <c r="D132" s="162" t="s">
        <v>367</v>
      </c>
      <c r="E132" s="172" t="s">
        <v>1</v>
      </c>
      <c r="F132" s="173" t="s">
        <v>1042</v>
      </c>
      <c r="H132" s="174">
        <v>89.189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33</v>
      </c>
      <c r="AX132" s="13" t="s">
        <v>78</v>
      </c>
      <c r="AY132" s="172" t="s">
        <v>240</v>
      </c>
    </row>
    <row r="133" spans="2:51" s="13" customFormat="1" ht="12">
      <c r="B133" s="171"/>
      <c r="D133" s="162" t="s">
        <v>367</v>
      </c>
      <c r="E133" s="172" t="s">
        <v>1</v>
      </c>
      <c r="F133" s="173" t="s">
        <v>1043</v>
      </c>
      <c r="H133" s="174">
        <v>53.951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33</v>
      </c>
      <c r="AX133" s="13" t="s">
        <v>78</v>
      </c>
      <c r="AY133" s="172" t="s">
        <v>240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1044</v>
      </c>
      <c r="H134" s="174">
        <v>135.811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3" customFormat="1" ht="12">
      <c r="B135" s="171"/>
      <c r="D135" s="162" t="s">
        <v>367</v>
      </c>
      <c r="E135" s="172" t="s">
        <v>1</v>
      </c>
      <c r="F135" s="173" t="s">
        <v>1045</v>
      </c>
      <c r="H135" s="174">
        <v>156.269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33</v>
      </c>
      <c r="AX135" s="13" t="s">
        <v>78</v>
      </c>
      <c r="AY135" s="172" t="s">
        <v>240</v>
      </c>
    </row>
    <row r="136" spans="2:51" s="14" customFormat="1" ht="12">
      <c r="B136" s="179"/>
      <c r="D136" s="162" t="s">
        <v>367</v>
      </c>
      <c r="E136" s="180" t="s">
        <v>1</v>
      </c>
      <c r="F136" s="181" t="s">
        <v>368</v>
      </c>
      <c r="H136" s="182">
        <v>494.44399999999996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367</v>
      </c>
      <c r="AU136" s="180" t="s">
        <v>87</v>
      </c>
      <c r="AV136" s="14" t="s">
        <v>239</v>
      </c>
      <c r="AW136" s="14" t="s">
        <v>33</v>
      </c>
      <c r="AX136" s="14" t="s">
        <v>85</v>
      </c>
      <c r="AY136" s="180" t="s">
        <v>240</v>
      </c>
    </row>
    <row r="137" spans="2:51" s="13" customFormat="1" ht="12">
      <c r="B137" s="171"/>
      <c r="D137" s="162" t="s">
        <v>367</v>
      </c>
      <c r="F137" s="173" t="s">
        <v>1046</v>
      </c>
      <c r="H137" s="174">
        <v>34.611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367</v>
      </c>
      <c r="AU137" s="172" t="s">
        <v>87</v>
      </c>
      <c r="AV137" s="13" t="s">
        <v>87</v>
      </c>
      <c r="AW137" s="13" t="s">
        <v>3</v>
      </c>
      <c r="AX137" s="13" t="s">
        <v>85</v>
      </c>
      <c r="AY137" s="172" t="s">
        <v>240</v>
      </c>
    </row>
    <row r="138" spans="1:65" s="2" customFormat="1" ht="33" customHeight="1">
      <c r="A138" s="32"/>
      <c r="B138" s="148"/>
      <c r="C138" s="149" t="s">
        <v>87</v>
      </c>
      <c r="D138" s="149" t="s">
        <v>243</v>
      </c>
      <c r="E138" s="150" t="s">
        <v>852</v>
      </c>
      <c r="F138" s="151" t="s">
        <v>853</v>
      </c>
      <c r="G138" s="152" t="s">
        <v>375</v>
      </c>
      <c r="H138" s="153">
        <v>266.998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1047</v>
      </c>
    </row>
    <row r="139" spans="1:47" s="2" customFormat="1" ht="29.25">
      <c r="A139" s="32"/>
      <c r="B139" s="33"/>
      <c r="C139" s="32"/>
      <c r="D139" s="162" t="s">
        <v>248</v>
      </c>
      <c r="E139" s="32"/>
      <c r="F139" s="163" t="s">
        <v>855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2:51" s="13" customFormat="1" ht="12">
      <c r="B140" s="171"/>
      <c r="D140" s="162" t="s">
        <v>367</v>
      </c>
      <c r="F140" s="173" t="s">
        <v>1048</v>
      </c>
      <c r="H140" s="174">
        <v>266.998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</v>
      </c>
      <c r="AX140" s="13" t="s">
        <v>85</v>
      </c>
      <c r="AY140" s="172" t="s">
        <v>240</v>
      </c>
    </row>
    <row r="141" spans="1:65" s="2" customFormat="1" ht="33" customHeight="1">
      <c r="A141" s="32"/>
      <c r="B141" s="148"/>
      <c r="C141" s="149" t="s">
        <v>100</v>
      </c>
      <c r="D141" s="149" t="s">
        <v>243</v>
      </c>
      <c r="E141" s="150" t="s">
        <v>1049</v>
      </c>
      <c r="F141" s="151" t="s">
        <v>1050</v>
      </c>
      <c r="G141" s="152" t="s">
        <v>375</v>
      </c>
      <c r="H141" s="153">
        <v>123.61</v>
      </c>
      <c r="I141" s="154"/>
      <c r="J141" s="155">
        <f>ROUND(I141*H141,2)</f>
        <v>0</v>
      </c>
      <c r="K141" s="151" t="s">
        <v>356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239</v>
      </c>
      <c r="AT141" s="160" t="s">
        <v>243</v>
      </c>
      <c r="AU141" s="160" t="s">
        <v>87</v>
      </c>
      <c r="AY141" s="17" t="s">
        <v>240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239</v>
      </c>
      <c r="BM141" s="160" t="s">
        <v>1051</v>
      </c>
    </row>
    <row r="142" spans="1:47" s="2" customFormat="1" ht="29.25">
      <c r="A142" s="32"/>
      <c r="B142" s="33"/>
      <c r="C142" s="32"/>
      <c r="D142" s="162" t="s">
        <v>248</v>
      </c>
      <c r="E142" s="32"/>
      <c r="F142" s="163" t="s">
        <v>1052</v>
      </c>
      <c r="G142" s="32"/>
      <c r="H142" s="32"/>
      <c r="I142" s="164"/>
      <c r="J142" s="32"/>
      <c r="K142" s="32"/>
      <c r="L142" s="33"/>
      <c r="M142" s="165"/>
      <c r="N142" s="166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248</v>
      </c>
      <c r="AU142" s="17" t="s">
        <v>87</v>
      </c>
    </row>
    <row r="143" spans="2:51" s="13" customFormat="1" ht="12">
      <c r="B143" s="171"/>
      <c r="D143" s="162" t="s">
        <v>367</v>
      </c>
      <c r="F143" s="173" t="s">
        <v>1053</v>
      </c>
      <c r="H143" s="174">
        <v>123.61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367</v>
      </c>
      <c r="AU143" s="172" t="s">
        <v>87</v>
      </c>
      <c r="AV143" s="13" t="s">
        <v>87</v>
      </c>
      <c r="AW143" s="13" t="s">
        <v>3</v>
      </c>
      <c r="AX143" s="13" t="s">
        <v>85</v>
      </c>
      <c r="AY143" s="172" t="s">
        <v>240</v>
      </c>
    </row>
    <row r="144" spans="1:65" s="2" customFormat="1" ht="33" customHeight="1">
      <c r="A144" s="32"/>
      <c r="B144" s="148"/>
      <c r="C144" s="149" t="s">
        <v>239</v>
      </c>
      <c r="D144" s="149" t="s">
        <v>243</v>
      </c>
      <c r="E144" s="150" t="s">
        <v>862</v>
      </c>
      <c r="F144" s="151" t="s">
        <v>863</v>
      </c>
      <c r="G144" s="152" t="s">
        <v>375</v>
      </c>
      <c r="H144" s="153">
        <v>69.222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1054</v>
      </c>
    </row>
    <row r="145" spans="1:47" s="2" customFormat="1" ht="29.25">
      <c r="A145" s="32"/>
      <c r="B145" s="33"/>
      <c r="C145" s="32"/>
      <c r="D145" s="162" t="s">
        <v>248</v>
      </c>
      <c r="E145" s="32"/>
      <c r="F145" s="163" t="s">
        <v>865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2:51" s="13" customFormat="1" ht="12">
      <c r="B146" s="171"/>
      <c r="D146" s="162" t="s">
        <v>367</v>
      </c>
      <c r="F146" s="173" t="s">
        <v>1055</v>
      </c>
      <c r="H146" s="174">
        <v>69.222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367</v>
      </c>
      <c r="AU146" s="172" t="s">
        <v>87</v>
      </c>
      <c r="AV146" s="13" t="s">
        <v>87</v>
      </c>
      <c r="AW146" s="13" t="s">
        <v>3</v>
      </c>
      <c r="AX146" s="13" t="s">
        <v>85</v>
      </c>
      <c r="AY146" s="172" t="s">
        <v>240</v>
      </c>
    </row>
    <row r="147" spans="1:65" s="2" customFormat="1" ht="21.75" customHeight="1">
      <c r="A147" s="32"/>
      <c r="B147" s="148"/>
      <c r="C147" s="149" t="s">
        <v>262</v>
      </c>
      <c r="D147" s="149" t="s">
        <v>243</v>
      </c>
      <c r="E147" s="150" t="s">
        <v>867</v>
      </c>
      <c r="F147" s="151" t="s">
        <v>868</v>
      </c>
      <c r="G147" s="152" t="s">
        <v>355</v>
      </c>
      <c r="H147" s="153">
        <v>824.074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0.00085</v>
      </c>
      <c r="R147" s="158">
        <f>Q147*H147</f>
        <v>0.7004628999999999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1056</v>
      </c>
    </row>
    <row r="148" spans="1:47" s="2" customFormat="1" ht="19.5">
      <c r="A148" s="32"/>
      <c r="B148" s="33"/>
      <c r="C148" s="32"/>
      <c r="D148" s="162" t="s">
        <v>248</v>
      </c>
      <c r="E148" s="32"/>
      <c r="F148" s="163" t="s">
        <v>870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3" customFormat="1" ht="12">
      <c r="B149" s="171"/>
      <c r="D149" s="162" t="s">
        <v>367</v>
      </c>
      <c r="E149" s="172" t="s">
        <v>1</v>
      </c>
      <c r="F149" s="173" t="s">
        <v>1057</v>
      </c>
      <c r="H149" s="174">
        <v>98.707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33</v>
      </c>
      <c r="AX149" s="13" t="s">
        <v>78</v>
      </c>
      <c r="AY149" s="172" t="s">
        <v>240</v>
      </c>
    </row>
    <row r="150" spans="2:51" s="13" customFormat="1" ht="12">
      <c r="B150" s="171"/>
      <c r="D150" s="162" t="s">
        <v>367</v>
      </c>
      <c r="E150" s="172" t="s">
        <v>1</v>
      </c>
      <c r="F150" s="173" t="s">
        <v>1058</v>
      </c>
      <c r="H150" s="174">
        <v>148.649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33</v>
      </c>
      <c r="AX150" s="13" t="s">
        <v>78</v>
      </c>
      <c r="AY150" s="172" t="s">
        <v>240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1059</v>
      </c>
      <c r="H151" s="174">
        <v>89.918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78</v>
      </c>
      <c r="AY151" s="172" t="s">
        <v>240</v>
      </c>
    </row>
    <row r="152" spans="2:51" s="13" customFormat="1" ht="12">
      <c r="B152" s="171"/>
      <c r="D152" s="162" t="s">
        <v>367</v>
      </c>
      <c r="E152" s="172" t="s">
        <v>1</v>
      </c>
      <c r="F152" s="173" t="s">
        <v>1060</v>
      </c>
      <c r="H152" s="174">
        <v>226.352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367</v>
      </c>
      <c r="AU152" s="172" t="s">
        <v>87</v>
      </c>
      <c r="AV152" s="13" t="s">
        <v>87</v>
      </c>
      <c r="AW152" s="13" t="s">
        <v>33</v>
      </c>
      <c r="AX152" s="13" t="s">
        <v>78</v>
      </c>
      <c r="AY152" s="172" t="s">
        <v>240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1061</v>
      </c>
      <c r="H153" s="174">
        <v>260.448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4" customFormat="1" ht="12">
      <c r="B154" s="179"/>
      <c r="D154" s="162" t="s">
        <v>367</v>
      </c>
      <c r="E154" s="180" t="s">
        <v>1</v>
      </c>
      <c r="F154" s="181" t="s">
        <v>368</v>
      </c>
      <c r="H154" s="182">
        <v>824.074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367</v>
      </c>
      <c r="AU154" s="180" t="s">
        <v>87</v>
      </c>
      <c r="AV154" s="14" t="s">
        <v>239</v>
      </c>
      <c r="AW154" s="14" t="s">
        <v>33</v>
      </c>
      <c r="AX154" s="14" t="s">
        <v>85</v>
      </c>
      <c r="AY154" s="180" t="s">
        <v>240</v>
      </c>
    </row>
    <row r="155" spans="1:65" s="2" customFormat="1" ht="24">
      <c r="A155" s="32"/>
      <c r="B155" s="148"/>
      <c r="C155" s="149" t="s">
        <v>267</v>
      </c>
      <c r="D155" s="149" t="s">
        <v>243</v>
      </c>
      <c r="E155" s="150" t="s">
        <v>876</v>
      </c>
      <c r="F155" s="151" t="s">
        <v>877</v>
      </c>
      <c r="G155" s="152" t="s">
        <v>355</v>
      </c>
      <c r="H155" s="153">
        <v>824.074</v>
      </c>
      <c r="I155" s="154"/>
      <c r="J155" s="155">
        <f>ROUND(I155*H155,2)</f>
        <v>0</v>
      </c>
      <c r="K155" s="151" t="s">
        <v>356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239</v>
      </c>
      <c r="AT155" s="160" t="s">
        <v>243</v>
      </c>
      <c r="AU155" s="160" t="s">
        <v>87</v>
      </c>
      <c r="AY155" s="17" t="s">
        <v>240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239</v>
      </c>
      <c r="BM155" s="160" t="s">
        <v>1062</v>
      </c>
    </row>
    <row r="156" spans="1:47" s="2" customFormat="1" ht="29.25">
      <c r="A156" s="32"/>
      <c r="B156" s="33"/>
      <c r="C156" s="32"/>
      <c r="D156" s="162" t="s">
        <v>248</v>
      </c>
      <c r="E156" s="32"/>
      <c r="F156" s="163" t="s">
        <v>879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248</v>
      </c>
      <c r="AU156" s="17" t="s">
        <v>87</v>
      </c>
    </row>
    <row r="157" spans="1:65" s="2" customFormat="1" ht="33" customHeight="1">
      <c r="A157" s="32"/>
      <c r="B157" s="148"/>
      <c r="C157" s="149" t="s">
        <v>272</v>
      </c>
      <c r="D157" s="149" t="s">
        <v>243</v>
      </c>
      <c r="E157" s="150" t="s">
        <v>880</v>
      </c>
      <c r="F157" s="151" t="s">
        <v>881</v>
      </c>
      <c r="G157" s="152" t="s">
        <v>375</v>
      </c>
      <c r="H157" s="153">
        <v>192.832</v>
      </c>
      <c r="I157" s="154"/>
      <c r="J157" s="155">
        <f>ROUND(I157*H157,2)</f>
        <v>0</v>
      </c>
      <c r="K157" s="151" t="s">
        <v>356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239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239</v>
      </c>
      <c r="BM157" s="160" t="s">
        <v>1063</v>
      </c>
    </row>
    <row r="158" spans="1:47" s="2" customFormat="1" ht="39">
      <c r="A158" s="32"/>
      <c r="B158" s="33"/>
      <c r="C158" s="32"/>
      <c r="D158" s="162" t="s">
        <v>248</v>
      </c>
      <c r="E158" s="32"/>
      <c r="F158" s="163" t="s">
        <v>883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1:65" s="2" customFormat="1" ht="24">
      <c r="A159" s="32"/>
      <c r="B159" s="148"/>
      <c r="C159" s="149" t="s">
        <v>277</v>
      </c>
      <c r="D159" s="149" t="s">
        <v>243</v>
      </c>
      <c r="E159" s="150" t="s">
        <v>884</v>
      </c>
      <c r="F159" s="151" t="s">
        <v>885</v>
      </c>
      <c r="G159" s="152" t="s">
        <v>375</v>
      </c>
      <c r="H159" s="153">
        <v>192.832</v>
      </c>
      <c r="I159" s="154"/>
      <c r="J159" s="155">
        <f>ROUND(I159*H159,2)</f>
        <v>0</v>
      </c>
      <c r="K159" s="151" t="s">
        <v>356</v>
      </c>
      <c r="L159" s="33"/>
      <c r="M159" s="156" t="s">
        <v>1</v>
      </c>
      <c r="N159" s="157" t="s">
        <v>43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239</v>
      </c>
      <c r="AT159" s="160" t="s">
        <v>243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1064</v>
      </c>
    </row>
    <row r="160" spans="1:47" s="2" customFormat="1" ht="29.25">
      <c r="A160" s="32"/>
      <c r="B160" s="33"/>
      <c r="C160" s="32"/>
      <c r="D160" s="162" t="s">
        <v>248</v>
      </c>
      <c r="E160" s="32"/>
      <c r="F160" s="163" t="s">
        <v>887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3" customFormat="1" ht="12">
      <c r="B161" s="171"/>
      <c r="D161" s="162" t="s">
        <v>367</v>
      </c>
      <c r="E161" s="172" t="s">
        <v>1</v>
      </c>
      <c r="F161" s="173" t="s">
        <v>1065</v>
      </c>
      <c r="H161" s="174">
        <v>192.832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33</v>
      </c>
      <c r="AX161" s="13" t="s">
        <v>85</v>
      </c>
      <c r="AY161" s="172" t="s">
        <v>240</v>
      </c>
    </row>
    <row r="162" spans="1:65" s="2" customFormat="1" ht="24">
      <c r="A162" s="32"/>
      <c r="B162" s="148"/>
      <c r="C162" s="149" t="s">
        <v>282</v>
      </c>
      <c r="D162" s="149" t="s">
        <v>243</v>
      </c>
      <c r="E162" s="150" t="s">
        <v>389</v>
      </c>
      <c r="F162" s="151" t="s">
        <v>390</v>
      </c>
      <c r="G162" s="152" t="s">
        <v>391</v>
      </c>
      <c r="H162" s="153">
        <v>404.947</v>
      </c>
      <c r="I162" s="154"/>
      <c r="J162" s="155">
        <f>ROUND(I162*H162,2)</f>
        <v>0</v>
      </c>
      <c r="K162" s="151" t="s">
        <v>356</v>
      </c>
      <c r="L162" s="33"/>
      <c r="M162" s="156" t="s">
        <v>1</v>
      </c>
      <c r="N162" s="157" t="s">
        <v>43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239</v>
      </c>
      <c r="AT162" s="160" t="s">
        <v>243</v>
      </c>
      <c r="AU162" s="160" t="s">
        <v>87</v>
      </c>
      <c r="AY162" s="17" t="s">
        <v>240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239</v>
      </c>
      <c r="BM162" s="160" t="s">
        <v>1066</v>
      </c>
    </row>
    <row r="163" spans="1:47" s="2" customFormat="1" ht="29.25">
      <c r="A163" s="32"/>
      <c r="B163" s="33"/>
      <c r="C163" s="32"/>
      <c r="D163" s="162" t="s">
        <v>248</v>
      </c>
      <c r="E163" s="32"/>
      <c r="F163" s="163" t="s">
        <v>393</v>
      </c>
      <c r="G163" s="32"/>
      <c r="H163" s="32"/>
      <c r="I163" s="164"/>
      <c r="J163" s="32"/>
      <c r="K163" s="32"/>
      <c r="L163" s="33"/>
      <c r="M163" s="165"/>
      <c r="N163" s="166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248</v>
      </c>
      <c r="AU163" s="17" t="s">
        <v>87</v>
      </c>
    </row>
    <row r="164" spans="2:51" s="13" customFormat="1" ht="12">
      <c r="B164" s="171"/>
      <c r="D164" s="162" t="s">
        <v>367</v>
      </c>
      <c r="F164" s="173" t="s">
        <v>1067</v>
      </c>
      <c r="H164" s="174">
        <v>404.947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367</v>
      </c>
      <c r="AU164" s="172" t="s">
        <v>87</v>
      </c>
      <c r="AV164" s="13" t="s">
        <v>87</v>
      </c>
      <c r="AW164" s="13" t="s">
        <v>3</v>
      </c>
      <c r="AX164" s="13" t="s">
        <v>85</v>
      </c>
      <c r="AY164" s="172" t="s">
        <v>240</v>
      </c>
    </row>
    <row r="165" spans="1:65" s="2" customFormat="1" ht="24">
      <c r="A165" s="32"/>
      <c r="B165" s="148"/>
      <c r="C165" s="149" t="s">
        <v>287</v>
      </c>
      <c r="D165" s="149" t="s">
        <v>243</v>
      </c>
      <c r="E165" s="150" t="s">
        <v>891</v>
      </c>
      <c r="F165" s="151" t="s">
        <v>892</v>
      </c>
      <c r="G165" s="152" t="s">
        <v>375</v>
      </c>
      <c r="H165" s="153">
        <v>365.929</v>
      </c>
      <c r="I165" s="154"/>
      <c r="J165" s="155">
        <f>ROUND(I165*H165,2)</f>
        <v>0</v>
      </c>
      <c r="K165" s="151" t="s">
        <v>356</v>
      </c>
      <c r="L165" s="33"/>
      <c r="M165" s="156" t="s">
        <v>1</v>
      </c>
      <c r="N165" s="157" t="s">
        <v>43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239</v>
      </c>
      <c r="AT165" s="160" t="s">
        <v>243</v>
      </c>
      <c r="AU165" s="160" t="s">
        <v>87</v>
      </c>
      <c r="AY165" s="17" t="s">
        <v>240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239</v>
      </c>
      <c r="BM165" s="160" t="s">
        <v>1068</v>
      </c>
    </row>
    <row r="166" spans="1:47" s="2" customFormat="1" ht="29.25">
      <c r="A166" s="32"/>
      <c r="B166" s="33"/>
      <c r="C166" s="32"/>
      <c r="D166" s="162" t="s">
        <v>248</v>
      </c>
      <c r="E166" s="32"/>
      <c r="F166" s="163" t="s">
        <v>894</v>
      </c>
      <c r="G166" s="32"/>
      <c r="H166" s="32"/>
      <c r="I166" s="164"/>
      <c r="J166" s="32"/>
      <c r="K166" s="32"/>
      <c r="L166" s="33"/>
      <c r="M166" s="165"/>
      <c r="N166" s="166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248</v>
      </c>
      <c r="AU166" s="17" t="s">
        <v>87</v>
      </c>
    </row>
    <row r="167" spans="2:51" s="13" customFormat="1" ht="12">
      <c r="B167" s="171"/>
      <c r="D167" s="162" t="s">
        <v>367</v>
      </c>
      <c r="E167" s="172" t="s">
        <v>1</v>
      </c>
      <c r="F167" s="173" t="s">
        <v>1069</v>
      </c>
      <c r="H167" s="174">
        <v>494.44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367</v>
      </c>
      <c r="AU167" s="172" t="s">
        <v>87</v>
      </c>
      <c r="AV167" s="13" t="s">
        <v>87</v>
      </c>
      <c r="AW167" s="13" t="s">
        <v>33</v>
      </c>
      <c r="AX167" s="13" t="s">
        <v>78</v>
      </c>
      <c r="AY167" s="172" t="s">
        <v>240</v>
      </c>
    </row>
    <row r="168" spans="2:51" s="13" customFormat="1" ht="12">
      <c r="B168" s="171"/>
      <c r="D168" s="162" t="s">
        <v>367</v>
      </c>
      <c r="E168" s="172" t="s">
        <v>1</v>
      </c>
      <c r="F168" s="173" t="s">
        <v>1070</v>
      </c>
      <c r="H168" s="174">
        <v>-115.903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367</v>
      </c>
      <c r="AU168" s="172" t="s">
        <v>87</v>
      </c>
      <c r="AV168" s="13" t="s">
        <v>87</v>
      </c>
      <c r="AW168" s="13" t="s">
        <v>33</v>
      </c>
      <c r="AX168" s="13" t="s">
        <v>78</v>
      </c>
      <c r="AY168" s="172" t="s">
        <v>240</v>
      </c>
    </row>
    <row r="169" spans="2:51" s="13" customFormat="1" ht="12">
      <c r="B169" s="171"/>
      <c r="D169" s="162" t="s">
        <v>367</v>
      </c>
      <c r="E169" s="172" t="s">
        <v>1</v>
      </c>
      <c r="F169" s="173" t="s">
        <v>1071</v>
      </c>
      <c r="H169" s="174">
        <v>-12.608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367</v>
      </c>
      <c r="AU169" s="172" t="s">
        <v>87</v>
      </c>
      <c r="AV169" s="13" t="s">
        <v>87</v>
      </c>
      <c r="AW169" s="13" t="s">
        <v>33</v>
      </c>
      <c r="AX169" s="13" t="s">
        <v>78</v>
      </c>
      <c r="AY169" s="172" t="s">
        <v>240</v>
      </c>
    </row>
    <row r="170" spans="2:51" s="15" customFormat="1" ht="22.5">
      <c r="B170" s="187"/>
      <c r="D170" s="162" t="s">
        <v>367</v>
      </c>
      <c r="E170" s="188" t="s">
        <v>1</v>
      </c>
      <c r="F170" s="189" t="s">
        <v>1072</v>
      </c>
      <c r="H170" s="188" t="s">
        <v>1</v>
      </c>
      <c r="I170" s="190"/>
      <c r="L170" s="187"/>
      <c r="M170" s="191"/>
      <c r="N170" s="192"/>
      <c r="O170" s="192"/>
      <c r="P170" s="192"/>
      <c r="Q170" s="192"/>
      <c r="R170" s="192"/>
      <c r="S170" s="192"/>
      <c r="T170" s="193"/>
      <c r="AT170" s="188" t="s">
        <v>367</v>
      </c>
      <c r="AU170" s="188" t="s">
        <v>87</v>
      </c>
      <c r="AV170" s="15" t="s">
        <v>85</v>
      </c>
      <c r="AW170" s="15" t="s">
        <v>33</v>
      </c>
      <c r="AX170" s="15" t="s">
        <v>78</v>
      </c>
      <c r="AY170" s="188" t="s">
        <v>240</v>
      </c>
    </row>
    <row r="171" spans="2:51" s="14" customFormat="1" ht="12">
      <c r="B171" s="179"/>
      <c r="D171" s="162" t="s">
        <v>367</v>
      </c>
      <c r="E171" s="180" t="s">
        <v>1</v>
      </c>
      <c r="F171" s="181" t="s">
        <v>368</v>
      </c>
      <c r="H171" s="182">
        <v>365.929</v>
      </c>
      <c r="I171" s="183"/>
      <c r="L171" s="179"/>
      <c r="M171" s="184"/>
      <c r="N171" s="185"/>
      <c r="O171" s="185"/>
      <c r="P171" s="185"/>
      <c r="Q171" s="185"/>
      <c r="R171" s="185"/>
      <c r="S171" s="185"/>
      <c r="T171" s="186"/>
      <c r="AT171" s="180" t="s">
        <v>367</v>
      </c>
      <c r="AU171" s="180" t="s">
        <v>87</v>
      </c>
      <c r="AV171" s="14" t="s">
        <v>239</v>
      </c>
      <c r="AW171" s="14" t="s">
        <v>33</v>
      </c>
      <c r="AX171" s="14" t="s">
        <v>85</v>
      </c>
      <c r="AY171" s="180" t="s">
        <v>240</v>
      </c>
    </row>
    <row r="172" spans="1:65" s="2" customFormat="1" ht="24">
      <c r="A172" s="32"/>
      <c r="B172" s="148"/>
      <c r="C172" s="149" t="s">
        <v>292</v>
      </c>
      <c r="D172" s="149" t="s">
        <v>243</v>
      </c>
      <c r="E172" s="150" t="s">
        <v>899</v>
      </c>
      <c r="F172" s="151" t="s">
        <v>900</v>
      </c>
      <c r="G172" s="152" t="s">
        <v>375</v>
      </c>
      <c r="H172" s="153">
        <v>97.057</v>
      </c>
      <c r="I172" s="154"/>
      <c r="J172" s="155">
        <f>ROUND(I172*H172,2)</f>
        <v>0</v>
      </c>
      <c r="K172" s="151" t="s">
        <v>356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239</v>
      </c>
      <c r="AT172" s="160" t="s">
        <v>243</v>
      </c>
      <c r="AU172" s="160" t="s">
        <v>87</v>
      </c>
      <c r="AY172" s="17" t="s">
        <v>240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239</v>
      </c>
      <c r="BM172" s="160" t="s">
        <v>1073</v>
      </c>
    </row>
    <row r="173" spans="1:47" s="2" customFormat="1" ht="39">
      <c r="A173" s="32"/>
      <c r="B173" s="33"/>
      <c r="C173" s="32"/>
      <c r="D173" s="162" t="s">
        <v>248</v>
      </c>
      <c r="E173" s="32"/>
      <c r="F173" s="163" t="s">
        <v>902</v>
      </c>
      <c r="G173" s="32"/>
      <c r="H173" s="32"/>
      <c r="I173" s="164"/>
      <c r="J173" s="32"/>
      <c r="K173" s="32"/>
      <c r="L173" s="33"/>
      <c r="M173" s="165"/>
      <c r="N173" s="166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248</v>
      </c>
      <c r="AU173" s="17" t="s">
        <v>87</v>
      </c>
    </row>
    <row r="174" spans="2:51" s="13" customFormat="1" ht="12">
      <c r="B174" s="171"/>
      <c r="D174" s="162" t="s">
        <v>367</v>
      </c>
      <c r="E174" s="172" t="s">
        <v>1</v>
      </c>
      <c r="F174" s="173" t="s">
        <v>1074</v>
      </c>
      <c r="H174" s="174">
        <v>97.057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367</v>
      </c>
      <c r="AU174" s="172" t="s">
        <v>87</v>
      </c>
      <c r="AV174" s="13" t="s">
        <v>87</v>
      </c>
      <c r="AW174" s="13" t="s">
        <v>33</v>
      </c>
      <c r="AX174" s="13" t="s">
        <v>85</v>
      </c>
      <c r="AY174" s="172" t="s">
        <v>240</v>
      </c>
    </row>
    <row r="175" spans="1:65" s="2" customFormat="1" ht="16.5" customHeight="1">
      <c r="A175" s="32"/>
      <c r="B175" s="148"/>
      <c r="C175" s="194" t="s">
        <v>297</v>
      </c>
      <c r="D175" s="194" t="s">
        <v>428</v>
      </c>
      <c r="E175" s="195" t="s">
        <v>904</v>
      </c>
      <c r="F175" s="196" t="s">
        <v>905</v>
      </c>
      <c r="G175" s="197" t="s">
        <v>391</v>
      </c>
      <c r="H175" s="198">
        <v>183.438</v>
      </c>
      <c r="I175" s="199"/>
      <c r="J175" s="200">
        <f>ROUND(I175*H175,2)</f>
        <v>0</v>
      </c>
      <c r="K175" s="196" t="s">
        <v>356</v>
      </c>
      <c r="L175" s="201"/>
      <c r="M175" s="202" t="s">
        <v>1</v>
      </c>
      <c r="N175" s="203" t="s">
        <v>43</v>
      </c>
      <c r="O175" s="58"/>
      <c r="P175" s="158">
        <f>O175*H175</f>
        <v>0</v>
      </c>
      <c r="Q175" s="158">
        <v>1</v>
      </c>
      <c r="R175" s="158">
        <f>Q175*H175</f>
        <v>183.438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277</v>
      </c>
      <c r="AT175" s="160" t="s">
        <v>428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1075</v>
      </c>
    </row>
    <row r="176" spans="1:47" s="2" customFormat="1" ht="12">
      <c r="A176" s="32"/>
      <c r="B176" s="33"/>
      <c r="C176" s="32"/>
      <c r="D176" s="162" t="s">
        <v>248</v>
      </c>
      <c r="E176" s="32"/>
      <c r="F176" s="163" t="s">
        <v>905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2:51" s="13" customFormat="1" ht="12">
      <c r="B177" s="171"/>
      <c r="D177" s="162" t="s">
        <v>367</v>
      </c>
      <c r="F177" s="173" t="s">
        <v>1076</v>
      </c>
      <c r="H177" s="174">
        <v>183.438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367</v>
      </c>
      <c r="AU177" s="172" t="s">
        <v>87</v>
      </c>
      <c r="AV177" s="13" t="s">
        <v>87</v>
      </c>
      <c r="AW177" s="13" t="s">
        <v>3</v>
      </c>
      <c r="AX177" s="13" t="s">
        <v>85</v>
      </c>
      <c r="AY177" s="172" t="s">
        <v>240</v>
      </c>
    </row>
    <row r="178" spans="2:63" s="12" customFormat="1" ht="22.9" customHeight="1">
      <c r="B178" s="135"/>
      <c r="D178" s="136" t="s">
        <v>77</v>
      </c>
      <c r="E178" s="146" t="s">
        <v>100</v>
      </c>
      <c r="F178" s="146" t="s">
        <v>908</v>
      </c>
      <c r="I178" s="138"/>
      <c r="J178" s="147">
        <f>BK178</f>
        <v>0</v>
      </c>
      <c r="L178" s="135"/>
      <c r="M178" s="140"/>
      <c r="N178" s="141"/>
      <c r="O178" s="141"/>
      <c r="P178" s="142">
        <f>SUM(P179:P180)</f>
        <v>0</v>
      </c>
      <c r="Q178" s="141"/>
      <c r="R178" s="142">
        <f>SUM(R179:R180)</f>
        <v>0</v>
      </c>
      <c r="S178" s="141"/>
      <c r="T178" s="143">
        <f>SUM(T179:T180)</f>
        <v>0</v>
      </c>
      <c r="AR178" s="136" t="s">
        <v>85</v>
      </c>
      <c r="AT178" s="144" t="s">
        <v>77</v>
      </c>
      <c r="AU178" s="144" t="s">
        <v>85</v>
      </c>
      <c r="AY178" s="136" t="s">
        <v>240</v>
      </c>
      <c r="BK178" s="145">
        <f>SUM(BK179:BK180)</f>
        <v>0</v>
      </c>
    </row>
    <row r="179" spans="1:65" s="2" customFormat="1" ht="21.75" customHeight="1">
      <c r="A179" s="32"/>
      <c r="B179" s="148"/>
      <c r="C179" s="149" t="s">
        <v>302</v>
      </c>
      <c r="D179" s="149" t="s">
        <v>243</v>
      </c>
      <c r="E179" s="150" t="s">
        <v>909</v>
      </c>
      <c r="F179" s="151" t="s">
        <v>910</v>
      </c>
      <c r="G179" s="152" t="s">
        <v>445</v>
      </c>
      <c r="H179" s="153">
        <v>158</v>
      </c>
      <c r="I179" s="154"/>
      <c r="J179" s="155">
        <f>ROUND(I179*H179,2)</f>
        <v>0</v>
      </c>
      <c r="K179" s="151" t="s">
        <v>356</v>
      </c>
      <c r="L179" s="33"/>
      <c r="M179" s="156" t="s">
        <v>1</v>
      </c>
      <c r="N179" s="157" t="s">
        <v>43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239</v>
      </c>
      <c r="AT179" s="160" t="s">
        <v>243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1077</v>
      </c>
    </row>
    <row r="180" spans="1:47" s="2" customFormat="1" ht="12">
      <c r="A180" s="32"/>
      <c r="B180" s="33"/>
      <c r="C180" s="32"/>
      <c r="D180" s="162" t="s">
        <v>248</v>
      </c>
      <c r="E180" s="32"/>
      <c r="F180" s="163" t="s">
        <v>912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2:63" s="12" customFormat="1" ht="22.9" customHeight="1">
      <c r="B181" s="135"/>
      <c r="D181" s="136" t="s">
        <v>77</v>
      </c>
      <c r="E181" s="146" t="s">
        <v>239</v>
      </c>
      <c r="F181" s="146" t="s">
        <v>913</v>
      </c>
      <c r="I181" s="138"/>
      <c r="J181" s="147">
        <f>BK181</f>
        <v>0</v>
      </c>
      <c r="L181" s="135"/>
      <c r="M181" s="140"/>
      <c r="N181" s="141"/>
      <c r="O181" s="141"/>
      <c r="P181" s="142">
        <f>SUM(P182:P187)</f>
        <v>0</v>
      </c>
      <c r="Q181" s="141"/>
      <c r="R181" s="142">
        <f>SUM(R182:R187)</f>
        <v>35.619</v>
      </c>
      <c r="S181" s="141"/>
      <c r="T181" s="143">
        <f>SUM(T182:T187)</f>
        <v>0</v>
      </c>
      <c r="AR181" s="136" t="s">
        <v>85</v>
      </c>
      <c r="AT181" s="144" t="s">
        <v>77</v>
      </c>
      <c r="AU181" s="144" t="s">
        <v>85</v>
      </c>
      <c r="AY181" s="136" t="s">
        <v>240</v>
      </c>
      <c r="BK181" s="145">
        <f>SUM(BK182:BK187)</f>
        <v>0</v>
      </c>
    </row>
    <row r="182" spans="1:65" s="2" customFormat="1" ht="24">
      <c r="A182" s="32"/>
      <c r="B182" s="148"/>
      <c r="C182" s="149" t="s">
        <v>307</v>
      </c>
      <c r="D182" s="149" t="s">
        <v>243</v>
      </c>
      <c r="E182" s="150" t="s">
        <v>914</v>
      </c>
      <c r="F182" s="151" t="s">
        <v>915</v>
      </c>
      <c r="G182" s="152" t="s">
        <v>375</v>
      </c>
      <c r="H182" s="153">
        <v>18.846</v>
      </c>
      <c r="I182" s="154"/>
      <c r="J182" s="155">
        <f>ROUND(I182*H182,2)</f>
        <v>0</v>
      </c>
      <c r="K182" s="151" t="s">
        <v>356</v>
      </c>
      <c r="L182" s="33"/>
      <c r="M182" s="156" t="s">
        <v>1</v>
      </c>
      <c r="N182" s="157" t="s">
        <v>43</v>
      </c>
      <c r="O182" s="58"/>
      <c r="P182" s="158">
        <f>O182*H182</f>
        <v>0</v>
      </c>
      <c r="Q182" s="158">
        <v>0</v>
      </c>
      <c r="R182" s="158">
        <f>Q182*H182</f>
        <v>0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239</v>
      </c>
      <c r="AT182" s="160" t="s">
        <v>243</v>
      </c>
      <c r="AU182" s="160" t="s">
        <v>87</v>
      </c>
      <c r="AY182" s="17" t="s">
        <v>240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239</v>
      </c>
      <c r="BM182" s="160" t="s">
        <v>1078</v>
      </c>
    </row>
    <row r="183" spans="1:47" s="2" customFormat="1" ht="19.5">
      <c r="A183" s="32"/>
      <c r="B183" s="33"/>
      <c r="C183" s="32"/>
      <c r="D183" s="162" t="s">
        <v>248</v>
      </c>
      <c r="E183" s="32"/>
      <c r="F183" s="163" t="s">
        <v>917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248</v>
      </c>
      <c r="AU183" s="17" t="s">
        <v>87</v>
      </c>
    </row>
    <row r="184" spans="2:51" s="13" customFormat="1" ht="12">
      <c r="B184" s="171"/>
      <c r="D184" s="162" t="s">
        <v>367</v>
      </c>
      <c r="E184" s="172" t="s">
        <v>1</v>
      </c>
      <c r="F184" s="173" t="s">
        <v>1079</v>
      </c>
      <c r="H184" s="174">
        <v>18.846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367</v>
      </c>
      <c r="AU184" s="172" t="s">
        <v>87</v>
      </c>
      <c r="AV184" s="13" t="s">
        <v>87</v>
      </c>
      <c r="AW184" s="13" t="s">
        <v>33</v>
      </c>
      <c r="AX184" s="13" t="s">
        <v>85</v>
      </c>
      <c r="AY184" s="172" t="s">
        <v>240</v>
      </c>
    </row>
    <row r="185" spans="1:65" s="2" customFormat="1" ht="16.5" customHeight="1">
      <c r="A185" s="32"/>
      <c r="B185" s="148"/>
      <c r="C185" s="194" t="s">
        <v>8</v>
      </c>
      <c r="D185" s="194" t="s">
        <v>428</v>
      </c>
      <c r="E185" s="195" t="s">
        <v>904</v>
      </c>
      <c r="F185" s="196" t="s">
        <v>905</v>
      </c>
      <c r="G185" s="197" t="s">
        <v>391</v>
      </c>
      <c r="H185" s="198">
        <v>35.619</v>
      </c>
      <c r="I185" s="199"/>
      <c r="J185" s="200">
        <f>ROUND(I185*H185,2)</f>
        <v>0</v>
      </c>
      <c r="K185" s="196" t="s">
        <v>356</v>
      </c>
      <c r="L185" s="201"/>
      <c r="M185" s="202" t="s">
        <v>1</v>
      </c>
      <c r="N185" s="203" t="s">
        <v>43</v>
      </c>
      <c r="O185" s="58"/>
      <c r="P185" s="158">
        <f>O185*H185</f>
        <v>0</v>
      </c>
      <c r="Q185" s="158">
        <v>1</v>
      </c>
      <c r="R185" s="158">
        <f>Q185*H185</f>
        <v>35.619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277</v>
      </c>
      <c r="AT185" s="160" t="s">
        <v>428</v>
      </c>
      <c r="AU185" s="160" t="s">
        <v>87</v>
      </c>
      <c r="AY185" s="17" t="s">
        <v>240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85</v>
      </c>
      <c r="BK185" s="161">
        <f>ROUND(I185*H185,2)</f>
        <v>0</v>
      </c>
      <c r="BL185" s="17" t="s">
        <v>239</v>
      </c>
      <c r="BM185" s="160" t="s">
        <v>1080</v>
      </c>
    </row>
    <row r="186" spans="1:47" s="2" customFormat="1" ht="12">
      <c r="A186" s="32"/>
      <c r="B186" s="33"/>
      <c r="C186" s="32"/>
      <c r="D186" s="162" t="s">
        <v>248</v>
      </c>
      <c r="E186" s="32"/>
      <c r="F186" s="163" t="s">
        <v>905</v>
      </c>
      <c r="G186" s="32"/>
      <c r="H186" s="32"/>
      <c r="I186" s="164"/>
      <c r="J186" s="32"/>
      <c r="K186" s="32"/>
      <c r="L186" s="33"/>
      <c r="M186" s="165"/>
      <c r="N186" s="166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248</v>
      </c>
      <c r="AU186" s="17" t="s">
        <v>87</v>
      </c>
    </row>
    <row r="187" spans="2:51" s="13" customFormat="1" ht="12">
      <c r="B187" s="171"/>
      <c r="D187" s="162" t="s">
        <v>367</v>
      </c>
      <c r="F187" s="173" t="s">
        <v>1081</v>
      </c>
      <c r="H187" s="174">
        <v>35.619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367</v>
      </c>
      <c r="AU187" s="172" t="s">
        <v>87</v>
      </c>
      <c r="AV187" s="13" t="s">
        <v>87</v>
      </c>
      <c r="AW187" s="13" t="s">
        <v>3</v>
      </c>
      <c r="AX187" s="13" t="s">
        <v>85</v>
      </c>
      <c r="AY187" s="172" t="s">
        <v>240</v>
      </c>
    </row>
    <row r="188" spans="2:63" s="12" customFormat="1" ht="22.9" customHeight="1">
      <c r="B188" s="135"/>
      <c r="D188" s="136" t="s">
        <v>77</v>
      </c>
      <c r="E188" s="146" t="s">
        <v>277</v>
      </c>
      <c r="F188" s="146" t="s">
        <v>497</v>
      </c>
      <c r="I188" s="138"/>
      <c r="J188" s="147">
        <f>BK188</f>
        <v>0</v>
      </c>
      <c r="L188" s="135"/>
      <c r="M188" s="140"/>
      <c r="N188" s="141"/>
      <c r="O188" s="141"/>
      <c r="P188" s="142">
        <f>SUM(P189:P234)</f>
        <v>0</v>
      </c>
      <c r="Q188" s="141"/>
      <c r="R188" s="142">
        <f>SUM(R189:R234)</f>
        <v>29.532111</v>
      </c>
      <c r="S188" s="141"/>
      <c r="T188" s="143">
        <f>SUM(T189:T234)</f>
        <v>0</v>
      </c>
      <c r="AR188" s="136" t="s">
        <v>85</v>
      </c>
      <c r="AT188" s="144" t="s">
        <v>77</v>
      </c>
      <c r="AU188" s="144" t="s">
        <v>85</v>
      </c>
      <c r="AY188" s="136" t="s">
        <v>240</v>
      </c>
      <c r="BK188" s="145">
        <f>SUM(BK189:BK234)</f>
        <v>0</v>
      </c>
    </row>
    <row r="189" spans="1:65" s="2" customFormat="1" ht="16.5" customHeight="1">
      <c r="A189" s="32"/>
      <c r="B189" s="148"/>
      <c r="C189" s="149" t="s">
        <v>316</v>
      </c>
      <c r="D189" s="149" t="s">
        <v>243</v>
      </c>
      <c r="E189" s="150" t="s">
        <v>921</v>
      </c>
      <c r="F189" s="151" t="s">
        <v>922</v>
      </c>
      <c r="G189" s="152" t="s">
        <v>493</v>
      </c>
      <c r="H189" s="153">
        <v>7</v>
      </c>
      <c r="I189" s="154"/>
      <c r="J189" s="155">
        <f>ROUND(I189*H189,2)</f>
        <v>0</v>
      </c>
      <c r="K189" s="151" t="s">
        <v>1</v>
      </c>
      <c r="L189" s="33"/>
      <c r="M189" s="156" t="s">
        <v>1</v>
      </c>
      <c r="N189" s="157" t="s">
        <v>43</v>
      </c>
      <c r="O189" s="58"/>
      <c r="P189" s="158">
        <f>O189*H189</f>
        <v>0</v>
      </c>
      <c r="Q189" s="158">
        <v>0</v>
      </c>
      <c r="R189" s="158">
        <f>Q189*H189</f>
        <v>0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239</v>
      </c>
      <c r="AT189" s="160" t="s">
        <v>243</v>
      </c>
      <c r="AU189" s="160" t="s">
        <v>87</v>
      </c>
      <c r="AY189" s="17" t="s">
        <v>240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239</v>
      </c>
      <c r="BM189" s="160" t="s">
        <v>1082</v>
      </c>
    </row>
    <row r="190" spans="1:65" s="2" customFormat="1" ht="24">
      <c r="A190" s="32"/>
      <c r="B190" s="148"/>
      <c r="C190" s="149" t="s">
        <v>321</v>
      </c>
      <c r="D190" s="149" t="s">
        <v>243</v>
      </c>
      <c r="E190" s="150" t="s">
        <v>924</v>
      </c>
      <c r="F190" s="151" t="s">
        <v>925</v>
      </c>
      <c r="G190" s="152" t="s">
        <v>445</v>
      </c>
      <c r="H190" s="153">
        <v>157.05</v>
      </c>
      <c r="I190" s="154"/>
      <c r="J190" s="155">
        <f>ROUND(I190*H190,2)</f>
        <v>0</v>
      </c>
      <c r="K190" s="151" t="s">
        <v>356</v>
      </c>
      <c r="L190" s="33"/>
      <c r="M190" s="156" t="s">
        <v>1</v>
      </c>
      <c r="N190" s="157" t="s">
        <v>43</v>
      </c>
      <c r="O190" s="58"/>
      <c r="P190" s="158">
        <f>O190*H190</f>
        <v>0</v>
      </c>
      <c r="Q190" s="158">
        <v>2E-05</v>
      </c>
      <c r="R190" s="158">
        <f>Q190*H190</f>
        <v>0.0031410000000000006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239</v>
      </c>
      <c r="AT190" s="160" t="s">
        <v>243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1083</v>
      </c>
    </row>
    <row r="191" spans="1:47" s="2" customFormat="1" ht="19.5">
      <c r="A191" s="32"/>
      <c r="B191" s="33"/>
      <c r="C191" s="32"/>
      <c r="D191" s="162" t="s">
        <v>248</v>
      </c>
      <c r="E191" s="32"/>
      <c r="F191" s="163" t="s">
        <v>927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2:51" s="13" customFormat="1" ht="12">
      <c r="B192" s="171"/>
      <c r="D192" s="162" t="s">
        <v>367</v>
      </c>
      <c r="E192" s="172" t="s">
        <v>1</v>
      </c>
      <c r="F192" s="173" t="s">
        <v>1084</v>
      </c>
      <c r="H192" s="174">
        <v>157.05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367</v>
      </c>
      <c r="AU192" s="172" t="s">
        <v>87</v>
      </c>
      <c r="AV192" s="13" t="s">
        <v>87</v>
      </c>
      <c r="AW192" s="13" t="s">
        <v>33</v>
      </c>
      <c r="AX192" s="13" t="s">
        <v>85</v>
      </c>
      <c r="AY192" s="172" t="s">
        <v>240</v>
      </c>
    </row>
    <row r="193" spans="1:65" s="2" customFormat="1" ht="16.5" customHeight="1">
      <c r="A193" s="32"/>
      <c r="B193" s="148"/>
      <c r="C193" s="194" t="s">
        <v>327</v>
      </c>
      <c r="D193" s="194" t="s">
        <v>428</v>
      </c>
      <c r="E193" s="195" t="s">
        <v>928</v>
      </c>
      <c r="F193" s="196" t="s">
        <v>929</v>
      </c>
      <c r="G193" s="197" t="s">
        <v>501</v>
      </c>
      <c r="H193" s="198">
        <v>3</v>
      </c>
      <c r="I193" s="199"/>
      <c r="J193" s="200">
        <f>ROUND(I193*H193,2)</f>
        <v>0</v>
      </c>
      <c r="K193" s="196" t="s">
        <v>1</v>
      </c>
      <c r="L193" s="201"/>
      <c r="M193" s="202" t="s">
        <v>1</v>
      </c>
      <c r="N193" s="203" t="s">
        <v>43</v>
      </c>
      <c r="O193" s="58"/>
      <c r="P193" s="158">
        <f>O193*H193</f>
        <v>0</v>
      </c>
      <c r="Q193" s="158">
        <v>0.045</v>
      </c>
      <c r="R193" s="158">
        <f>Q193*H193</f>
        <v>0.135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277</v>
      </c>
      <c r="AT193" s="160" t="s">
        <v>428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239</v>
      </c>
      <c r="BM193" s="160" t="s">
        <v>1085</v>
      </c>
    </row>
    <row r="194" spans="1:47" s="2" customFormat="1" ht="12">
      <c r="A194" s="32"/>
      <c r="B194" s="33"/>
      <c r="C194" s="32"/>
      <c r="D194" s="162" t="s">
        <v>248</v>
      </c>
      <c r="E194" s="32"/>
      <c r="F194" s="163"/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2:51" s="13" customFormat="1" ht="12">
      <c r="B195" s="171"/>
      <c r="D195" s="162" t="s">
        <v>367</v>
      </c>
      <c r="E195" s="172" t="s">
        <v>1</v>
      </c>
      <c r="F195" s="173" t="s">
        <v>1086</v>
      </c>
      <c r="H195" s="174">
        <v>3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367</v>
      </c>
      <c r="AU195" s="172" t="s">
        <v>87</v>
      </c>
      <c r="AV195" s="13" t="s">
        <v>87</v>
      </c>
      <c r="AW195" s="13" t="s">
        <v>33</v>
      </c>
      <c r="AX195" s="13" t="s">
        <v>85</v>
      </c>
      <c r="AY195" s="172" t="s">
        <v>240</v>
      </c>
    </row>
    <row r="196" spans="1:65" s="2" customFormat="1" ht="16.5" customHeight="1">
      <c r="A196" s="32"/>
      <c r="B196" s="148"/>
      <c r="C196" s="194" t="s">
        <v>332</v>
      </c>
      <c r="D196" s="194" t="s">
        <v>428</v>
      </c>
      <c r="E196" s="195" t="s">
        <v>932</v>
      </c>
      <c r="F196" s="196" t="s">
        <v>933</v>
      </c>
      <c r="G196" s="197" t="s">
        <v>501</v>
      </c>
      <c r="H196" s="198">
        <v>26</v>
      </c>
      <c r="I196" s="199"/>
      <c r="J196" s="200">
        <f>ROUND(I196*H196,2)</f>
        <v>0</v>
      </c>
      <c r="K196" s="196" t="s">
        <v>1</v>
      </c>
      <c r="L196" s="201"/>
      <c r="M196" s="202" t="s">
        <v>1</v>
      </c>
      <c r="N196" s="203" t="s">
        <v>43</v>
      </c>
      <c r="O196" s="58"/>
      <c r="P196" s="158">
        <f>O196*H196</f>
        <v>0</v>
      </c>
      <c r="Q196" s="158">
        <v>0.09</v>
      </c>
      <c r="R196" s="158">
        <f>Q196*H196</f>
        <v>2.34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277</v>
      </c>
      <c r="AT196" s="160" t="s">
        <v>428</v>
      </c>
      <c r="AU196" s="160" t="s">
        <v>87</v>
      </c>
      <c r="AY196" s="17" t="s">
        <v>240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239</v>
      </c>
      <c r="BM196" s="160" t="s">
        <v>1087</v>
      </c>
    </row>
    <row r="197" spans="1:47" s="2" customFormat="1" ht="12">
      <c r="A197" s="32"/>
      <c r="B197" s="33"/>
      <c r="C197" s="32"/>
      <c r="D197" s="162" t="s">
        <v>248</v>
      </c>
      <c r="E197" s="32"/>
      <c r="F197" s="163"/>
      <c r="G197" s="32"/>
      <c r="H197" s="32"/>
      <c r="I197" s="164"/>
      <c r="J197" s="32"/>
      <c r="K197" s="32"/>
      <c r="L197" s="33"/>
      <c r="M197" s="165"/>
      <c r="N197" s="166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248</v>
      </c>
      <c r="AU197" s="17" t="s">
        <v>87</v>
      </c>
    </row>
    <row r="198" spans="2:51" s="13" customFormat="1" ht="12">
      <c r="B198" s="171"/>
      <c r="D198" s="162" t="s">
        <v>367</v>
      </c>
      <c r="E198" s="172" t="s">
        <v>1</v>
      </c>
      <c r="F198" s="173" t="s">
        <v>1088</v>
      </c>
      <c r="H198" s="174">
        <v>26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2" t="s">
        <v>367</v>
      </c>
      <c r="AU198" s="172" t="s">
        <v>87</v>
      </c>
      <c r="AV198" s="13" t="s">
        <v>87</v>
      </c>
      <c r="AW198" s="13" t="s">
        <v>33</v>
      </c>
      <c r="AX198" s="13" t="s">
        <v>85</v>
      </c>
      <c r="AY198" s="172" t="s">
        <v>240</v>
      </c>
    </row>
    <row r="199" spans="1:65" s="2" customFormat="1" ht="24">
      <c r="A199" s="32"/>
      <c r="B199" s="148"/>
      <c r="C199" s="149" t="s">
        <v>453</v>
      </c>
      <c r="D199" s="149" t="s">
        <v>243</v>
      </c>
      <c r="E199" s="150" t="s">
        <v>1089</v>
      </c>
      <c r="F199" s="151" t="s">
        <v>1090</v>
      </c>
      <c r="G199" s="152" t="s">
        <v>501</v>
      </c>
      <c r="H199" s="153">
        <v>6</v>
      </c>
      <c r="I199" s="154"/>
      <c r="J199" s="155">
        <f>ROUND(I199*H199,2)</f>
        <v>0</v>
      </c>
      <c r="K199" s="151" t="s">
        <v>356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239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1091</v>
      </c>
    </row>
    <row r="200" spans="1:47" s="2" customFormat="1" ht="19.5">
      <c r="A200" s="32"/>
      <c r="B200" s="33"/>
      <c r="C200" s="32"/>
      <c r="D200" s="162" t="s">
        <v>248</v>
      </c>
      <c r="E200" s="32"/>
      <c r="F200" s="163" t="s">
        <v>1092</v>
      </c>
      <c r="G200" s="32"/>
      <c r="H200" s="32"/>
      <c r="I200" s="164"/>
      <c r="J200" s="32"/>
      <c r="K200" s="32"/>
      <c r="L200" s="33"/>
      <c r="M200" s="165"/>
      <c r="N200" s="166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65" s="2" customFormat="1" ht="16.5" customHeight="1">
      <c r="A201" s="32"/>
      <c r="B201" s="148"/>
      <c r="C201" s="194" t="s">
        <v>7</v>
      </c>
      <c r="D201" s="194" t="s">
        <v>428</v>
      </c>
      <c r="E201" s="195" t="s">
        <v>1093</v>
      </c>
      <c r="F201" s="196" t="s">
        <v>1094</v>
      </c>
      <c r="G201" s="197" t="s">
        <v>501</v>
      </c>
      <c r="H201" s="198">
        <v>6</v>
      </c>
      <c r="I201" s="199"/>
      <c r="J201" s="200">
        <f>ROUND(I201*H201,2)</f>
        <v>0</v>
      </c>
      <c r="K201" s="196" t="s">
        <v>1</v>
      </c>
      <c r="L201" s="201"/>
      <c r="M201" s="202" t="s">
        <v>1</v>
      </c>
      <c r="N201" s="203" t="s">
        <v>43</v>
      </c>
      <c r="O201" s="58"/>
      <c r="P201" s="158">
        <f>O201*H201</f>
        <v>0</v>
      </c>
      <c r="Q201" s="158">
        <v>0.0085</v>
      </c>
      <c r="R201" s="158">
        <f>Q201*H201</f>
        <v>0.051000000000000004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277</v>
      </c>
      <c r="AT201" s="160" t="s">
        <v>428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239</v>
      </c>
      <c r="BM201" s="160" t="s">
        <v>1095</v>
      </c>
    </row>
    <row r="202" spans="1:47" s="2" customFormat="1" ht="12">
      <c r="A202" s="32"/>
      <c r="B202" s="33"/>
      <c r="C202" s="32"/>
      <c r="D202" s="162" t="s">
        <v>248</v>
      </c>
      <c r="E202" s="32"/>
      <c r="F202" s="163"/>
      <c r="G202" s="32"/>
      <c r="H202" s="32"/>
      <c r="I202" s="164"/>
      <c r="J202" s="32"/>
      <c r="K202" s="32"/>
      <c r="L202" s="33"/>
      <c r="M202" s="165"/>
      <c r="N202" s="166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248</v>
      </c>
      <c r="AU202" s="17" t="s">
        <v>87</v>
      </c>
    </row>
    <row r="203" spans="1:65" s="2" customFormat="1" ht="24">
      <c r="A203" s="32"/>
      <c r="B203" s="148"/>
      <c r="C203" s="149" t="s">
        <v>462</v>
      </c>
      <c r="D203" s="149" t="s">
        <v>243</v>
      </c>
      <c r="E203" s="150" t="s">
        <v>936</v>
      </c>
      <c r="F203" s="151" t="s">
        <v>937</v>
      </c>
      <c r="G203" s="152" t="s">
        <v>501</v>
      </c>
      <c r="H203" s="153">
        <v>5</v>
      </c>
      <c r="I203" s="154"/>
      <c r="J203" s="155">
        <f>ROUND(I203*H203,2)</f>
        <v>0</v>
      </c>
      <c r="K203" s="151" t="s">
        <v>356</v>
      </c>
      <c r="L203" s="33"/>
      <c r="M203" s="156" t="s">
        <v>1</v>
      </c>
      <c r="N203" s="157" t="s">
        <v>43</v>
      </c>
      <c r="O203" s="58"/>
      <c r="P203" s="158">
        <f>O203*H203</f>
        <v>0</v>
      </c>
      <c r="Q203" s="158">
        <v>0</v>
      </c>
      <c r="R203" s="158">
        <f>Q203*H203</f>
        <v>0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239</v>
      </c>
      <c r="AT203" s="160" t="s">
        <v>243</v>
      </c>
      <c r="AU203" s="160" t="s">
        <v>87</v>
      </c>
      <c r="AY203" s="17" t="s">
        <v>240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239</v>
      </c>
      <c r="BM203" s="160" t="s">
        <v>1096</v>
      </c>
    </row>
    <row r="204" spans="1:47" s="2" customFormat="1" ht="19.5">
      <c r="A204" s="32"/>
      <c r="B204" s="33"/>
      <c r="C204" s="32"/>
      <c r="D204" s="162" t="s">
        <v>248</v>
      </c>
      <c r="E204" s="32"/>
      <c r="F204" s="163" t="s">
        <v>939</v>
      </c>
      <c r="G204" s="32"/>
      <c r="H204" s="32"/>
      <c r="I204" s="164"/>
      <c r="J204" s="32"/>
      <c r="K204" s="32"/>
      <c r="L204" s="33"/>
      <c r="M204" s="165"/>
      <c r="N204" s="166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248</v>
      </c>
      <c r="AU204" s="17" t="s">
        <v>87</v>
      </c>
    </row>
    <row r="205" spans="2:51" s="13" customFormat="1" ht="12">
      <c r="B205" s="171"/>
      <c r="D205" s="162" t="s">
        <v>367</v>
      </c>
      <c r="E205" s="172" t="s">
        <v>1</v>
      </c>
      <c r="F205" s="173" t="s">
        <v>1097</v>
      </c>
      <c r="H205" s="174">
        <v>5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367</v>
      </c>
      <c r="AU205" s="172" t="s">
        <v>87</v>
      </c>
      <c r="AV205" s="13" t="s">
        <v>87</v>
      </c>
      <c r="AW205" s="13" t="s">
        <v>33</v>
      </c>
      <c r="AX205" s="13" t="s">
        <v>85</v>
      </c>
      <c r="AY205" s="172" t="s">
        <v>240</v>
      </c>
    </row>
    <row r="206" spans="1:65" s="2" customFormat="1" ht="16.5" customHeight="1">
      <c r="A206" s="32"/>
      <c r="B206" s="148"/>
      <c r="C206" s="194" t="s">
        <v>467</v>
      </c>
      <c r="D206" s="194" t="s">
        <v>428</v>
      </c>
      <c r="E206" s="195" t="s">
        <v>940</v>
      </c>
      <c r="F206" s="196" t="s">
        <v>941</v>
      </c>
      <c r="G206" s="197" t="s">
        <v>501</v>
      </c>
      <c r="H206" s="198">
        <v>4</v>
      </c>
      <c r="I206" s="199"/>
      <c r="J206" s="200">
        <f>ROUND(I206*H206,2)</f>
        <v>0</v>
      </c>
      <c r="K206" s="196" t="s">
        <v>1</v>
      </c>
      <c r="L206" s="201"/>
      <c r="M206" s="202" t="s">
        <v>1</v>
      </c>
      <c r="N206" s="203" t="s">
        <v>43</v>
      </c>
      <c r="O206" s="58"/>
      <c r="P206" s="158">
        <f>O206*H206</f>
        <v>0</v>
      </c>
      <c r="Q206" s="158">
        <v>0.0029</v>
      </c>
      <c r="R206" s="158">
        <f>Q206*H206</f>
        <v>0.0116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277</v>
      </c>
      <c r="AT206" s="160" t="s">
        <v>428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239</v>
      </c>
      <c r="BM206" s="160" t="s">
        <v>1098</v>
      </c>
    </row>
    <row r="207" spans="1:47" s="2" customFormat="1" ht="12">
      <c r="A207" s="32"/>
      <c r="B207" s="33"/>
      <c r="C207" s="32"/>
      <c r="D207" s="162" t="s">
        <v>248</v>
      </c>
      <c r="E207" s="32"/>
      <c r="F207" s="163"/>
      <c r="G207" s="32"/>
      <c r="H207" s="32"/>
      <c r="I207" s="164"/>
      <c r="J207" s="32"/>
      <c r="K207" s="32"/>
      <c r="L207" s="33"/>
      <c r="M207" s="165"/>
      <c r="N207" s="166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248</v>
      </c>
      <c r="AU207" s="17" t="s">
        <v>87</v>
      </c>
    </row>
    <row r="208" spans="1:65" s="2" customFormat="1" ht="16.5" customHeight="1">
      <c r="A208" s="32"/>
      <c r="B208" s="148"/>
      <c r="C208" s="194" t="s">
        <v>472</v>
      </c>
      <c r="D208" s="194" t="s">
        <v>428</v>
      </c>
      <c r="E208" s="195" t="s">
        <v>1099</v>
      </c>
      <c r="F208" s="196" t="s">
        <v>1100</v>
      </c>
      <c r="G208" s="197" t="s">
        <v>501</v>
      </c>
      <c r="H208" s="198">
        <v>1</v>
      </c>
      <c r="I208" s="199"/>
      <c r="J208" s="200">
        <f>ROUND(I208*H208,2)</f>
        <v>0</v>
      </c>
      <c r="K208" s="196" t="s">
        <v>1</v>
      </c>
      <c r="L208" s="201"/>
      <c r="M208" s="202" t="s">
        <v>1</v>
      </c>
      <c r="N208" s="203" t="s">
        <v>43</v>
      </c>
      <c r="O208" s="58"/>
      <c r="P208" s="158">
        <f>O208*H208</f>
        <v>0</v>
      </c>
      <c r="Q208" s="158">
        <v>0.0013</v>
      </c>
      <c r="R208" s="158">
        <f>Q208*H208</f>
        <v>0.0013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277</v>
      </c>
      <c r="AT208" s="160" t="s">
        <v>428</v>
      </c>
      <c r="AU208" s="160" t="s">
        <v>87</v>
      </c>
      <c r="AY208" s="17" t="s">
        <v>240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85</v>
      </c>
      <c r="BK208" s="161">
        <f>ROUND(I208*H208,2)</f>
        <v>0</v>
      </c>
      <c r="BL208" s="17" t="s">
        <v>239</v>
      </c>
      <c r="BM208" s="160" t="s">
        <v>1101</v>
      </c>
    </row>
    <row r="209" spans="1:47" s="2" customFormat="1" ht="12">
      <c r="A209" s="32"/>
      <c r="B209" s="33"/>
      <c r="C209" s="32"/>
      <c r="D209" s="162" t="s">
        <v>248</v>
      </c>
      <c r="E209" s="32"/>
      <c r="F209" s="163"/>
      <c r="G209" s="32"/>
      <c r="H209" s="32"/>
      <c r="I209" s="164"/>
      <c r="J209" s="32"/>
      <c r="K209" s="32"/>
      <c r="L209" s="33"/>
      <c r="M209" s="165"/>
      <c r="N209" s="166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248</v>
      </c>
      <c r="AU209" s="17" t="s">
        <v>87</v>
      </c>
    </row>
    <row r="210" spans="1:65" s="2" customFormat="1" ht="24">
      <c r="A210" s="32"/>
      <c r="B210" s="148"/>
      <c r="C210" s="149" t="s">
        <v>403</v>
      </c>
      <c r="D210" s="149" t="s">
        <v>243</v>
      </c>
      <c r="E210" s="150" t="s">
        <v>952</v>
      </c>
      <c r="F210" s="151" t="s">
        <v>953</v>
      </c>
      <c r="G210" s="152" t="s">
        <v>954</v>
      </c>
      <c r="H210" s="153">
        <v>5</v>
      </c>
      <c r="I210" s="154"/>
      <c r="J210" s="155">
        <f>ROUND(I210*H210,2)</f>
        <v>0</v>
      </c>
      <c r="K210" s="151" t="s">
        <v>356</v>
      </c>
      <c r="L210" s="33"/>
      <c r="M210" s="156" t="s">
        <v>1</v>
      </c>
      <c r="N210" s="157" t="s">
        <v>43</v>
      </c>
      <c r="O210" s="58"/>
      <c r="P210" s="158">
        <f>O210*H210</f>
        <v>0</v>
      </c>
      <c r="Q210" s="158">
        <v>0.00031</v>
      </c>
      <c r="R210" s="158">
        <f>Q210*H210</f>
        <v>0.00155</v>
      </c>
      <c r="S210" s="158">
        <v>0</v>
      </c>
      <c r="T210" s="15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0" t="s">
        <v>239</v>
      </c>
      <c r="AT210" s="160" t="s">
        <v>243</v>
      </c>
      <c r="AU210" s="160" t="s">
        <v>87</v>
      </c>
      <c r="AY210" s="17" t="s">
        <v>240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7" t="s">
        <v>85</v>
      </c>
      <c r="BK210" s="161">
        <f>ROUND(I210*H210,2)</f>
        <v>0</v>
      </c>
      <c r="BL210" s="17" t="s">
        <v>239</v>
      </c>
      <c r="BM210" s="160" t="s">
        <v>1102</v>
      </c>
    </row>
    <row r="211" spans="1:47" s="2" customFormat="1" ht="12">
      <c r="A211" s="32"/>
      <c r="B211" s="33"/>
      <c r="C211" s="32"/>
      <c r="D211" s="162" t="s">
        <v>248</v>
      </c>
      <c r="E211" s="32"/>
      <c r="F211" s="163" t="s">
        <v>956</v>
      </c>
      <c r="G211" s="32"/>
      <c r="H211" s="32"/>
      <c r="I211" s="164"/>
      <c r="J211" s="32"/>
      <c r="K211" s="32"/>
      <c r="L211" s="33"/>
      <c r="M211" s="165"/>
      <c r="N211" s="166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248</v>
      </c>
      <c r="AU211" s="17" t="s">
        <v>87</v>
      </c>
    </row>
    <row r="212" spans="1:65" s="2" customFormat="1" ht="33" customHeight="1">
      <c r="A212" s="32"/>
      <c r="B212" s="148"/>
      <c r="C212" s="149" t="s">
        <v>478</v>
      </c>
      <c r="D212" s="149" t="s">
        <v>243</v>
      </c>
      <c r="E212" s="150" t="s">
        <v>957</v>
      </c>
      <c r="F212" s="151" t="s">
        <v>958</v>
      </c>
      <c r="G212" s="152" t="s">
        <v>501</v>
      </c>
      <c r="H212" s="153">
        <v>4</v>
      </c>
      <c r="I212" s="154"/>
      <c r="J212" s="155">
        <f>ROUND(I212*H212,2)</f>
        <v>0</v>
      </c>
      <c r="K212" s="151" t="s">
        <v>356</v>
      </c>
      <c r="L212" s="33"/>
      <c r="M212" s="156" t="s">
        <v>1</v>
      </c>
      <c r="N212" s="157" t="s">
        <v>43</v>
      </c>
      <c r="O212" s="58"/>
      <c r="P212" s="158">
        <f>O212*H212</f>
        <v>0</v>
      </c>
      <c r="Q212" s="158">
        <v>2.11676</v>
      </c>
      <c r="R212" s="158">
        <f>Q212*H212</f>
        <v>8.46704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239</v>
      </c>
      <c r="AT212" s="160" t="s">
        <v>243</v>
      </c>
      <c r="AU212" s="160" t="s">
        <v>87</v>
      </c>
      <c r="AY212" s="17" t="s">
        <v>240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85</v>
      </c>
      <c r="BK212" s="161">
        <f>ROUND(I212*H212,2)</f>
        <v>0</v>
      </c>
      <c r="BL212" s="17" t="s">
        <v>239</v>
      </c>
      <c r="BM212" s="160" t="s">
        <v>1103</v>
      </c>
    </row>
    <row r="213" spans="1:47" s="2" customFormat="1" ht="29.25">
      <c r="A213" s="32"/>
      <c r="B213" s="33"/>
      <c r="C213" s="32"/>
      <c r="D213" s="162" t="s">
        <v>248</v>
      </c>
      <c r="E213" s="32"/>
      <c r="F213" s="163" t="s">
        <v>960</v>
      </c>
      <c r="G213" s="32"/>
      <c r="H213" s="32"/>
      <c r="I213" s="164"/>
      <c r="J213" s="32"/>
      <c r="K213" s="32"/>
      <c r="L213" s="33"/>
      <c r="M213" s="165"/>
      <c r="N213" s="166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248</v>
      </c>
      <c r="AU213" s="17" t="s">
        <v>87</v>
      </c>
    </row>
    <row r="214" spans="1:65" s="2" customFormat="1" ht="16.5" customHeight="1">
      <c r="A214" s="32"/>
      <c r="B214" s="148"/>
      <c r="C214" s="194" t="s">
        <v>483</v>
      </c>
      <c r="D214" s="194" t="s">
        <v>428</v>
      </c>
      <c r="E214" s="195" t="s">
        <v>970</v>
      </c>
      <c r="F214" s="196" t="s">
        <v>971</v>
      </c>
      <c r="G214" s="197" t="s">
        <v>501</v>
      </c>
      <c r="H214" s="198">
        <v>1</v>
      </c>
      <c r="I214" s="199"/>
      <c r="J214" s="200">
        <f>ROUND(I214*H214,2)</f>
        <v>0</v>
      </c>
      <c r="K214" s="196" t="s">
        <v>1</v>
      </c>
      <c r="L214" s="201"/>
      <c r="M214" s="202" t="s">
        <v>1</v>
      </c>
      <c r="N214" s="203" t="s">
        <v>43</v>
      </c>
      <c r="O214" s="58"/>
      <c r="P214" s="158">
        <f>O214*H214</f>
        <v>0</v>
      </c>
      <c r="Q214" s="158">
        <v>0.04</v>
      </c>
      <c r="R214" s="158">
        <f>Q214*H214</f>
        <v>0.04</v>
      </c>
      <c r="S214" s="158">
        <v>0</v>
      </c>
      <c r="T214" s="15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0" t="s">
        <v>277</v>
      </c>
      <c r="AT214" s="160" t="s">
        <v>428</v>
      </c>
      <c r="AU214" s="160" t="s">
        <v>87</v>
      </c>
      <c r="AY214" s="17" t="s">
        <v>240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7" t="s">
        <v>85</v>
      </c>
      <c r="BK214" s="161">
        <f>ROUND(I214*H214,2)</f>
        <v>0</v>
      </c>
      <c r="BL214" s="17" t="s">
        <v>239</v>
      </c>
      <c r="BM214" s="160" t="s">
        <v>1104</v>
      </c>
    </row>
    <row r="215" spans="1:47" s="2" customFormat="1" ht="12">
      <c r="A215" s="32"/>
      <c r="B215" s="33"/>
      <c r="C215" s="32"/>
      <c r="D215" s="162" t="s">
        <v>248</v>
      </c>
      <c r="E215" s="32"/>
      <c r="F215" s="163" t="s">
        <v>971</v>
      </c>
      <c r="G215" s="32"/>
      <c r="H215" s="32"/>
      <c r="I215" s="164"/>
      <c r="J215" s="32"/>
      <c r="K215" s="32"/>
      <c r="L215" s="33"/>
      <c r="M215" s="165"/>
      <c r="N215" s="166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248</v>
      </c>
      <c r="AU215" s="17" t="s">
        <v>87</v>
      </c>
    </row>
    <row r="216" spans="1:65" s="2" customFormat="1" ht="16.5" customHeight="1">
      <c r="A216" s="32"/>
      <c r="B216" s="148"/>
      <c r="C216" s="194" t="s">
        <v>485</v>
      </c>
      <c r="D216" s="194" t="s">
        <v>428</v>
      </c>
      <c r="E216" s="195" t="s">
        <v>973</v>
      </c>
      <c r="F216" s="196" t="s">
        <v>974</v>
      </c>
      <c r="G216" s="197" t="s">
        <v>501</v>
      </c>
      <c r="H216" s="198">
        <v>1</v>
      </c>
      <c r="I216" s="199"/>
      <c r="J216" s="200">
        <f>ROUND(I216*H216,2)</f>
        <v>0</v>
      </c>
      <c r="K216" s="196" t="s">
        <v>1</v>
      </c>
      <c r="L216" s="201"/>
      <c r="M216" s="202" t="s">
        <v>1</v>
      </c>
      <c r="N216" s="203" t="s">
        <v>43</v>
      </c>
      <c r="O216" s="58"/>
      <c r="P216" s="158">
        <f>O216*H216</f>
        <v>0</v>
      </c>
      <c r="Q216" s="158">
        <v>0.054</v>
      </c>
      <c r="R216" s="158">
        <f>Q216*H216</f>
        <v>0.054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277</v>
      </c>
      <c r="AT216" s="160" t="s">
        <v>428</v>
      </c>
      <c r="AU216" s="160" t="s">
        <v>87</v>
      </c>
      <c r="AY216" s="17" t="s">
        <v>240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85</v>
      </c>
      <c r="BK216" s="161">
        <f>ROUND(I216*H216,2)</f>
        <v>0</v>
      </c>
      <c r="BL216" s="17" t="s">
        <v>239</v>
      </c>
      <c r="BM216" s="160" t="s">
        <v>1105</v>
      </c>
    </row>
    <row r="217" spans="1:47" s="2" customFormat="1" ht="12">
      <c r="A217" s="32"/>
      <c r="B217" s="33"/>
      <c r="C217" s="32"/>
      <c r="D217" s="162" t="s">
        <v>248</v>
      </c>
      <c r="E217" s="32"/>
      <c r="F217" s="163" t="s">
        <v>974</v>
      </c>
      <c r="G217" s="32"/>
      <c r="H217" s="32"/>
      <c r="I217" s="164"/>
      <c r="J217" s="32"/>
      <c r="K217" s="32"/>
      <c r="L217" s="33"/>
      <c r="M217" s="165"/>
      <c r="N217" s="166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248</v>
      </c>
      <c r="AU217" s="17" t="s">
        <v>87</v>
      </c>
    </row>
    <row r="218" spans="1:65" s="2" customFormat="1" ht="16.5" customHeight="1">
      <c r="A218" s="32"/>
      <c r="B218" s="148"/>
      <c r="C218" s="194" t="s">
        <v>490</v>
      </c>
      <c r="D218" s="194" t="s">
        <v>428</v>
      </c>
      <c r="E218" s="195" t="s">
        <v>976</v>
      </c>
      <c r="F218" s="196" t="s">
        <v>977</v>
      </c>
      <c r="G218" s="197" t="s">
        <v>501</v>
      </c>
      <c r="H218" s="198">
        <v>4</v>
      </c>
      <c r="I218" s="199"/>
      <c r="J218" s="200">
        <f>ROUND(I218*H218,2)</f>
        <v>0</v>
      </c>
      <c r="K218" s="196" t="s">
        <v>1</v>
      </c>
      <c r="L218" s="201"/>
      <c r="M218" s="202" t="s">
        <v>1</v>
      </c>
      <c r="N218" s="203" t="s">
        <v>43</v>
      </c>
      <c r="O218" s="58"/>
      <c r="P218" s="158">
        <f>O218*H218</f>
        <v>0</v>
      </c>
      <c r="Q218" s="158">
        <v>0.068</v>
      </c>
      <c r="R218" s="158">
        <f>Q218*H218</f>
        <v>0.272</v>
      </c>
      <c r="S218" s="158">
        <v>0</v>
      </c>
      <c r="T218" s="15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0" t="s">
        <v>277</v>
      </c>
      <c r="AT218" s="160" t="s">
        <v>428</v>
      </c>
      <c r="AU218" s="160" t="s">
        <v>87</v>
      </c>
      <c r="AY218" s="17" t="s">
        <v>240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17" t="s">
        <v>85</v>
      </c>
      <c r="BK218" s="161">
        <f>ROUND(I218*H218,2)</f>
        <v>0</v>
      </c>
      <c r="BL218" s="17" t="s">
        <v>239</v>
      </c>
      <c r="BM218" s="160" t="s">
        <v>1106</v>
      </c>
    </row>
    <row r="219" spans="1:47" s="2" customFormat="1" ht="12">
      <c r="A219" s="32"/>
      <c r="B219" s="33"/>
      <c r="C219" s="32"/>
      <c r="D219" s="162" t="s">
        <v>248</v>
      </c>
      <c r="E219" s="32"/>
      <c r="F219" s="163" t="s">
        <v>977</v>
      </c>
      <c r="G219" s="32"/>
      <c r="H219" s="32"/>
      <c r="I219" s="164"/>
      <c r="J219" s="32"/>
      <c r="K219" s="32"/>
      <c r="L219" s="33"/>
      <c r="M219" s="165"/>
      <c r="N219" s="166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248</v>
      </c>
      <c r="AU219" s="17" t="s">
        <v>87</v>
      </c>
    </row>
    <row r="220" spans="1:65" s="2" customFormat="1" ht="16.5" customHeight="1">
      <c r="A220" s="32"/>
      <c r="B220" s="148"/>
      <c r="C220" s="194" t="s">
        <v>498</v>
      </c>
      <c r="D220" s="194" t="s">
        <v>428</v>
      </c>
      <c r="E220" s="195" t="s">
        <v>982</v>
      </c>
      <c r="F220" s="196" t="s">
        <v>983</v>
      </c>
      <c r="G220" s="197" t="s">
        <v>501</v>
      </c>
      <c r="H220" s="198">
        <v>1</v>
      </c>
      <c r="I220" s="199"/>
      <c r="J220" s="200">
        <f>ROUND(I220*H220,2)</f>
        <v>0</v>
      </c>
      <c r="K220" s="196" t="s">
        <v>1</v>
      </c>
      <c r="L220" s="201"/>
      <c r="M220" s="202" t="s">
        <v>1</v>
      </c>
      <c r="N220" s="203" t="s">
        <v>43</v>
      </c>
      <c r="O220" s="58"/>
      <c r="P220" s="158">
        <f>O220*H220</f>
        <v>0</v>
      </c>
      <c r="Q220" s="158">
        <v>0.585</v>
      </c>
      <c r="R220" s="158">
        <f>Q220*H220</f>
        <v>0.585</v>
      </c>
      <c r="S220" s="158">
        <v>0</v>
      </c>
      <c r="T220" s="15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277</v>
      </c>
      <c r="AT220" s="160" t="s">
        <v>428</v>
      </c>
      <c r="AU220" s="160" t="s">
        <v>87</v>
      </c>
      <c r="AY220" s="17" t="s">
        <v>240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85</v>
      </c>
      <c r="BK220" s="161">
        <f>ROUND(I220*H220,2)</f>
        <v>0</v>
      </c>
      <c r="BL220" s="17" t="s">
        <v>239</v>
      </c>
      <c r="BM220" s="160" t="s">
        <v>1107</v>
      </c>
    </row>
    <row r="221" spans="1:47" s="2" customFormat="1" ht="12">
      <c r="A221" s="32"/>
      <c r="B221" s="33"/>
      <c r="C221" s="32"/>
      <c r="D221" s="162" t="s">
        <v>248</v>
      </c>
      <c r="E221" s="32"/>
      <c r="F221" s="163" t="s">
        <v>983</v>
      </c>
      <c r="G221" s="32"/>
      <c r="H221" s="32"/>
      <c r="I221" s="164"/>
      <c r="J221" s="32"/>
      <c r="K221" s="32"/>
      <c r="L221" s="33"/>
      <c r="M221" s="165"/>
      <c r="N221" s="166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248</v>
      </c>
      <c r="AU221" s="17" t="s">
        <v>87</v>
      </c>
    </row>
    <row r="222" spans="1:65" s="2" customFormat="1" ht="16.5" customHeight="1">
      <c r="A222" s="32"/>
      <c r="B222" s="148"/>
      <c r="C222" s="194" t="s">
        <v>503</v>
      </c>
      <c r="D222" s="194" t="s">
        <v>428</v>
      </c>
      <c r="E222" s="195" t="s">
        <v>1108</v>
      </c>
      <c r="F222" s="196" t="s">
        <v>1109</v>
      </c>
      <c r="G222" s="197" t="s">
        <v>501</v>
      </c>
      <c r="H222" s="198">
        <v>3</v>
      </c>
      <c r="I222" s="199"/>
      <c r="J222" s="200">
        <f>ROUND(I222*H222,2)</f>
        <v>0</v>
      </c>
      <c r="K222" s="196" t="s">
        <v>1</v>
      </c>
      <c r="L222" s="201"/>
      <c r="M222" s="202" t="s">
        <v>1</v>
      </c>
      <c r="N222" s="203" t="s">
        <v>43</v>
      </c>
      <c r="O222" s="58"/>
      <c r="P222" s="158">
        <f>O222*H222</f>
        <v>0</v>
      </c>
      <c r="Q222" s="158">
        <v>1.35</v>
      </c>
      <c r="R222" s="158">
        <f>Q222*H222</f>
        <v>4.050000000000001</v>
      </c>
      <c r="S222" s="158">
        <v>0</v>
      </c>
      <c r="T222" s="15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0" t="s">
        <v>277</v>
      </c>
      <c r="AT222" s="160" t="s">
        <v>428</v>
      </c>
      <c r="AU222" s="160" t="s">
        <v>87</v>
      </c>
      <c r="AY222" s="17" t="s">
        <v>240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85</v>
      </c>
      <c r="BK222" s="161">
        <f>ROUND(I222*H222,2)</f>
        <v>0</v>
      </c>
      <c r="BL222" s="17" t="s">
        <v>239</v>
      </c>
      <c r="BM222" s="160" t="s">
        <v>1110</v>
      </c>
    </row>
    <row r="223" spans="1:65" s="2" customFormat="1" ht="16.5" customHeight="1">
      <c r="A223" s="32"/>
      <c r="B223" s="148"/>
      <c r="C223" s="194" t="s">
        <v>509</v>
      </c>
      <c r="D223" s="194" t="s">
        <v>428</v>
      </c>
      <c r="E223" s="195" t="s">
        <v>988</v>
      </c>
      <c r="F223" s="196" t="s">
        <v>989</v>
      </c>
      <c r="G223" s="197" t="s">
        <v>501</v>
      </c>
      <c r="H223" s="198">
        <v>4</v>
      </c>
      <c r="I223" s="199"/>
      <c r="J223" s="200">
        <f>ROUND(I223*H223,2)</f>
        <v>0</v>
      </c>
      <c r="K223" s="196" t="s">
        <v>1</v>
      </c>
      <c r="L223" s="201"/>
      <c r="M223" s="202" t="s">
        <v>1</v>
      </c>
      <c r="N223" s="203" t="s">
        <v>43</v>
      </c>
      <c r="O223" s="58"/>
      <c r="P223" s="158">
        <f>O223*H223</f>
        <v>0</v>
      </c>
      <c r="Q223" s="158">
        <v>0.5</v>
      </c>
      <c r="R223" s="158">
        <f>Q223*H223</f>
        <v>2</v>
      </c>
      <c r="S223" s="158">
        <v>0</v>
      </c>
      <c r="T223" s="15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0" t="s">
        <v>277</v>
      </c>
      <c r="AT223" s="160" t="s">
        <v>428</v>
      </c>
      <c r="AU223" s="160" t="s">
        <v>87</v>
      </c>
      <c r="AY223" s="17" t="s">
        <v>240</v>
      </c>
      <c r="BE223" s="161">
        <f>IF(N223="základní",J223,0)</f>
        <v>0</v>
      </c>
      <c r="BF223" s="161">
        <f>IF(N223="snížená",J223,0)</f>
        <v>0</v>
      </c>
      <c r="BG223" s="161">
        <f>IF(N223="zákl. přenesená",J223,0)</f>
        <v>0</v>
      </c>
      <c r="BH223" s="161">
        <f>IF(N223="sníž. přenesená",J223,0)</f>
        <v>0</v>
      </c>
      <c r="BI223" s="161">
        <f>IF(N223="nulová",J223,0)</f>
        <v>0</v>
      </c>
      <c r="BJ223" s="17" t="s">
        <v>85</v>
      </c>
      <c r="BK223" s="161">
        <f>ROUND(I223*H223,2)</f>
        <v>0</v>
      </c>
      <c r="BL223" s="17" t="s">
        <v>239</v>
      </c>
      <c r="BM223" s="160" t="s">
        <v>1111</v>
      </c>
    </row>
    <row r="224" spans="1:47" s="2" customFormat="1" ht="12">
      <c r="A224" s="32"/>
      <c r="B224" s="33"/>
      <c r="C224" s="32"/>
      <c r="D224" s="162" t="s">
        <v>248</v>
      </c>
      <c r="E224" s="32"/>
      <c r="F224" s="163" t="s">
        <v>989</v>
      </c>
      <c r="G224" s="32"/>
      <c r="H224" s="32"/>
      <c r="I224" s="164"/>
      <c r="J224" s="32"/>
      <c r="K224" s="32"/>
      <c r="L224" s="33"/>
      <c r="M224" s="165"/>
      <c r="N224" s="166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248</v>
      </c>
      <c r="AU224" s="17" t="s">
        <v>87</v>
      </c>
    </row>
    <row r="225" spans="1:65" s="2" customFormat="1" ht="16.5" customHeight="1">
      <c r="A225" s="32"/>
      <c r="B225" s="148"/>
      <c r="C225" s="194" t="s">
        <v>514</v>
      </c>
      <c r="D225" s="194" t="s">
        <v>428</v>
      </c>
      <c r="E225" s="195" t="s">
        <v>991</v>
      </c>
      <c r="F225" s="196" t="s">
        <v>992</v>
      </c>
      <c r="G225" s="197" t="s">
        <v>501</v>
      </c>
      <c r="H225" s="198">
        <v>4</v>
      </c>
      <c r="I225" s="199"/>
      <c r="J225" s="200">
        <f>ROUND(I225*H225,2)</f>
        <v>0</v>
      </c>
      <c r="K225" s="196" t="s">
        <v>1</v>
      </c>
      <c r="L225" s="201"/>
      <c r="M225" s="202" t="s">
        <v>1</v>
      </c>
      <c r="N225" s="203" t="s">
        <v>43</v>
      </c>
      <c r="O225" s="58"/>
      <c r="P225" s="158">
        <f>O225*H225</f>
        <v>0</v>
      </c>
      <c r="Q225" s="158">
        <v>1</v>
      </c>
      <c r="R225" s="158">
        <f>Q225*H225</f>
        <v>4</v>
      </c>
      <c r="S225" s="158">
        <v>0</v>
      </c>
      <c r="T225" s="15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0" t="s">
        <v>277</v>
      </c>
      <c r="AT225" s="160" t="s">
        <v>428</v>
      </c>
      <c r="AU225" s="160" t="s">
        <v>87</v>
      </c>
      <c r="AY225" s="17" t="s">
        <v>240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7" t="s">
        <v>85</v>
      </c>
      <c r="BK225" s="161">
        <f>ROUND(I225*H225,2)</f>
        <v>0</v>
      </c>
      <c r="BL225" s="17" t="s">
        <v>239</v>
      </c>
      <c r="BM225" s="160" t="s">
        <v>1112</v>
      </c>
    </row>
    <row r="226" spans="1:47" s="2" customFormat="1" ht="12">
      <c r="A226" s="32"/>
      <c r="B226" s="33"/>
      <c r="C226" s="32"/>
      <c r="D226" s="162" t="s">
        <v>248</v>
      </c>
      <c r="E226" s="32"/>
      <c r="F226" s="163" t="s">
        <v>992</v>
      </c>
      <c r="G226" s="32"/>
      <c r="H226" s="32"/>
      <c r="I226" s="164"/>
      <c r="J226" s="32"/>
      <c r="K226" s="32"/>
      <c r="L226" s="33"/>
      <c r="M226" s="165"/>
      <c r="N226" s="166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248</v>
      </c>
      <c r="AU226" s="17" t="s">
        <v>87</v>
      </c>
    </row>
    <row r="227" spans="1:65" s="2" customFormat="1" ht="21.75" customHeight="1">
      <c r="A227" s="32"/>
      <c r="B227" s="148"/>
      <c r="C227" s="194" t="s">
        <v>518</v>
      </c>
      <c r="D227" s="194" t="s">
        <v>428</v>
      </c>
      <c r="E227" s="195" t="s">
        <v>997</v>
      </c>
      <c r="F227" s="196" t="s">
        <v>998</v>
      </c>
      <c r="G227" s="197" t="s">
        <v>501</v>
      </c>
      <c r="H227" s="198">
        <v>4</v>
      </c>
      <c r="I227" s="199"/>
      <c r="J227" s="200">
        <f>ROUND(I227*H227,2)</f>
        <v>0</v>
      </c>
      <c r="K227" s="196" t="s">
        <v>1</v>
      </c>
      <c r="L227" s="201"/>
      <c r="M227" s="202" t="s">
        <v>1</v>
      </c>
      <c r="N227" s="203" t="s">
        <v>43</v>
      </c>
      <c r="O227" s="58"/>
      <c r="P227" s="158">
        <f>O227*H227</f>
        <v>0</v>
      </c>
      <c r="Q227" s="158">
        <v>1.45</v>
      </c>
      <c r="R227" s="158">
        <f>Q227*H227</f>
        <v>5.8</v>
      </c>
      <c r="S227" s="158">
        <v>0</v>
      </c>
      <c r="T227" s="15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0" t="s">
        <v>277</v>
      </c>
      <c r="AT227" s="160" t="s">
        <v>428</v>
      </c>
      <c r="AU227" s="160" t="s">
        <v>87</v>
      </c>
      <c r="AY227" s="17" t="s">
        <v>240</v>
      </c>
      <c r="BE227" s="161">
        <f>IF(N227="základní",J227,0)</f>
        <v>0</v>
      </c>
      <c r="BF227" s="161">
        <f>IF(N227="snížená",J227,0)</f>
        <v>0</v>
      </c>
      <c r="BG227" s="161">
        <f>IF(N227="zákl. přenesená",J227,0)</f>
        <v>0</v>
      </c>
      <c r="BH227" s="161">
        <f>IF(N227="sníž. přenesená",J227,0)</f>
        <v>0</v>
      </c>
      <c r="BI227" s="161">
        <f>IF(N227="nulová",J227,0)</f>
        <v>0</v>
      </c>
      <c r="BJ227" s="17" t="s">
        <v>85</v>
      </c>
      <c r="BK227" s="161">
        <f>ROUND(I227*H227,2)</f>
        <v>0</v>
      </c>
      <c r="BL227" s="17" t="s">
        <v>239</v>
      </c>
      <c r="BM227" s="160" t="s">
        <v>1113</v>
      </c>
    </row>
    <row r="228" spans="1:65" s="2" customFormat="1" ht="21.75" customHeight="1">
      <c r="A228" s="32"/>
      <c r="B228" s="148"/>
      <c r="C228" s="194" t="s">
        <v>522</v>
      </c>
      <c r="D228" s="194" t="s">
        <v>428</v>
      </c>
      <c r="E228" s="195" t="s">
        <v>1114</v>
      </c>
      <c r="F228" s="196" t="s">
        <v>1115</v>
      </c>
      <c r="G228" s="197" t="s">
        <v>501</v>
      </c>
      <c r="H228" s="198">
        <v>1</v>
      </c>
      <c r="I228" s="199"/>
      <c r="J228" s="200">
        <f>ROUND(I228*H228,2)</f>
        <v>0</v>
      </c>
      <c r="K228" s="196" t="s">
        <v>1</v>
      </c>
      <c r="L228" s="201"/>
      <c r="M228" s="202" t="s">
        <v>1</v>
      </c>
      <c r="N228" s="203" t="s">
        <v>43</v>
      </c>
      <c r="O228" s="58"/>
      <c r="P228" s="158">
        <f>O228*H228</f>
        <v>0</v>
      </c>
      <c r="Q228" s="158">
        <v>1.45</v>
      </c>
      <c r="R228" s="158">
        <f>Q228*H228</f>
        <v>1.45</v>
      </c>
      <c r="S228" s="158">
        <v>0</v>
      </c>
      <c r="T228" s="15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0" t="s">
        <v>277</v>
      </c>
      <c r="AT228" s="160" t="s">
        <v>428</v>
      </c>
      <c r="AU228" s="160" t="s">
        <v>87</v>
      </c>
      <c r="AY228" s="17" t="s">
        <v>240</v>
      </c>
      <c r="BE228" s="161">
        <f>IF(N228="základní",J228,0)</f>
        <v>0</v>
      </c>
      <c r="BF228" s="161">
        <f>IF(N228="snížená",J228,0)</f>
        <v>0</v>
      </c>
      <c r="BG228" s="161">
        <f>IF(N228="zákl. přenesená",J228,0)</f>
        <v>0</v>
      </c>
      <c r="BH228" s="161">
        <f>IF(N228="sníž. přenesená",J228,0)</f>
        <v>0</v>
      </c>
      <c r="BI228" s="161">
        <f>IF(N228="nulová",J228,0)</f>
        <v>0</v>
      </c>
      <c r="BJ228" s="17" t="s">
        <v>85</v>
      </c>
      <c r="BK228" s="161">
        <f>ROUND(I228*H228,2)</f>
        <v>0</v>
      </c>
      <c r="BL228" s="17" t="s">
        <v>239</v>
      </c>
      <c r="BM228" s="160" t="s">
        <v>1116</v>
      </c>
    </row>
    <row r="229" spans="1:65" s="2" customFormat="1" ht="24">
      <c r="A229" s="32"/>
      <c r="B229" s="148"/>
      <c r="C229" s="194" t="s">
        <v>527</v>
      </c>
      <c r="D229" s="194" t="s">
        <v>428</v>
      </c>
      <c r="E229" s="195" t="s">
        <v>1000</v>
      </c>
      <c r="F229" s="196" t="s">
        <v>1001</v>
      </c>
      <c r="G229" s="197" t="s">
        <v>501</v>
      </c>
      <c r="H229" s="198">
        <v>12</v>
      </c>
      <c r="I229" s="199"/>
      <c r="J229" s="200">
        <f>ROUND(I229*H229,2)</f>
        <v>0</v>
      </c>
      <c r="K229" s="196" t="s">
        <v>1</v>
      </c>
      <c r="L229" s="201"/>
      <c r="M229" s="202" t="s">
        <v>1</v>
      </c>
      <c r="N229" s="203" t="s">
        <v>43</v>
      </c>
      <c r="O229" s="58"/>
      <c r="P229" s="158">
        <f>O229*H229</f>
        <v>0</v>
      </c>
      <c r="Q229" s="158">
        <v>0.002</v>
      </c>
      <c r="R229" s="158">
        <f>Q229*H229</f>
        <v>0.024</v>
      </c>
      <c r="S229" s="158">
        <v>0</v>
      </c>
      <c r="T229" s="15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0" t="s">
        <v>277</v>
      </c>
      <c r="AT229" s="160" t="s">
        <v>428</v>
      </c>
      <c r="AU229" s="160" t="s">
        <v>87</v>
      </c>
      <c r="AY229" s="17" t="s">
        <v>240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7" t="s">
        <v>85</v>
      </c>
      <c r="BK229" s="161">
        <f>ROUND(I229*H229,2)</f>
        <v>0</v>
      </c>
      <c r="BL229" s="17" t="s">
        <v>239</v>
      </c>
      <c r="BM229" s="160" t="s">
        <v>1117</v>
      </c>
    </row>
    <row r="230" spans="1:47" s="2" customFormat="1" ht="12">
      <c r="A230" s="32"/>
      <c r="B230" s="33"/>
      <c r="C230" s="32"/>
      <c r="D230" s="162" t="s">
        <v>248</v>
      </c>
      <c r="E230" s="32"/>
      <c r="F230" s="163" t="s">
        <v>1001</v>
      </c>
      <c r="G230" s="32"/>
      <c r="H230" s="32"/>
      <c r="I230" s="164"/>
      <c r="J230" s="32"/>
      <c r="K230" s="32"/>
      <c r="L230" s="33"/>
      <c r="M230" s="165"/>
      <c r="N230" s="166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248</v>
      </c>
      <c r="AU230" s="17" t="s">
        <v>87</v>
      </c>
    </row>
    <row r="231" spans="1:65" s="2" customFormat="1" ht="21.75" customHeight="1">
      <c r="A231" s="32"/>
      <c r="B231" s="148"/>
      <c r="C231" s="149" t="s">
        <v>531</v>
      </c>
      <c r="D231" s="149" t="s">
        <v>243</v>
      </c>
      <c r="E231" s="150" t="s">
        <v>1007</v>
      </c>
      <c r="F231" s="151" t="s">
        <v>1008</v>
      </c>
      <c r="G231" s="152" t="s">
        <v>501</v>
      </c>
      <c r="H231" s="153">
        <v>4</v>
      </c>
      <c r="I231" s="154"/>
      <c r="J231" s="155">
        <f>ROUND(I231*H231,2)</f>
        <v>0</v>
      </c>
      <c r="K231" s="151" t="s">
        <v>356</v>
      </c>
      <c r="L231" s="33"/>
      <c r="M231" s="156" t="s">
        <v>1</v>
      </c>
      <c r="N231" s="157" t="s">
        <v>43</v>
      </c>
      <c r="O231" s="58"/>
      <c r="P231" s="158">
        <f>O231*H231</f>
        <v>0</v>
      </c>
      <c r="Q231" s="158">
        <v>0.00702</v>
      </c>
      <c r="R231" s="158">
        <f>Q231*H231</f>
        <v>0.02808</v>
      </c>
      <c r="S231" s="158">
        <v>0</v>
      </c>
      <c r="T231" s="15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0" t="s">
        <v>239</v>
      </c>
      <c r="AT231" s="160" t="s">
        <v>243</v>
      </c>
      <c r="AU231" s="160" t="s">
        <v>87</v>
      </c>
      <c r="AY231" s="17" t="s">
        <v>240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85</v>
      </c>
      <c r="BK231" s="161">
        <f>ROUND(I231*H231,2)</f>
        <v>0</v>
      </c>
      <c r="BL231" s="17" t="s">
        <v>239</v>
      </c>
      <c r="BM231" s="160" t="s">
        <v>1118</v>
      </c>
    </row>
    <row r="232" spans="1:47" s="2" customFormat="1" ht="19.5">
      <c r="A232" s="32"/>
      <c r="B232" s="33"/>
      <c r="C232" s="32"/>
      <c r="D232" s="162" t="s">
        <v>248</v>
      </c>
      <c r="E232" s="32"/>
      <c r="F232" s="163" t="s">
        <v>1010</v>
      </c>
      <c r="G232" s="32"/>
      <c r="H232" s="32"/>
      <c r="I232" s="164"/>
      <c r="J232" s="32"/>
      <c r="K232" s="32"/>
      <c r="L232" s="33"/>
      <c r="M232" s="165"/>
      <c r="N232" s="166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248</v>
      </c>
      <c r="AU232" s="17" t="s">
        <v>87</v>
      </c>
    </row>
    <row r="233" spans="1:65" s="2" customFormat="1" ht="24">
      <c r="A233" s="32"/>
      <c r="B233" s="148"/>
      <c r="C233" s="194" t="s">
        <v>535</v>
      </c>
      <c r="D233" s="194" t="s">
        <v>428</v>
      </c>
      <c r="E233" s="195" t="s">
        <v>1011</v>
      </c>
      <c r="F233" s="196" t="s">
        <v>1012</v>
      </c>
      <c r="G233" s="197" t="s">
        <v>501</v>
      </c>
      <c r="H233" s="198">
        <v>4</v>
      </c>
      <c r="I233" s="199"/>
      <c r="J233" s="200">
        <f>ROUND(I233*H233,2)</f>
        <v>0</v>
      </c>
      <c r="K233" s="196" t="s">
        <v>356</v>
      </c>
      <c r="L233" s="201"/>
      <c r="M233" s="202" t="s">
        <v>1</v>
      </c>
      <c r="N233" s="203" t="s">
        <v>43</v>
      </c>
      <c r="O233" s="58"/>
      <c r="P233" s="158">
        <f>O233*H233</f>
        <v>0</v>
      </c>
      <c r="Q233" s="158">
        <v>0.0546</v>
      </c>
      <c r="R233" s="158">
        <f>Q233*H233</f>
        <v>0.2184</v>
      </c>
      <c r="S233" s="158">
        <v>0</v>
      </c>
      <c r="T233" s="15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0" t="s">
        <v>277</v>
      </c>
      <c r="AT233" s="160" t="s">
        <v>428</v>
      </c>
      <c r="AU233" s="160" t="s">
        <v>87</v>
      </c>
      <c r="AY233" s="17" t="s">
        <v>240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7" t="s">
        <v>85</v>
      </c>
      <c r="BK233" s="161">
        <f>ROUND(I233*H233,2)</f>
        <v>0</v>
      </c>
      <c r="BL233" s="17" t="s">
        <v>239</v>
      </c>
      <c r="BM233" s="160" t="s">
        <v>1119</v>
      </c>
    </row>
    <row r="234" spans="1:47" s="2" customFormat="1" ht="19.5">
      <c r="A234" s="32"/>
      <c r="B234" s="33"/>
      <c r="C234" s="32"/>
      <c r="D234" s="162" t="s">
        <v>248</v>
      </c>
      <c r="E234" s="32"/>
      <c r="F234" s="163" t="s">
        <v>1012</v>
      </c>
      <c r="G234" s="32"/>
      <c r="H234" s="32"/>
      <c r="I234" s="164"/>
      <c r="J234" s="32"/>
      <c r="K234" s="32"/>
      <c r="L234" s="33"/>
      <c r="M234" s="165"/>
      <c r="N234" s="166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248</v>
      </c>
      <c r="AU234" s="17" t="s">
        <v>87</v>
      </c>
    </row>
    <row r="235" spans="2:63" s="12" customFormat="1" ht="22.9" customHeight="1">
      <c r="B235" s="135"/>
      <c r="D235" s="136" t="s">
        <v>77</v>
      </c>
      <c r="E235" s="146" t="s">
        <v>614</v>
      </c>
      <c r="F235" s="146" t="s">
        <v>615</v>
      </c>
      <c r="I235" s="138"/>
      <c r="J235" s="147">
        <f>BK235</f>
        <v>0</v>
      </c>
      <c r="L235" s="135"/>
      <c r="M235" s="140"/>
      <c r="N235" s="141"/>
      <c r="O235" s="141"/>
      <c r="P235" s="142">
        <f>SUM(P236:P239)</f>
        <v>0</v>
      </c>
      <c r="Q235" s="141"/>
      <c r="R235" s="142">
        <f>SUM(R236:R239)</f>
        <v>0</v>
      </c>
      <c r="S235" s="141"/>
      <c r="T235" s="143">
        <f>SUM(T236:T239)</f>
        <v>0</v>
      </c>
      <c r="AR235" s="136" t="s">
        <v>85</v>
      </c>
      <c r="AT235" s="144" t="s">
        <v>77</v>
      </c>
      <c r="AU235" s="144" t="s">
        <v>85</v>
      </c>
      <c r="AY235" s="136" t="s">
        <v>240</v>
      </c>
      <c r="BK235" s="145">
        <f>SUM(BK236:BK239)</f>
        <v>0</v>
      </c>
    </row>
    <row r="236" spans="1:65" s="2" customFormat="1" ht="24">
      <c r="A236" s="32"/>
      <c r="B236" s="148"/>
      <c r="C236" s="149" t="s">
        <v>539</v>
      </c>
      <c r="D236" s="149" t="s">
        <v>243</v>
      </c>
      <c r="E236" s="150" t="s">
        <v>1031</v>
      </c>
      <c r="F236" s="151" t="s">
        <v>1032</v>
      </c>
      <c r="G236" s="152" t="s">
        <v>391</v>
      </c>
      <c r="H236" s="153">
        <v>249.29</v>
      </c>
      <c r="I236" s="154"/>
      <c r="J236" s="155">
        <f>ROUND(I236*H236,2)</f>
        <v>0</v>
      </c>
      <c r="K236" s="151" t="s">
        <v>356</v>
      </c>
      <c r="L236" s="33"/>
      <c r="M236" s="156" t="s">
        <v>1</v>
      </c>
      <c r="N236" s="157" t="s">
        <v>43</v>
      </c>
      <c r="O236" s="58"/>
      <c r="P236" s="158">
        <f>O236*H236</f>
        <v>0</v>
      </c>
      <c r="Q236" s="158">
        <v>0</v>
      </c>
      <c r="R236" s="158">
        <f>Q236*H236</f>
        <v>0</v>
      </c>
      <c r="S236" s="158">
        <v>0</v>
      </c>
      <c r="T236" s="15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0" t="s">
        <v>239</v>
      </c>
      <c r="AT236" s="160" t="s">
        <v>243</v>
      </c>
      <c r="AU236" s="160" t="s">
        <v>87</v>
      </c>
      <c r="AY236" s="17" t="s">
        <v>240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7" t="s">
        <v>85</v>
      </c>
      <c r="BK236" s="161">
        <f>ROUND(I236*H236,2)</f>
        <v>0</v>
      </c>
      <c r="BL236" s="17" t="s">
        <v>239</v>
      </c>
      <c r="BM236" s="160" t="s">
        <v>1120</v>
      </c>
    </row>
    <row r="237" spans="1:47" s="2" customFormat="1" ht="29.25">
      <c r="A237" s="32"/>
      <c r="B237" s="33"/>
      <c r="C237" s="32"/>
      <c r="D237" s="162" t="s">
        <v>248</v>
      </c>
      <c r="E237" s="32"/>
      <c r="F237" s="163" t="s">
        <v>1034</v>
      </c>
      <c r="G237" s="32"/>
      <c r="H237" s="32"/>
      <c r="I237" s="164"/>
      <c r="J237" s="32"/>
      <c r="K237" s="32"/>
      <c r="L237" s="33"/>
      <c r="M237" s="165"/>
      <c r="N237" s="166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248</v>
      </c>
      <c r="AU237" s="17" t="s">
        <v>87</v>
      </c>
    </row>
    <row r="238" spans="1:65" s="2" customFormat="1" ht="33" customHeight="1">
      <c r="A238" s="32"/>
      <c r="B238" s="148"/>
      <c r="C238" s="149" t="s">
        <v>544</v>
      </c>
      <c r="D238" s="149" t="s">
        <v>243</v>
      </c>
      <c r="E238" s="150" t="s">
        <v>1035</v>
      </c>
      <c r="F238" s="151" t="s">
        <v>1036</v>
      </c>
      <c r="G238" s="152" t="s">
        <v>391</v>
      </c>
      <c r="H238" s="153">
        <v>249.29</v>
      </c>
      <c r="I238" s="154"/>
      <c r="J238" s="155">
        <f>ROUND(I238*H238,2)</f>
        <v>0</v>
      </c>
      <c r="K238" s="151" t="s">
        <v>356</v>
      </c>
      <c r="L238" s="33"/>
      <c r="M238" s="156" t="s">
        <v>1</v>
      </c>
      <c r="N238" s="157" t="s">
        <v>43</v>
      </c>
      <c r="O238" s="58"/>
      <c r="P238" s="158">
        <f>O238*H238</f>
        <v>0</v>
      </c>
      <c r="Q238" s="158">
        <v>0</v>
      </c>
      <c r="R238" s="158">
        <f>Q238*H238</f>
        <v>0</v>
      </c>
      <c r="S238" s="158">
        <v>0</v>
      </c>
      <c r="T238" s="15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0" t="s">
        <v>239</v>
      </c>
      <c r="AT238" s="160" t="s">
        <v>243</v>
      </c>
      <c r="AU238" s="160" t="s">
        <v>87</v>
      </c>
      <c r="AY238" s="17" t="s">
        <v>240</v>
      </c>
      <c r="BE238" s="161">
        <f>IF(N238="základní",J238,0)</f>
        <v>0</v>
      </c>
      <c r="BF238" s="161">
        <f>IF(N238="snížená",J238,0)</f>
        <v>0</v>
      </c>
      <c r="BG238" s="161">
        <f>IF(N238="zákl. přenesená",J238,0)</f>
        <v>0</v>
      </c>
      <c r="BH238" s="161">
        <f>IF(N238="sníž. přenesená",J238,0)</f>
        <v>0</v>
      </c>
      <c r="BI238" s="161">
        <f>IF(N238="nulová",J238,0)</f>
        <v>0</v>
      </c>
      <c r="BJ238" s="17" t="s">
        <v>85</v>
      </c>
      <c r="BK238" s="161">
        <f>ROUND(I238*H238,2)</f>
        <v>0</v>
      </c>
      <c r="BL238" s="17" t="s">
        <v>239</v>
      </c>
      <c r="BM238" s="160" t="s">
        <v>1121</v>
      </c>
    </row>
    <row r="239" spans="1:47" s="2" customFormat="1" ht="29.25">
      <c r="A239" s="32"/>
      <c r="B239" s="33"/>
      <c r="C239" s="32"/>
      <c r="D239" s="162" t="s">
        <v>248</v>
      </c>
      <c r="E239" s="32"/>
      <c r="F239" s="163" t="s">
        <v>1038</v>
      </c>
      <c r="G239" s="32"/>
      <c r="H239" s="32"/>
      <c r="I239" s="164"/>
      <c r="J239" s="32"/>
      <c r="K239" s="32"/>
      <c r="L239" s="33"/>
      <c r="M239" s="167"/>
      <c r="N239" s="168"/>
      <c r="O239" s="169"/>
      <c r="P239" s="169"/>
      <c r="Q239" s="169"/>
      <c r="R239" s="169"/>
      <c r="S239" s="169"/>
      <c r="T239" s="17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248</v>
      </c>
      <c r="AU239" s="17" t="s">
        <v>87</v>
      </c>
    </row>
    <row r="240" spans="1:31" s="2" customFormat="1" ht="6.95" customHeight="1">
      <c r="A240" s="32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33"/>
      <c r="M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</row>
  </sheetData>
  <autoFilter ref="C125:K23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20"/>
  <sheetViews>
    <sheetView showGridLines="0" workbookViewId="0" topLeftCell="A196">
      <selection activeCell="F209" sqref="F20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142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1122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136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ROUND((SUM(BE127:BE219)),2)</f>
        <v>0</v>
      </c>
      <c r="G35" s="32"/>
      <c r="H35" s="32"/>
      <c r="I35" s="105">
        <v>0.21</v>
      </c>
      <c r="J35" s="104">
        <f>ROUND(((SUM(BE127:BE219))*I35),2)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ROUND((SUM(BF127:BF219)),2)</f>
        <v>0</v>
      </c>
      <c r="G36" s="32"/>
      <c r="H36" s="32"/>
      <c r="I36" s="105">
        <v>0.15</v>
      </c>
      <c r="J36" s="104">
        <f>ROUND(((SUM(BF127:BF219))*I36),2)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ROUND((SUM(BG127:BG219)),2)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ROUND((SUM(BH127:BH219)),2)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ROUND((SUM(BI127:BI219)),2)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SO-303 - Stoky dešťové kanalizace – část A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822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2:12" s="10" customFormat="1" ht="19.9" customHeight="1">
      <c r="B102" s="121"/>
      <c r="D102" s="122" t="s">
        <v>823</v>
      </c>
      <c r="E102" s="123"/>
      <c r="F102" s="123"/>
      <c r="G102" s="123"/>
      <c r="H102" s="123"/>
      <c r="I102" s="123"/>
      <c r="J102" s="124">
        <f>J158</f>
        <v>0</v>
      </c>
      <c r="L102" s="121"/>
    </row>
    <row r="103" spans="2:12" s="10" customFormat="1" ht="19.9" customHeight="1">
      <c r="B103" s="121"/>
      <c r="D103" s="122" t="s">
        <v>346</v>
      </c>
      <c r="E103" s="123"/>
      <c r="F103" s="123"/>
      <c r="G103" s="123"/>
      <c r="H103" s="123"/>
      <c r="I103" s="123"/>
      <c r="J103" s="124">
        <f>J165</f>
        <v>0</v>
      </c>
      <c r="L103" s="121"/>
    </row>
    <row r="104" spans="2:12" s="10" customFormat="1" ht="19.9" customHeight="1">
      <c r="B104" s="121"/>
      <c r="D104" s="122" t="s">
        <v>347</v>
      </c>
      <c r="E104" s="123"/>
      <c r="F104" s="123"/>
      <c r="G104" s="123"/>
      <c r="H104" s="123"/>
      <c r="I104" s="123"/>
      <c r="J104" s="124">
        <f>J210</f>
        <v>0</v>
      </c>
      <c r="L104" s="121"/>
    </row>
    <row r="105" spans="2:12" s="10" customFormat="1" ht="19.9" customHeight="1">
      <c r="B105" s="121"/>
      <c r="D105" s="122" t="s">
        <v>349</v>
      </c>
      <c r="E105" s="123"/>
      <c r="F105" s="123"/>
      <c r="G105" s="123"/>
      <c r="H105" s="123"/>
      <c r="I105" s="123"/>
      <c r="J105" s="124">
        <f>J215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1:31" s="2" customFormat="1" ht="16.5" customHeight="1">
      <c r="A117" s="32"/>
      <c r="B117" s="33"/>
      <c r="C117" s="32"/>
      <c r="D117" s="32"/>
      <c r="E117" s="252" t="s">
        <v>820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215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09" t="str">
        <f>E11</f>
        <v>SO-303 - Stoky dešťové kanalizace – část A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město Pacov</v>
      </c>
      <c r="G121" s="32"/>
      <c r="H121" s="32"/>
      <c r="I121" s="27" t="s">
        <v>22</v>
      </c>
      <c r="J121" s="55" t="str">
        <f>IF(J14="","",J14)</f>
        <v>21. 12. 2020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24</v>
      </c>
      <c r="D123" s="32"/>
      <c r="E123" s="32"/>
      <c r="F123" s="25" t="str">
        <f>E17</f>
        <v>město Pacov</v>
      </c>
      <c r="G123" s="32"/>
      <c r="H123" s="32"/>
      <c r="I123" s="27" t="s">
        <v>29</v>
      </c>
      <c r="J123" s="30" t="str">
        <f>E23</f>
        <v>PROJEKT CENTRUM NOVA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2"/>
      <c r="E124" s="32"/>
      <c r="F124" s="25" t="str">
        <f>IF(E20="","",E20)</f>
        <v>Vyplň údaj</v>
      </c>
      <c r="G124" s="32"/>
      <c r="H124" s="32"/>
      <c r="I124" s="27" t="s">
        <v>34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225</v>
      </c>
      <c r="D126" s="128" t="s">
        <v>63</v>
      </c>
      <c r="E126" s="128" t="s">
        <v>59</v>
      </c>
      <c r="F126" s="128" t="s">
        <v>60</v>
      </c>
      <c r="G126" s="128" t="s">
        <v>226</v>
      </c>
      <c r="H126" s="128" t="s">
        <v>227</v>
      </c>
      <c r="I126" s="128" t="s">
        <v>228</v>
      </c>
      <c r="J126" s="128" t="s">
        <v>219</v>
      </c>
      <c r="K126" s="129" t="s">
        <v>229</v>
      </c>
      <c r="L126" s="130"/>
      <c r="M126" s="62" t="s">
        <v>1</v>
      </c>
      <c r="N126" s="63" t="s">
        <v>42</v>
      </c>
      <c r="O126" s="63" t="s">
        <v>230</v>
      </c>
      <c r="P126" s="63" t="s">
        <v>231</v>
      </c>
      <c r="Q126" s="63" t="s">
        <v>232</v>
      </c>
      <c r="R126" s="63" t="s">
        <v>233</v>
      </c>
      <c r="S126" s="63" t="s">
        <v>234</v>
      </c>
      <c r="T126" s="64" t="s">
        <v>235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2"/>
      <c r="B127" s="33"/>
      <c r="C127" s="69" t="s">
        <v>236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</f>
        <v>0</v>
      </c>
      <c r="Q127" s="66"/>
      <c r="R127" s="132">
        <f>R128</f>
        <v>19.833816799999997</v>
      </c>
      <c r="S127" s="66"/>
      <c r="T127" s="133">
        <f>T128</f>
        <v>0.02424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221</v>
      </c>
      <c r="BK127" s="134">
        <f>BK128</f>
        <v>0</v>
      </c>
    </row>
    <row r="128" spans="2:63" s="12" customFormat="1" ht="25.9" customHeight="1">
      <c r="B128" s="135"/>
      <c r="D128" s="136" t="s">
        <v>77</v>
      </c>
      <c r="E128" s="137" t="s">
        <v>350</v>
      </c>
      <c r="F128" s="137" t="s">
        <v>351</v>
      </c>
      <c r="I128" s="138"/>
      <c r="J128" s="139">
        <f>BK128</f>
        <v>0</v>
      </c>
      <c r="L128" s="135"/>
      <c r="M128" s="140"/>
      <c r="N128" s="141"/>
      <c r="O128" s="141"/>
      <c r="P128" s="142">
        <f>P129+P155+P158+P165+P210+P215</f>
        <v>0</v>
      </c>
      <c r="Q128" s="141"/>
      <c r="R128" s="142">
        <f>R129+R155+R158+R165+R210+R215</f>
        <v>19.833816799999997</v>
      </c>
      <c r="S128" s="141"/>
      <c r="T128" s="143">
        <f>T129+T155+T158+T165+T210+T215</f>
        <v>0.02424</v>
      </c>
      <c r="AR128" s="136" t="s">
        <v>85</v>
      </c>
      <c r="AT128" s="144" t="s">
        <v>77</v>
      </c>
      <c r="AU128" s="144" t="s">
        <v>78</v>
      </c>
      <c r="AY128" s="136" t="s">
        <v>240</v>
      </c>
      <c r="BK128" s="145">
        <f>BK129+BK155+BK158+BK165+BK210+BK215</f>
        <v>0</v>
      </c>
    </row>
    <row r="129" spans="2:63" s="12" customFormat="1" ht="22.9" customHeight="1">
      <c r="B129" s="135"/>
      <c r="D129" s="136" t="s">
        <v>77</v>
      </c>
      <c r="E129" s="146" t="s">
        <v>85</v>
      </c>
      <c r="F129" s="146" t="s">
        <v>352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SUM(P130:P154)</f>
        <v>0</v>
      </c>
      <c r="Q129" s="141"/>
      <c r="R129" s="142">
        <f>SUM(R130:R154)</f>
        <v>11.031759999999998</v>
      </c>
      <c r="S129" s="141"/>
      <c r="T129" s="143">
        <f>SUM(T130:T154)</f>
        <v>0</v>
      </c>
      <c r="AR129" s="136" t="s">
        <v>85</v>
      </c>
      <c r="AT129" s="144" t="s">
        <v>77</v>
      </c>
      <c r="AU129" s="144" t="s">
        <v>85</v>
      </c>
      <c r="AY129" s="136" t="s">
        <v>240</v>
      </c>
      <c r="BK129" s="145">
        <f>SUM(BK130:BK154)</f>
        <v>0</v>
      </c>
    </row>
    <row r="130" spans="1:65" s="2" customFormat="1" ht="16.5" customHeight="1">
      <c r="A130" s="32"/>
      <c r="B130" s="148"/>
      <c r="C130" s="149" t="s">
        <v>85</v>
      </c>
      <c r="D130" s="149" t="s">
        <v>243</v>
      </c>
      <c r="E130" s="150" t="s">
        <v>834</v>
      </c>
      <c r="F130" s="151" t="s">
        <v>835</v>
      </c>
      <c r="G130" s="152" t="s">
        <v>445</v>
      </c>
      <c r="H130" s="153">
        <v>7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0.00868</v>
      </c>
      <c r="R130" s="158">
        <f>Q130*H130</f>
        <v>0.06076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1123</v>
      </c>
    </row>
    <row r="131" spans="1:47" s="2" customFormat="1" ht="58.5">
      <c r="A131" s="32"/>
      <c r="B131" s="33"/>
      <c r="C131" s="32"/>
      <c r="D131" s="162" t="s">
        <v>248</v>
      </c>
      <c r="E131" s="32"/>
      <c r="F131" s="163" t="s">
        <v>837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24">
      <c r="A132" s="32"/>
      <c r="B132" s="148"/>
      <c r="C132" s="149" t="s">
        <v>87</v>
      </c>
      <c r="D132" s="149" t="s">
        <v>243</v>
      </c>
      <c r="E132" s="150" t="s">
        <v>847</v>
      </c>
      <c r="F132" s="151" t="s">
        <v>848</v>
      </c>
      <c r="G132" s="152" t="s">
        <v>375</v>
      </c>
      <c r="H132" s="153">
        <v>17.5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1124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850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1125</v>
      </c>
      <c r="H134" s="174">
        <v>17.5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85</v>
      </c>
      <c r="AY134" s="172" t="s">
        <v>240</v>
      </c>
    </row>
    <row r="135" spans="1:65" s="2" customFormat="1" ht="33" customHeight="1">
      <c r="A135" s="32"/>
      <c r="B135" s="148"/>
      <c r="C135" s="149" t="s">
        <v>100</v>
      </c>
      <c r="D135" s="149" t="s">
        <v>243</v>
      </c>
      <c r="E135" s="150" t="s">
        <v>1126</v>
      </c>
      <c r="F135" s="151" t="s">
        <v>1127</v>
      </c>
      <c r="G135" s="152" t="s">
        <v>375</v>
      </c>
      <c r="H135" s="153">
        <v>40</v>
      </c>
      <c r="I135" s="154"/>
      <c r="J135" s="155">
        <f>ROUND(I135*H135,2)</f>
        <v>0</v>
      </c>
      <c r="K135" s="151" t="s">
        <v>356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239</v>
      </c>
      <c r="AT135" s="160" t="s">
        <v>243</v>
      </c>
      <c r="AU135" s="160" t="s">
        <v>87</v>
      </c>
      <c r="AY135" s="17" t="s">
        <v>240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239</v>
      </c>
      <c r="BM135" s="160" t="s">
        <v>1128</v>
      </c>
    </row>
    <row r="136" spans="1:47" s="2" customFormat="1" ht="29.25">
      <c r="A136" s="32"/>
      <c r="B136" s="33"/>
      <c r="C136" s="32"/>
      <c r="D136" s="162" t="s">
        <v>248</v>
      </c>
      <c r="E136" s="32"/>
      <c r="F136" s="163" t="s">
        <v>1129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248</v>
      </c>
      <c r="AU136" s="17" t="s">
        <v>87</v>
      </c>
    </row>
    <row r="137" spans="2:51" s="13" customFormat="1" ht="12">
      <c r="B137" s="171"/>
      <c r="D137" s="162" t="s">
        <v>367</v>
      </c>
      <c r="E137" s="172" t="s">
        <v>1</v>
      </c>
      <c r="F137" s="173" t="s">
        <v>1130</v>
      </c>
      <c r="H137" s="174">
        <v>40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367</v>
      </c>
      <c r="AU137" s="172" t="s">
        <v>87</v>
      </c>
      <c r="AV137" s="13" t="s">
        <v>87</v>
      </c>
      <c r="AW137" s="13" t="s">
        <v>33</v>
      </c>
      <c r="AX137" s="13" t="s">
        <v>85</v>
      </c>
      <c r="AY137" s="172" t="s">
        <v>240</v>
      </c>
    </row>
    <row r="138" spans="1:65" s="2" customFormat="1" ht="21.75" customHeight="1">
      <c r="A138" s="32"/>
      <c r="B138" s="148"/>
      <c r="C138" s="149" t="s">
        <v>239</v>
      </c>
      <c r="D138" s="149" t="s">
        <v>243</v>
      </c>
      <c r="E138" s="150" t="s">
        <v>867</v>
      </c>
      <c r="F138" s="151" t="s">
        <v>868</v>
      </c>
      <c r="G138" s="152" t="s">
        <v>355</v>
      </c>
      <c r="H138" s="153">
        <v>100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0.00085</v>
      </c>
      <c r="R138" s="158">
        <f>Q138*H138</f>
        <v>0.08499999999999999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1131</v>
      </c>
    </row>
    <row r="139" spans="1:47" s="2" customFormat="1" ht="19.5">
      <c r="A139" s="32"/>
      <c r="B139" s="33"/>
      <c r="C139" s="32"/>
      <c r="D139" s="162" t="s">
        <v>248</v>
      </c>
      <c r="E139" s="32"/>
      <c r="F139" s="163" t="s">
        <v>870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2:51" s="13" customFormat="1" ht="12">
      <c r="B140" s="171"/>
      <c r="D140" s="162" t="s">
        <v>367</v>
      </c>
      <c r="E140" s="172" t="s">
        <v>1</v>
      </c>
      <c r="F140" s="173" t="s">
        <v>1132</v>
      </c>
      <c r="H140" s="174">
        <v>100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33</v>
      </c>
      <c r="AX140" s="13" t="s">
        <v>85</v>
      </c>
      <c r="AY140" s="172" t="s">
        <v>240</v>
      </c>
    </row>
    <row r="141" spans="1:65" s="2" customFormat="1" ht="24">
      <c r="A141" s="32"/>
      <c r="B141" s="148"/>
      <c r="C141" s="149" t="s">
        <v>262</v>
      </c>
      <c r="D141" s="149" t="s">
        <v>243</v>
      </c>
      <c r="E141" s="150" t="s">
        <v>876</v>
      </c>
      <c r="F141" s="151" t="s">
        <v>877</v>
      </c>
      <c r="G141" s="152" t="s">
        <v>355</v>
      </c>
      <c r="H141" s="153">
        <v>100</v>
      </c>
      <c r="I141" s="154"/>
      <c r="J141" s="155">
        <f>ROUND(I141*H141,2)</f>
        <v>0</v>
      </c>
      <c r="K141" s="151" t="s">
        <v>356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239</v>
      </c>
      <c r="AT141" s="160" t="s">
        <v>243</v>
      </c>
      <c r="AU141" s="160" t="s">
        <v>87</v>
      </c>
      <c r="AY141" s="17" t="s">
        <v>240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239</v>
      </c>
      <c r="BM141" s="160" t="s">
        <v>1133</v>
      </c>
    </row>
    <row r="142" spans="1:47" s="2" customFormat="1" ht="29.25">
      <c r="A142" s="32"/>
      <c r="B142" s="33"/>
      <c r="C142" s="32"/>
      <c r="D142" s="162" t="s">
        <v>248</v>
      </c>
      <c r="E142" s="32"/>
      <c r="F142" s="163" t="s">
        <v>879</v>
      </c>
      <c r="G142" s="32"/>
      <c r="H142" s="32"/>
      <c r="I142" s="164"/>
      <c r="J142" s="32"/>
      <c r="K142" s="32"/>
      <c r="L142" s="33"/>
      <c r="M142" s="165"/>
      <c r="N142" s="166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248</v>
      </c>
      <c r="AU142" s="17" t="s">
        <v>87</v>
      </c>
    </row>
    <row r="143" spans="1:65" s="2" customFormat="1" ht="24">
      <c r="A143" s="32"/>
      <c r="B143" s="148"/>
      <c r="C143" s="149" t="s">
        <v>267</v>
      </c>
      <c r="D143" s="149" t="s">
        <v>243</v>
      </c>
      <c r="E143" s="150" t="s">
        <v>891</v>
      </c>
      <c r="F143" s="151" t="s">
        <v>892</v>
      </c>
      <c r="G143" s="152" t="s">
        <v>375</v>
      </c>
      <c r="H143" s="153">
        <v>50.14</v>
      </c>
      <c r="I143" s="154"/>
      <c r="J143" s="155">
        <f>ROUND(I143*H143,2)</f>
        <v>0</v>
      </c>
      <c r="K143" s="151" t="s">
        <v>356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239</v>
      </c>
      <c r="AT143" s="160" t="s">
        <v>243</v>
      </c>
      <c r="AU143" s="160" t="s">
        <v>87</v>
      </c>
      <c r="AY143" s="17" t="s">
        <v>240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239</v>
      </c>
      <c r="BM143" s="160" t="s">
        <v>1134</v>
      </c>
    </row>
    <row r="144" spans="1:47" s="2" customFormat="1" ht="29.25">
      <c r="A144" s="32"/>
      <c r="B144" s="33"/>
      <c r="C144" s="32"/>
      <c r="D144" s="162" t="s">
        <v>248</v>
      </c>
      <c r="E144" s="32"/>
      <c r="F144" s="163" t="s">
        <v>894</v>
      </c>
      <c r="G144" s="32"/>
      <c r="H144" s="32"/>
      <c r="I144" s="164"/>
      <c r="J144" s="32"/>
      <c r="K144" s="32"/>
      <c r="L144" s="33"/>
      <c r="M144" s="165"/>
      <c r="N144" s="166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248</v>
      </c>
      <c r="AU144" s="17" t="s">
        <v>87</v>
      </c>
    </row>
    <row r="145" spans="2:51" s="13" customFormat="1" ht="12">
      <c r="B145" s="171"/>
      <c r="D145" s="162" t="s">
        <v>367</v>
      </c>
      <c r="E145" s="172" t="s">
        <v>1</v>
      </c>
      <c r="F145" s="173" t="s">
        <v>1135</v>
      </c>
      <c r="H145" s="174">
        <v>57.5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367</v>
      </c>
      <c r="AU145" s="172" t="s">
        <v>87</v>
      </c>
      <c r="AV145" s="13" t="s">
        <v>87</v>
      </c>
      <c r="AW145" s="13" t="s">
        <v>33</v>
      </c>
      <c r="AX145" s="13" t="s">
        <v>78</v>
      </c>
      <c r="AY145" s="172" t="s">
        <v>240</v>
      </c>
    </row>
    <row r="146" spans="2:51" s="13" customFormat="1" ht="12">
      <c r="B146" s="171"/>
      <c r="D146" s="162" t="s">
        <v>367</v>
      </c>
      <c r="E146" s="172" t="s">
        <v>1</v>
      </c>
      <c r="F146" s="173" t="s">
        <v>1136</v>
      </c>
      <c r="H146" s="174">
        <v>-7.36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367</v>
      </c>
      <c r="AU146" s="172" t="s">
        <v>87</v>
      </c>
      <c r="AV146" s="13" t="s">
        <v>87</v>
      </c>
      <c r="AW146" s="13" t="s">
        <v>33</v>
      </c>
      <c r="AX146" s="13" t="s">
        <v>78</v>
      </c>
      <c r="AY146" s="172" t="s">
        <v>240</v>
      </c>
    </row>
    <row r="147" spans="2:51" s="15" customFormat="1" ht="22.5">
      <c r="B147" s="187"/>
      <c r="D147" s="162" t="s">
        <v>367</v>
      </c>
      <c r="E147" s="188" t="s">
        <v>1</v>
      </c>
      <c r="F147" s="189" t="s">
        <v>1137</v>
      </c>
      <c r="H147" s="188" t="s">
        <v>1</v>
      </c>
      <c r="I147" s="190"/>
      <c r="L147" s="187"/>
      <c r="M147" s="191"/>
      <c r="N147" s="192"/>
      <c r="O147" s="192"/>
      <c r="P147" s="192"/>
      <c r="Q147" s="192"/>
      <c r="R147" s="192"/>
      <c r="S147" s="192"/>
      <c r="T147" s="193"/>
      <c r="AT147" s="188" t="s">
        <v>367</v>
      </c>
      <c r="AU147" s="188" t="s">
        <v>87</v>
      </c>
      <c r="AV147" s="15" t="s">
        <v>85</v>
      </c>
      <c r="AW147" s="15" t="s">
        <v>33</v>
      </c>
      <c r="AX147" s="15" t="s">
        <v>78</v>
      </c>
      <c r="AY147" s="188" t="s">
        <v>240</v>
      </c>
    </row>
    <row r="148" spans="2:51" s="14" customFormat="1" ht="12">
      <c r="B148" s="179"/>
      <c r="D148" s="162" t="s">
        <v>367</v>
      </c>
      <c r="E148" s="180" t="s">
        <v>1</v>
      </c>
      <c r="F148" s="181" t="s">
        <v>368</v>
      </c>
      <c r="H148" s="182">
        <v>50.14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367</v>
      </c>
      <c r="AU148" s="180" t="s">
        <v>87</v>
      </c>
      <c r="AV148" s="14" t="s">
        <v>239</v>
      </c>
      <c r="AW148" s="14" t="s">
        <v>33</v>
      </c>
      <c r="AX148" s="14" t="s">
        <v>85</v>
      </c>
      <c r="AY148" s="180" t="s">
        <v>240</v>
      </c>
    </row>
    <row r="149" spans="1:65" s="2" customFormat="1" ht="24">
      <c r="A149" s="32"/>
      <c r="B149" s="148"/>
      <c r="C149" s="149" t="s">
        <v>272</v>
      </c>
      <c r="D149" s="149" t="s">
        <v>243</v>
      </c>
      <c r="E149" s="150" t="s">
        <v>899</v>
      </c>
      <c r="F149" s="151" t="s">
        <v>900</v>
      </c>
      <c r="G149" s="152" t="s">
        <v>375</v>
      </c>
      <c r="H149" s="153">
        <v>5.76</v>
      </c>
      <c r="I149" s="154"/>
      <c r="J149" s="155">
        <f>ROUND(I149*H149,2)</f>
        <v>0</v>
      </c>
      <c r="K149" s="151" t="s">
        <v>356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239</v>
      </c>
      <c r="AT149" s="160" t="s">
        <v>243</v>
      </c>
      <c r="AU149" s="160" t="s">
        <v>87</v>
      </c>
      <c r="AY149" s="17" t="s">
        <v>240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239</v>
      </c>
      <c r="BM149" s="160" t="s">
        <v>1138</v>
      </c>
    </row>
    <row r="150" spans="1:47" s="2" customFormat="1" ht="39">
      <c r="A150" s="32"/>
      <c r="B150" s="33"/>
      <c r="C150" s="32"/>
      <c r="D150" s="162" t="s">
        <v>248</v>
      </c>
      <c r="E150" s="32"/>
      <c r="F150" s="163" t="s">
        <v>902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248</v>
      </c>
      <c r="AU150" s="17" t="s">
        <v>87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1139</v>
      </c>
      <c r="H151" s="174">
        <v>5.76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85</v>
      </c>
      <c r="AY151" s="172" t="s">
        <v>240</v>
      </c>
    </row>
    <row r="152" spans="1:65" s="2" customFormat="1" ht="16.5" customHeight="1">
      <c r="A152" s="32"/>
      <c r="B152" s="148"/>
      <c r="C152" s="194" t="s">
        <v>277</v>
      </c>
      <c r="D152" s="194" t="s">
        <v>428</v>
      </c>
      <c r="E152" s="195" t="s">
        <v>904</v>
      </c>
      <c r="F152" s="196" t="s">
        <v>905</v>
      </c>
      <c r="G152" s="197" t="s">
        <v>391</v>
      </c>
      <c r="H152" s="198">
        <v>10.886</v>
      </c>
      <c r="I152" s="199"/>
      <c r="J152" s="200">
        <f>ROUND(I152*H152,2)</f>
        <v>0</v>
      </c>
      <c r="K152" s="196" t="s">
        <v>356</v>
      </c>
      <c r="L152" s="201"/>
      <c r="M152" s="202" t="s">
        <v>1</v>
      </c>
      <c r="N152" s="203" t="s">
        <v>43</v>
      </c>
      <c r="O152" s="58"/>
      <c r="P152" s="158">
        <f>O152*H152</f>
        <v>0</v>
      </c>
      <c r="Q152" s="158">
        <v>1</v>
      </c>
      <c r="R152" s="158">
        <f>Q152*H152</f>
        <v>10.886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277</v>
      </c>
      <c r="AT152" s="160" t="s">
        <v>428</v>
      </c>
      <c r="AU152" s="160" t="s">
        <v>87</v>
      </c>
      <c r="AY152" s="17" t="s">
        <v>240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239</v>
      </c>
      <c r="BM152" s="160" t="s">
        <v>1140</v>
      </c>
    </row>
    <row r="153" spans="1:47" s="2" customFormat="1" ht="12">
      <c r="A153" s="32"/>
      <c r="B153" s="33"/>
      <c r="C153" s="32"/>
      <c r="D153" s="162" t="s">
        <v>248</v>
      </c>
      <c r="E153" s="32"/>
      <c r="F153" s="163" t="s">
        <v>905</v>
      </c>
      <c r="G153" s="32"/>
      <c r="H153" s="32"/>
      <c r="I153" s="164"/>
      <c r="J153" s="32"/>
      <c r="K153" s="32"/>
      <c r="L153" s="33"/>
      <c r="M153" s="165"/>
      <c r="N153" s="166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248</v>
      </c>
      <c r="AU153" s="17" t="s">
        <v>87</v>
      </c>
    </row>
    <row r="154" spans="2:51" s="13" customFormat="1" ht="12">
      <c r="B154" s="171"/>
      <c r="D154" s="162" t="s">
        <v>367</v>
      </c>
      <c r="F154" s="173" t="s">
        <v>1141</v>
      </c>
      <c r="H154" s="174">
        <v>10.886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367</v>
      </c>
      <c r="AU154" s="172" t="s">
        <v>87</v>
      </c>
      <c r="AV154" s="13" t="s">
        <v>87</v>
      </c>
      <c r="AW154" s="13" t="s">
        <v>3</v>
      </c>
      <c r="AX154" s="13" t="s">
        <v>85</v>
      </c>
      <c r="AY154" s="172" t="s">
        <v>240</v>
      </c>
    </row>
    <row r="155" spans="2:63" s="12" customFormat="1" ht="22.9" customHeight="1">
      <c r="B155" s="135"/>
      <c r="D155" s="136" t="s">
        <v>77</v>
      </c>
      <c r="E155" s="146" t="s">
        <v>100</v>
      </c>
      <c r="F155" s="146" t="s">
        <v>908</v>
      </c>
      <c r="I155" s="138"/>
      <c r="J155" s="147">
        <f>BK155</f>
        <v>0</v>
      </c>
      <c r="L155" s="135"/>
      <c r="M155" s="140"/>
      <c r="N155" s="141"/>
      <c r="O155" s="141"/>
      <c r="P155" s="142">
        <f>SUM(P156:P157)</f>
        <v>0</v>
      </c>
      <c r="Q155" s="141"/>
      <c r="R155" s="142">
        <f>SUM(R156:R157)</f>
        <v>0</v>
      </c>
      <c r="S155" s="141"/>
      <c r="T155" s="143">
        <f>SUM(T156:T157)</f>
        <v>0</v>
      </c>
      <c r="AR155" s="136" t="s">
        <v>85</v>
      </c>
      <c r="AT155" s="144" t="s">
        <v>77</v>
      </c>
      <c r="AU155" s="144" t="s">
        <v>85</v>
      </c>
      <c r="AY155" s="136" t="s">
        <v>240</v>
      </c>
      <c r="BK155" s="145">
        <f>SUM(BK156:BK157)</f>
        <v>0</v>
      </c>
    </row>
    <row r="156" spans="1:65" s="2" customFormat="1" ht="21.75" customHeight="1">
      <c r="A156" s="32"/>
      <c r="B156" s="148"/>
      <c r="C156" s="149" t="s">
        <v>282</v>
      </c>
      <c r="D156" s="149" t="s">
        <v>243</v>
      </c>
      <c r="E156" s="150" t="s">
        <v>909</v>
      </c>
      <c r="F156" s="151" t="s">
        <v>910</v>
      </c>
      <c r="G156" s="152" t="s">
        <v>445</v>
      </c>
      <c r="H156" s="153">
        <v>20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1142</v>
      </c>
    </row>
    <row r="157" spans="1:47" s="2" customFormat="1" ht="12">
      <c r="A157" s="32"/>
      <c r="B157" s="33"/>
      <c r="C157" s="32"/>
      <c r="D157" s="162" t="s">
        <v>248</v>
      </c>
      <c r="E157" s="32"/>
      <c r="F157" s="163" t="s">
        <v>912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63" s="12" customFormat="1" ht="22.9" customHeight="1">
      <c r="B158" s="135"/>
      <c r="D158" s="136" t="s">
        <v>77</v>
      </c>
      <c r="E158" s="146" t="s">
        <v>239</v>
      </c>
      <c r="F158" s="146" t="s">
        <v>913</v>
      </c>
      <c r="I158" s="138"/>
      <c r="J158" s="147">
        <f>BK158</f>
        <v>0</v>
      </c>
      <c r="L158" s="135"/>
      <c r="M158" s="140"/>
      <c r="N158" s="141"/>
      <c r="O158" s="141"/>
      <c r="P158" s="142">
        <f>SUM(P159:P164)</f>
        <v>0</v>
      </c>
      <c r="Q158" s="141"/>
      <c r="R158" s="142">
        <f>SUM(R159:R164)</f>
        <v>3.024</v>
      </c>
      <c r="S158" s="141"/>
      <c r="T158" s="143">
        <f>SUM(T159:T164)</f>
        <v>0</v>
      </c>
      <c r="AR158" s="136" t="s">
        <v>85</v>
      </c>
      <c r="AT158" s="144" t="s">
        <v>77</v>
      </c>
      <c r="AU158" s="144" t="s">
        <v>85</v>
      </c>
      <c r="AY158" s="136" t="s">
        <v>240</v>
      </c>
      <c r="BK158" s="145">
        <f>SUM(BK159:BK164)</f>
        <v>0</v>
      </c>
    </row>
    <row r="159" spans="1:65" s="2" customFormat="1" ht="24">
      <c r="A159" s="32"/>
      <c r="B159" s="148"/>
      <c r="C159" s="149" t="s">
        <v>287</v>
      </c>
      <c r="D159" s="149" t="s">
        <v>243</v>
      </c>
      <c r="E159" s="150" t="s">
        <v>914</v>
      </c>
      <c r="F159" s="151" t="s">
        <v>915</v>
      </c>
      <c r="G159" s="152" t="s">
        <v>375</v>
      </c>
      <c r="H159" s="153">
        <v>1.6</v>
      </c>
      <c r="I159" s="154"/>
      <c r="J159" s="155">
        <f>ROUND(I159*H159,2)</f>
        <v>0</v>
      </c>
      <c r="K159" s="151" t="s">
        <v>356</v>
      </c>
      <c r="L159" s="33"/>
      <c r="M159" s="156" t="s">
        <v>1</v>
      </c>
      <c r="N159" s="157" t="s">
        <v>43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239</v>
      </c>
      <c r="AT159" s="160" t="s">
        <v>243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1143</v>
      </c>
    </row>
    <row r="160" spans="1:47" s="2" customFormat="1" ht="19.5">
      <c r="A160" s="32"/>
      <c r="B160" s="33"/>
      <c r="C160" s="32"/>
      <c r="D160" s="162" t="s">
        <v>248</v>
      </c>
      <c r="E160" s="32"/>
      <c r="F160" s="163" t="s">
        <v>917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3" customFormat="1" ht="12">
      <c r="B161" s="171"/>
      <c r="D161" s="162" t="s">
        <v>367</v>
      </c>
      <c r="E161" s="172" t="s">
        <v>1</v>
      </c>
      <c r="F161" s="173" t="s">
        <v>1144</v>
      </c>
      <c r="H161" s="174">
        <v>1.6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33</v>
      </c>
      <c r="AX161" s="13" t="s">
        <v>85</v>
      </c>
      <c r="AY161" s="172" t="s">
        <v>240</v>
      </c>
    </row>
    <row r="162" spans="1:65" s="2" customFormat="1" ht="16.5" customHeight="1">
      <c r="A162" s="32"/>
      <c r="B162" s="148"/>
      <c r="C162" s="194" t="s">
        <v>292</v>
      </c>
      <c r="D162" s="194" t="s">
        <v>428</v>
      </c>
      <c r="E162" s="195" t="s">
        <v>904</v>
      </c>
      <c r="F162" s="196" t="s">
        <v>905</v>
      </c>
      <c r="G162" s="197" t="s">
        <v>391</v>
      </c>
      <c r="H162" s="198">
        <v>3.024</v>
      </c>
      <c r="I162" s="199"/>
      <c r="J162" s="200">
        <f>ROUND(I162*H162,2)</f>
        <v>0</v>
      </c>
      <c r="K162" s="196" t="s">
        <v>356</v>
      </c>
      <c r="L162" s="201"/>
      <c r="M162" s="202" t="s">
        <v>1</v>
      </c>
      <c r="N162" s="203" t="s">
        <v>43</v>
      </c>
      <c r="O162" s="58"/>
      <c r="P162" s="158">
        <f>O162*H162</f>
        <v>0</v>
      </c>
      <c r="Q162" s="158">
        <v>1</v>
      </c>
      <c r="R162" s="158">
        <f>Q162*H162</f>
        <v>3.024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277</v>
      </c>
      <c r="AT162" s="160" t="s">
        <v>428</v>
      </c>
      <c r="AU162" s="160" t="s">
        <v>87</v>
      </c>
      <c r="AY162" s="17" t="s">
        <v>240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239</v>
      </c>
      <c r="BM162" s="160" t="s">
        <v>1145</v>
      </c>
    </row>
    <row r="163" spans="1:47" s="2" customFormat="1" ht="12">
      <c r="A163" s="32"/>
      <c r="B163" s="33"/>
      <c r="C163" s="32"/>
      <c r="D163" s="162" t="s">
        <v>248</v>
      </c>
      <c r="E163" s="32"/>
      <c r="F163" s="163" t="s">
        <v>905</v>
      </c>
      <c r="G163" s="32"/>
      <c r="H163" s="32"/>
      <c r="I163" s="164"/>
      <c r="J163" s="32"/>
      <c r="K163" s="32"/>
      <c r="L163" s="33"/>
      <c r="M163" s="165"/>
      <c r="N163" s="166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248</v>
      </c>
      <c r="AU163" s="17" t="s">
        <v>87</v>
      </c>
    </row>
    <row r="164" spans="2:51" s="13" customFormat="1" ht="12">
      <c r="B164" s="171"/>
      <c r="D164" s="162" t="s">
        <v>367</v>
      </c>
      <c r="F164" s="173" t="s">
        <v>1146</v>
      </c>
      <c r="H164" s="174">
        <v>3.024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367</v>
      </c>
      <c r="AU164" s="172" t="s">
        <v>87</v>
      </c>
      <c r="AV164" s="13" t="s">
        <v>87</v>
      </c>
      <c r="AW164" s="13" t="s">
        <v>3</v>
      </c>
      <c r="AX164" s="13" t="s">
        <v>85</v>
      </c>
      <c r="AY164" s="172" t="s">
        <v>240</v>
      </c>
    </row>
    <row r="165" spans="2:63" s="12" customFormat="1" ht="22.9" customHeight="1">
      <c r="B165" s="135"/>
      <c r="D165" s="136" t="s">
        <v>77</v>
      </c>
      <c r="E165" s="146" t="s">
        <v>277</v>
      </c>
      <c r="F165" s="146" t="s">
        <v>497</v>
      </c>
      <c r="I165" s="138"/>
      <c r="J165" s="147">
        <f>BK165</f>
        <v>0</v>
      </c>
      <c r="L165" s="135"/>
      <c r="M165" s="140"/>
      <c r="N165" s="141"/>
      <c r="O165" s="141"/>
      <c r="P165" s="142">
        <f>SUM(P166:P209)</f>
        <v>0</v>
      </c>
      <c r="Q165" s="141"/>
      <c r="R165" s="142">
        <f>SUM(R166:R209)</f>
        <v>5.777499999999999</v>
      </c>
      <c r="S165" s="141"/>
      <c r="T165" s="143">
        <f>SUM(T166:T209)</f>
        <v>0</v>
      </c>
      <c r="AR165" s="136" t="s">
        <v>85</v>
      </c>
      <c r="AT165" s="144" t="s">
        <v>77</v>
      </c>
      <c r="AU165" s="144" t="s">
        <v>85</v>
      </c>
      <c r="AY165" s="136" t="s">
        <v>240</v>
      </c>
      <c r="BK165" s="145">
        <f>SUM(BK166:BK209)</f>
        <v>0</v>
      </c>
    </row>
    <row r="166" spans="1:65" s="2" customFormat="1" ht="16.5" customHeight="1">
      <c r="A166" s="32"/>
      <c r="B166" s="148"/>
      <c r="C166" s="149" t="s">
        <v>297</v>
      </c>
      <c r="D166" s="149" t="s">
        <v>243</v>
      </c>
      <c r="E166" s="150" t="s">
        <v>921</v>
      </c>
      <c r="F166" s="151" t="s">
        <v>922</v>
      </c>
      <c r="G166" s="152" t="s">
        <v>493</v>
      </c>
      <c r="H166" s="153">
        <v>3</v>
      </c>
      <c r="I166" s="154"/>
      <c r="J166" s="155">
        <f>ROUND(I166*H166,2)</f>
        <v>0</v>
      </c>
      <c r="K166" s="151" t="s">
        <v>1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1147</v>
      </c>
    </row>
    <row r="167" spans="1:65" s="2" customFormat="1" ht="24">
      <c r="A167" s="32"/>
      <c r="B167" s="148"/>
      <c r="C167" s="149" t="s">
        <v>302</v>
      </c>
      <c r="D167" s="149" t="s">
        <v>243</v>
      </c>
      <c r="E167" s="150" t="s">
        <v>1148</v>
      </c>
      <c r="F167" s="151" t="s">
        <v>1149</v>
      </c>
      <c r="G167" s="152" t="s">
        <v>445</v>
      </c>
      <c r="H167" s="153">
        <v>20</v>
      </c>
      <c r="I167" s="154"/>
      <c r="J167" s="155">
        <f>ROUND(I167*H167,2)</f>
        <v>0</v>
      </c>
      <c r="K167" s="151" t="s">
        <v>356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1E-05</v>
      </c>
      <c r="R167" s="158">
        <f>Q167*H167</f>
        <v>0.0002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239</v>
      </c>
      <c r="AT167" s="160" t="s">
        <v>243</v>
      </c>
      <c r="AU167" s="160" t="s">
        <v>87</v>
      </c>
      <c r="AY167" s="17" t="s">
        <v>240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239</v>
      </c>
      <c r="BM167" s="160" t="s">
        <v>1150</v>
      </c>
    </row>
    <row r="168" spans="1:47" s="2" customFormat="1" ht="19.5">
      <c r="A168" s="32"/>
      <c r="B168" s="33"/>
      <c r="C168" s="32"/>
      <c r="D168" s="162" t="s">
        <v>248</v>
      </c>
      <c r="E168" s="32"/>
      <c r="F168" s="163" t="s">
        <v>1151</v>
      </c>
      <c r="G168" s="32"/>
      <c r="H168" s="32"/>
      <c r="I168" s="164"/>
      <c r="J168" s="32"/>
      <c r="K168" s="32"/>
      <c r="L168" s="33"/>
      <c r="M168" s="165"/>
      <c r="N168" s="166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248</v>
      </c>
      <c r="AU168" s="17" t="s">
        <v>87</v>
      </c>
    </row>
    <row r="169" spans="2:51" s="13" customFormat="1" ht="12">
      <c r="B169" s="171"/>
      <c r="D169" s="162" t="s">
        <v>367</v>
      </c>
      <c r="E169" s="172" t="s">
        <v>1</v>
      </c>
      <c r="F169" s="173" t="s">
        <v>1152</v>
      </c>
      <c r="H169" s="174">
        <v>20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367</v>
      </c>
      <c r="AU169" s="172" t="s">
        <v>87</v>
      </c>
      <c r="AV169" s="13" t="s">
        <v>87</v>
      </c>
      <c r="AW169" s="13" t="s">
        <v>33</v>
      </c>
      <c r="AX169" s="13" t="s">
        <v>85</v>
      </c>
      <c r="AY169" s="172" t="s">
        <v>240</v>
      </c>
    </row>
    <row r="170" spans="1:65" s="2" customFormat="1" ht="21.75" customHeight="1">
      <c r="A170" s="32"/>
      <c r="B170" s="148"/>
      <c r="C170" s="194" t="s">
        <v>307</v>
      </c>
      <c r="D170" s="194" t="s">
        <v>428</v>
      </c>
      <c r="E170" s="195" t="s">
        <v>1153</v>
      </c>
      <c r="F170" s="196" t="s">
        <v>1154</v>
      </c>
      <c r="G170" s="197" t="s">
        <v>501</v>
      </c>
      <c r="H170" s="198">
        <v>10</v>
      </c>
      <c r="I170" s="199"/>
      <c r="J170" s="200">
        <f>ROUND(I170*H170,2)</f>
        <v>0</v>
      </c>
      <c r="K170" s="196" t="s">
        <v>1</v>
      </c>
      <c r="L170" s="201"/>
      <c r="M170" s="202" t="s">
        <v>1</v>
      </c>
      <c r="N170" s="203" t="s">
        <v>43</v>
      </c>
      <c r="O170" s="58"/>
      <c r="P170" s="158">
        <f>O170*H170</f>
        <v>0</v>
      </c>
      <c r="Q170" s="158">
        <v>0.0126</v>
      </c>
      <c r="R170" s="158">
        <f>Q170*H170</f>
        <v>0.126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277</v>
      </c>
      <c r="AT170" s="160" t="s">
        <v>428</v>
      </c>
      <c r="AU170" s="160" t="s">
        <v>87</v>
      </c>
      <c r="AY170" s="17" t="s">
        <v>240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239</v>
      </c>
      <c r="BM170" s="160" t="s">
        <v>1155</v>
      </c>
    </row>
    <row r="171" spans="1:47" s="2" customFormat="1" ht="12">
      <c r="A171" s="32"/>
      <c r="B171" s="33"/>
      <c r="C171" s="32"/>
      <c r="D171" s="162" t="s">
        <v>248</v>
      </c>
      <c r="E171" s="32"/>
      <c r="F171" s="163"/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248</v>
      </c>
      <c r="AU171" s="17" t="s">
        <v>87</v>
      </c>
    </row>
    <row r="172" spans="2:51" s="13" customFormat="1" ht="12">
      <c r="B172" s="171"/>
      <c r="D172" s="162" t="s">
        <v>367</v>
      </c>
      <c r="E172" s="172" t="s">
        <v>1</v>
      </c>
      <c r="F172" s="173" t="s">
        <v>1156</v>
      </c>
      <c r="H172" s="174">
        <v>10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367</v>
      </c>
      <c r="AU172" s="172" t="s">
        <v>87</v>
      </c>
      <c r="AV172" s="13" t="s">
        <v>87</v>
      </c>
      <c r="AW172" s="13" t="s">
        <v>33</v>
      </c>
      <c r="AX172" s="13" t="s">
        <v>85</v>
      </c>
      <c r="AY172" s="172" t="s">
        <v>240</v>
      </c>
    </row>
    <row r="173" spans="1:65" s="2" customFormat="1" ht="24">
      <c r="A173" s="32"/>
      <c r="B173" s="148"/>
      <c r="C173" s="149" t="s">
        <v>8</v>
      </c>
      <c r="D173" s="149" t="s">
        <v>243</v>
      </c>
      <c r="E173" s="150" t="s">
        <v>1157</v>
      </c>
      <c r="F173" s="151" t="s">
        <v>1158</v>
      </c>
      <c r="G173" s="152" t="s">
        <v>501</v>
      </c>
      <c r="H173" s="153">
        <v>10</v>
      </c>
      <c r="I173" s="154"/>
      <c r="J173" s="155">
        <f>ROUND(I173*H173,2)</f>
        <v>0</v>
      </c>
      <c r="K173" s="151" t="s">
        <v>356</v>
      </c>
      <c r="L173" s="33"/>
      <c r="M173" s="156" t="s">
        <v>1</v>
      </c>
      <c r="N173" s="157" t="s">
        <v>43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239</v>
      </c>
      <c r="AT173" s="160" t="s">
        <v>243</v>
      </c>
      <c r="AU173" s="160" t="s">
        <v>87</v>
      </c>
      <c r="AY173" s="17" t="s">
        <v>240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239</v>
      </c>
      <c r="BM173" s="160" t="s">
        <v>1159</v>
      </c>
    </row>
    <row r="174" spans="1:47" s="2" customFormat="1" ht="19.5">
      <c r="A174" s="32"/>
      <c r="B174" s="33"/>
      <c r="C174" s="32"/>
      <c r="D174" s="162" t="s">
        <v>248</v>
      </c>
      <c r="E174" s="32"/>
      <c r="F174" s="163" t="s">
        <v>1160</v>
      </c>
      <c r="G174" s="32"/>
      <c r="H174" s="32"/>
      <c r="I174" s="164"/>
      <c r="J174" s="32"/>
      <c r="K174" s="32"/>
      <c r="L174" s="33"/>
      <c r="M174" s="165"/>
      <c r="N174" s="166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248</v>
      </c>
      <c r="AU174" s="17" t="s">
        <v>87</v>
      </c>
    </row>
    <row r="175" spans="1:65" s="2" customFormat="1" ht="16.5" customHeight="1">
      <c r="A175" s="32"/>
      <c r="B175" s="148"/>
      <c r="C175" s="194" t="s">
        <v>316</v>
      </c>
      <c r="D175" s="194" t="s">
        <v>428</v>
      </c>
      <c r="E175" s="195" t="s">
        <v>1161</v>
      </c>
      <c r="F175" s="196" t="s">
        <v>1162</v>
      </c>
      <c r="G175" s="197" t="s">
        <v>501</v>
      </c>
      <c r="H175" s="198">
        <v>7</v>
      </c>
      <c r="I175" s="199"/>
      <c r="J175" s="200">
        <f>ROUND(I175*H175,2)</f>
        <v>0</v>
      </c>
      <c r="K175" s="196" t="s">
        <v>1</v>
      </c>
      <c r="L175" s="201"/>
      <c r="M175" s="202" t="s">
        <v>1</v>
      </c>
      <c r="N175" s="203" t="s">
        <v>43</v>
      </c>
      <c r="O175" s="58"/>
      <c r="P175" s="158">
        <f>O175*H175</f>
        <v>0</v>
      </c>
      <c r="Q175" s="158">
        <v>0.0008</v>
      </c>
      <c r="R175" s="158">
        <f>Q175*H175</f>
        <v>0.0056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277</v>
      </c>
      <c r="AT175" s="160" t="s">
        <v>428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1163</v>
      </c>
    </row>
    <row r="176" spans="1:47" s="2" customFormat="1" ht="12">
      <c r="A176" s="32"/>
      <c r="B176" s="33"/>
      <c r="C176" s="32"/>
      <c r="D176" s="162" t="s">
        <v>248</v>
      </c>
      <c r="E176" s="32"/>
      <c r="F176" s="163"/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1:65" s="2" customFormat="1" ht="16.5" customHeight="1">
      <c r="A177" s="32"/>
      <c r="B177" s="148"/>
      <c r="C177" s="194" t="s">
        <v>321</v>
      </c>
      <c r="D177" s="194" t="s">
        <v>428</v>
      </c>
      <c r="E177" s="195" t="s">
        <v>1164</v>
      </c>
      <c r="F177" s="196" t="s">
        <v>1165</v>
      </c>
      <c r="G177" s="197" t="s">
        <v>501</v>
      </c>
      <c r="H177" s="198">
        <v>3</v>
      </c>
      <c r="I177" s="199"/>
      <c r="J177" s="200">
        <f>ROUND(I177*H177,2)</f>
        <v>0</v>
      </c>
      <c r="K177" s="196" t="s">
        <v>1</v>
      </c>
      <c r="L177" s="201"/>
      <c r="M177" s="202" t="s">
        <v>1</v>
      </c>
      <c r="N177" s="203" t="s">
        <v>43</v>
      </c>
      <c r="O177" s="58"/>
      <c r="P177" s="158">
        <f>O177*H177</f>
        <v>0</v>
      </c>
      <c r="Q177" s="158">
        <v>0.0007</v>
      </c>
      <c r="R177" s="158">
        <f>Q177*H177</f>
        <v>0.0021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277</v>
      </c>
      <c r="AT177" s="160" t="s">
        <v>428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1166</v>
      </c>
    </row>
    <row r="178" spans="1:47" s="2" customFormat="1" ht="12">
      <c r="A178" s="32"/>
      <c r="B178" s="33"/>
      <c r="C178" s="32"/>
      <c r="D178" s="162" t="s">
        <v>248</v>
      </c>
      <c r="E178" s="32"/>
      <c r="F178" s="163"/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248</v>
      </c>
      <c r="AU178" s="17" t="s">
        <v>87</v>
      </c>
    </row>
    <row r="179" spans="1:65" s="2" customFormat="1" ht="24">
      <c r="A179" s="32"/>
      <c r="B179" s="148"/>
      <c r="C179" s="149" t="s">
        <v>327</v>
      </c>
      <c r="D179" s="149" t="s">
        <v>243</v>
      </c>
      <c r="E179" s="150" t="s">
        <v>1167</v>
      </c>
      <c r="F179" s="151" t="s">
        <v>1168</v>
      </c>
      <c r="G179" s="152" t="s">
        <v>501</v>
      </c>
      <c r="H179" s="153">
        <v>14</v>
      </c>
      <c r="I179" s="154"/>
      <c r="J179" s="155">
        <f>ROUND(I179*H179,2)</f>
        <v>0</v>
      </c>
      <c r="K179" s="151" t="s">
        <v>356</v>
      </c>
      <c r="L179" s="33"/>
      <c r="M179" s="156" t="s">
        <v>1</v>
      </c>
      <c r="N179" s="157" t="s">
        <v>43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239</v>
      </c>
      <c r="AT179" s="160" t="s">
        <v>243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1169</v>
      </c>
    </row>
    <row r="180" spans="1:47" s="2" customFormat="1" ht="19.5">
      <c r="A180" s="32"/>
      <c r="B180" s="33"/>
      <c r="C180" s="32"/>
      <c r="D180" s="162" t="s">
        <v>248</v>
      </c>
      <c r="E180" s="32"/>
      <c r="F180" s="163" t="s">
        <v>1170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1:65" s="2" customFormat="1" ht="16.5" customHeight="1">
      <c r="A181" s="32"/>
      <c r="B181" s="148"/>
      <c r="C181" s="194" t="s">
        <v>332</v>
      </c>
      <c r="D181" s="194" t="s">
        <v>428</v>
      </c>
      <c r="E181" s="195" t="s">
        <v>1171</v>
      </c>
      <c r="F181" s="196" t="s">
        <v>1172</v>
      </c>
      <c r="G181" s="197" t="s">
        <v>501</v>
      </c>
      <c r="H181" s="198">
        <v>5</v>
      </c>
      <c r="I181" s="199"/>
      <c r="J181" s="200">
        <f>ROUND(I181*H181,2)</f>
        <v>0</v>
      </c>
      <c r="K181" s="196" t="s">
        <v>1</v>
      </c>
      <c r="L181" s="201"/>
      <c r="M181" s="202" t="s">
        <v>1</v>
      </c>
      <c r="N181" s="203" t="s">
        <v>43</v>
      </c>
      <c r="O181" s="58"/>
      <c r="P181" s="158">
        <f>O181*H181</f>
        <v>0</v>
      </c>
      <c r="Q181" s="158">
        <v>0.0025</v>
      </c>
      <c r="R181" s="158">
        <f>Q181*H181</f>
        <v>0.0125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277</v>
      </c>
      <c r="AT181" s="160" t="s">
        <v>428</v>
      </c>
      <c r="AU181" s="160" t="s">
        <v>87</v>
      </c>
      <c r="AY181" s="17" t="s">
        <v>240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239</v>
      </c>
      <c r="BM181" s="160" t="s">
        <v>1173</v>
      </c>
    </row>
    <row r="182" spans="1:47" s="2" customFormat="1" ht="12">
      <c r="A182" s="32"/>
      <c r="B182" s="33"/>
      <c r="C182" s="32"/>
      <c r="D182" s="162" t="s">
        <v>248</v>
      </c>
      <c r="E182" s="32"/>
      <c r="F182" s="163"/>
      <c r="G182" s="32"/>
      <c r="H182" s="32"/>
      <c r="I182" s="164"/>
      <c r="J182" s="32"/>
      <c r="K182" s="32"/>
      <c r="L182" s="33"/>
      <c r="M182" s="165"/>
      <c r="N182" s="166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248</v>
      </c>
      <c r="AU182" s="17" t="s">
        <v>87</v>
      </c>
    </row>
    <row r="183" spans="2:51" s="13" customFormat="1" ht="22.5">
      <c r="B183" s="171"/>
      <c r="D183" s="162" t="s">
        <v>367</v>
      </c>
      <c r="F183" s="173" t="s">
        <v>1174</v>
      </c>
      <c r="H183" s="174">
        <v>5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367</v>
      </c>
      <c r="AU183" s="172" t="s">
        <v>87</v>
      </c>
      <c r="AV183" s="13" t="s">
        <v>87</v>
      </c>
      <c r="AW183" s="13" t="s">
        <v>3</v>
      </c>
      <c r="AX183" s="13" t="s">
        <v>85</v>
      </c>
      <c r="AY183" s="172" t="s">
        <v>240</v>
      </c>
    </row>
    <row r="184" spans="1:65" s="2" customFormat="1" ht="16.5" customHeight="1">
      <c r="A184" s="32"/>
      <c r="B184" s="148"/>
      <c r="C184" s="194" t="s">
        <v>453</v>
      </c>
      <c r="D184" s="194" t="s">
        <v>428</v>
      </c>
      <c r="E184" s="195" t="s">
        <v>1175</v>
      </c>
      <c r="F184" s="196" t="s">
        <v>1176</v>
      </c>
      <c r="G184" s="197" t="s">
        <v>501</v>
      </c>
      <c r="H184" s="198">
        <v>7</v>
      </c>
      <c r="I184" s="199"/>
      <c r="J184" s="200">
        <f>ROUND(I184*H184,2)</f>
        <v>0</v>
      </c>
      <c r="K184" s="196" t="s">
        <v>1</v>
      </c>
      <c r="L184" s="201"/>
      <c r="M184" s="202" t="s">
        <v>1</v>
      </c>
      <c r="N184" s="203" t="s">
        <v>43</v>
      </c>
      <c r="O184" s="58"/>
      <c r="P184" s="158">
        <f>O184*H184</f>
        <v>0</v>
      </c>
      <c r="Q184" s="158">
        <v>0.0005</v>
      </c>
      <c r="R184" s="158">
        <f>Q184*H184</f>
        <v>0.0035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277</v>
      </c>
      <c r="AT184" s="160" t="s">
        <v>428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1177</v>
      </c>
    </row>
    <row r="185" spans="1:47" s="2" customFormat="1" ht="12">
      <c r="A185" s="32"/>
      <c r="B185" s="33"/>
      <c r="C185" s="32"/>
      <c r="D185" s="162" t="s">
        <v>248</v>
      </c>
      <c r="E185" s="32"/>
      <c r="F185" s="163"/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1:65" s="2" customFormat="1" ht="16.5" customHeight="1">
      <c r="A186" s="32"/>
      <c r="B186" s="148"/>
      <c r="C186" s="194" t="s">
        <v>7</v>
      </c>
      <c r="D186" s="194" t="s">
        <v>428</v>
      </c>
      <c r="E186" s="195" t="s">
        <v>1178</v>
      </c>
      <c r="F186" s="196" t="s">
        <v>1179</v>
      </c>
      <c r="G186" s="197" t="s">
        <v>501</v>
      </c>
      <c r="H186" s="198">
        <v>2</v>
      </c>
      <c r="I186" s="199"/>
      <c r="J186" s="200">
        <f>ROUND(I186*H186,2)</f>
        <v>0</v>
      </c>
      <c r="K186" s="196" t="s">
        <v>1</v>
      </c>
      <c r="L186" s="201"/>
      <c r="M186" s="202" t="s">
        <v>1</v>
      </c>
      <c r="N186" s="203" t="s">
        <v>43</v>
      </c>
      <c r="O186" s="58"/>
      <c r="P186" s="158">
        <f>O186*H186</f>
        <v>0</v>
      </c>
      <c r="Q186" s="158">
        <v>0.0005</v>
      </c>
      <c r="R186" s="158">
        <f>Q186*H186</f>
        <v>0.001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277</v>
      </c>
      <c r="AT186" s="160" t="s">
        <v>428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239</v>
      </c>
      <c r="BM186" s="160" t="s">
        <v>1180</v>
      </c>
    </row>
    <row r="187" spans="1:47" s="2" customFormat="1" ht="12">
      <c r="A187" s="32"/>
      <c r="B187" s="33"/>
      <c r="C187" s="32"/>
      <c r="D187" s="162" t="s">
        <v>248</v>
      </c>
      <c r="E187" s="32"/>
      <c r="F187" s="163"/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24">
      <c r="A188" s="32"/>
      <c r="B188" s="148"/>
      <c r="C188" s="149" t="s">
        <v>462</v>
      </c>
      <c r="D188" s="149" t="s">
        <v>243</v>
      </c>
      <c r="E188" s="150" t="s">
        <v>1181</v>
      </c>
      <c r="F188" s="151" t="s">
        <v>1182</v>
      </c>
      <c r="G188" s="152" t="s">
        <v>954</v>
      </c>
      <c r="H188" s="153">
        <v>7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0.0001</v>
      </c>
      <c r="R188" s="158">
        <f>Q188*H188</f>
        <v>0.0007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1183</v>
      </c>
    </row>
    <row r="189" spans="1:47" s="2" customFormat="1" ht="12">
      <c r="A189" s="32"/>
      <c r="B189" s="33"/>
      <c r="C189" s="32"/>
      <c r="D189" s="162" t="s">
        <v>248</v>
      </c>
      <c r="E189" s="32"/>
      <c r="F189" s="163" t="s">
        <v>1184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24">
      <c r="A190" s="32"/>
      <c r="B190" s="148"/>
      <c r="C190" s="149" t="s">
        <v>467</v>
      </c>
      <c r="D190" s="149" t="s">
        <v>243</v>
      </c>
      <c r="E190" s="150" t="s">
        <v>1185</v>
      </c>
      <c r="F190" s="151" t="s">
        <v>1186</v>
      </c>
      <c r="G190" s="152" t="s">
        <v>501</v>
      </c>
      <c r="H190" s="153">
        <v>7</v>
      </c>
      <c r="I190" s="154"/>
      <c r="J190" s="155">
        <f>ROUND(I190*H190,2)</f>
        <v>0</v>
      </c>
      <c r="K190" s="151" t="s">
        <v>356</v>
      </c>
      <c r="L190" s="33"/>
      <c r="M190" s="156" t="s">
        <v>1</v>
      </c>
      <c r="N190" s="157" t="s">
        <v>43</v>
      </c>
      <c r="O190" s="58"/>
      <c r="P190" s="158">
        <f>O190*H190</f>
        <v>0</v>
      </c>
      <c r="Q190" s="158">
        <v>0.3409</v>
      </c>
      <c r="R190" s="158">
        <f>Q190*H190</f>
        <v>2.3863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239</v>
      </c>
      <c r="AT190" s="160" t="s">
        <v>243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1187</v>
      </c>
    </row>
    <row r="191" spans="1:47" s="2" customFormat="1" ht="19.5">
      <c r="A191" s="32"/>
      <c r="B191" s="33"/>
      <c r="C191" s="32"/>
      <c r="D191" s="162" t="s">
        <v>248</v>
      </c>
      <c r="E191" s="32"/>
      <c r="F191" s="163" t="s">
        <v>1188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1:65" s="2" customFormat="1" ht="24">
      <c r="A192" s="32"/>
      <c r="B192" s="148"/>
      <c r="C192" s="194" t="s">
        <v>472</v>
      </c>
      <c r="D192" s="194" t="s">
        <v>428</v>
      </c>
      <c r="E192" s="195" t="s">
        <v>1189</v>
      </c>
      <c r="F192" s="196" t="s">
        <v>1190</v>
      </c>
      <c r="G192" s="197" t="s">
        <v>501</v>
      </c>
      <c r="H192" s="198">
        <v>7</v>
      </c>
      <c r="I192" s="199"/>
      <c r="J192" s="200">
        <f>ROUND(I192*H192,2)</f>
        <v>0</v>
      </c>
      <c r="K192" s="196" t="s">
        <v>356</v>
      </c>
      <c r="L192" s="201"/>
      <c r="M192" s="202" t="s">
        <v>1</v>
      </c>
      <c r="N192" s="203" t="s">
        <v>43</v>
      </c>
      <c r="O192" s="58"/>
      <c r="P192" s="158">
        <f>O192*H192</f>
        <v>0</v>
      </c>
      <c r="Q192" s="158">
        <v>0.072</v>
      </c>
      <c r="R192" s="158">
        <f>Q192*H192</f>
        <v>0.504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277</v>
      </c>
      <c r="AT192" s="160" t="s">
        <v>428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239</v>
      </c>
      <c r="BM192" s="160" t="s">
        <v>1191</v>
      </c>
    </row>
    <row r="193" spans="1:47" s="2" customFormat="1" ht="12">
      <c r="A193" s="32"/>
      <c r="B193" s="33"/>
      <c r="C193" s="32"/>
      <c r="D193" s="162" t="s">
        <v>248</v>
      </c>
      <c r="E193" s="32"/>
      <c r="F193" s="163" t="s">
        <v>1190</v>
      </c>
      <c r="G193" s="32"/>
      <c r="H193" s="32"/>
      <c r="I193" s="164"/>
      <c r="J193" s="32"/>
      <c r="K193" s="32"/>
      <c r="L193" s="33"/>
      <c r="M193" s="165"/>
      <c r="N193" s="166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248</v>
      </c>
      <c r="AU193" s="17" t="s">
        <v>87</v>
      </c>
    </row>
    <row r="194" spans="1:65" s="2" customFormat="1" ht="24">
      <c r="A194" s="32"/>
      <c r="B194" s="148"/>
      <c r="C194" s="194" t="s">
        <v>403</v>
      </c>
      <c r="D194" s="194" t="s">
        <v>428</v>
      </c>
      <c r="E194" s="195" t="s">
        <v>1192</v>
      </c>
      <c r="F194" s="196" t="s">
        <v>1193</v>
      </c>
      <c r="G194" s="197" t="s">
        <v>501</v>
      </c>
      <c r="H194" s="198">
        <v>5</v>
      </c>
      <c r="I194" s="199"/>
      <c r="J194" s="200">
        <f>ROUND(I194*H194,2)</f>
        <v>0</v>
      </c>
      <c r="K194" s="196" t="s">
        <v>356</v>
      </c>
      <c r="L194" s="201"/>
      <c r="M194" s="202" t="s">
        <v>1</v>
      </c>
      <c r="N194" s="203" t="s">
        <v>43</v>
      </c>
      <c r="O194" s="58"/>
      <c r="P194" s="158">
        <f>O194*H194</f>
        <v>0</v>
      </c>
      <c r="Q194" s="158">
        <v>0.027</v>
      </c>
      <c r="R194" s="158">
        <f>Q194*H194</f>
        <v>0.135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277</v>
      </c>
      <c r="AT194" s="160" t="s">
        <v>428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239</v>
      </c>
      <c r="BM194" s="160" t="s">
        <v>1194</v>
      </c>
    </row>
    <row r="195" spans="1:47" s="2" customFormat="1" ht="12">
      <c r="A195" s="32"/>
      <c r="B195" s="33"/>
      <c r="C195" s="32"/>
      <c r="D195" s="162" t="s">
        <v>248</v>
      </c>
      <c r="E195" s="32"/>
      <c r="F195" s="163" t="s">
        <v>1193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1:65" s="2" customFormat="1" ht="24">
      <c r="A196" s="32"/>
      <c r="B196" s="148"/>
      <c r="C196" s="194" t="s">
        <v>478</v>
      </c>
      <c r="D196" s="194" t="s">
        <v>428</v>
      </c>
      <c r="E196" s="195" t="s">
        <v>1195</v>
      </c>
      <c r="F196" s="196" t="s">
        <v>1196</v>
      </c>
      <c r="G196" s="197" t="s">
        <v>501</v>
      </c>
      <c r="H196" s="198">
        <v>7</v>
      </c>
      <c r="I196" s="199"/>
      <c r="J196" s="200">
        <f>ROUND(I196*H196,2)</f>
        <v>0</v>
      </c>
      <c r="K196" s="196" t="s">
        <v>356</v>
      </c>
      <c r="L196" s="201"/>
      <c r="M196" s="202" t="s">
        <v>1</v>
      </c>
      <c r="N196" s="203" t="s">
        <v>43</v>
      </c>
      <c r="O196" s="58"/>
      <c r="P196" s="158">
        <f>O196*H196</f>
        <v>0</v>
      </c>
      <c r="Q196" s="158">
        <v>0.08</v>
      </c>
      <c r="R196" s="158">
        <f>Q196*H196</f>
        <v>0.56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277</v>
      </c>
      <c r="AT196" s="160" t="s">
        <v>428</v>
      </c>
      <c r="AU196" s="160" t="s">
        <v>87</v>
      </c>
      <c r="AY196" s="17" t="s">
        <v>240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239</v>
      </c>
      <c r="BM196" s="160" t="s">
        <v>1197</v>
      </c>
    </row>
    <row r="197" spans="1:47" s="2" customFormat="1" ht="19.5">
      <c r="A197" s="32"/>
      <c r="B197" s="33"/>
      <c r="C197" s="32"/>
      <c r="D197" s="162" t="s">
        <v>248</v>
      </c>
      <c r="E197" s="32"/>
      <c r="F197" s="163" t="s">
        <v>1196</v>
      </c>
      <c r="G197" s="32"/>
      <c r="H197" s="32"/>
      <c r="I197" s="164"/>
      <c r="J197" s="32"/>
      <c r="K197" s="32"/>
      <c r="L197" s="33"/>
      <c r="M197" s="165"/>
      <c r="N197" s="166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248</v>
      </c>
      <c r="AU197" s="17" t="s">
        <v>87</v>
      </c>
    </row>
    <row r="198" spans="1:65" s="2" customFormat="1" ht="21.75" customHeight="1">
      <c r="A198" s="32"/>
      <c r="B198" s="148"/>
      <c r="C198" s="194" t="s">
        <v>483</v>
      </c>
      <c r="D198" s="194" t="s">
        <v>428</v>
      </c>
      <c r="E198" s="195" t="s">
        <v>1198</v>
      </c>
      <c r="F198" s="196" t="s">
        <v>1199</v>
      </c>
      <c r="G198" s="197" t="s">
        <v>501</v>
      </c>
      <c r="H198" s="198">
        <v>7</v>
      </c>
      <c r="I198" s="199"/>
      <c r="J198" s="200">
        <f>ROUND(I198*H198,2)</f>
        <v>0</v>
      </c>
      <c r="K198" s="196" t="s">
        <v>356</v>
      </c>
      <c r="L198" s="201"/>
      <c r="M198" s="202" t="s">
        <v>1</v>
      </c>
      <c r="N198" s="203" t="s">
        <v>43</v>
      </c>
      <c r="O198" s="58"/>
      <c r="P198" s="158">
        <f>O198*H198</f>
        <v>0</v>
      </c>
      <c r="Q198" s="158">
        <v>0.111</v>
      </c>
      <c r="R198" s="158">
        <f>Q198*H198</f>
        <v>0.777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277</v>
      </c>
      <c r="AT198" s="160" t="s">
        <v>428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239</v>
      </c>
      <c r="BM198" s="160" t="s">
        <v>1200</v>
      </c>
    </row>
    <row r="199" spans="1:47" s="2" customFormat="1" ht="12">
      <c r="A199" s="32"/>
      <c r="B199" s="33"/>
      <c r="C199" s="32"/>
      <c r="D199" s="162" t="s">
        <v>248</v>
      </c>
      <c r="E199" s="32"/>
      <c r="F199" s="163" t="s">
        <v>1199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65" s="2" customFormat="1" ht="21.75" customHeight="1">
      <c r="A200" s="32"/>
      <c r="B200" s="148"/>
      <c r="C200" s="194" t="s">
        <v>485</v>
      </c>
      <c r="D200" s="194" t="s">
        <v>428</v>
      </c>
      <c r="E200" s="195" t="s">
        <v>1201</v>
      </c>
      <c r="F200" s="196" t="s">
        <v>1202</v>
      </c>
      <c r="G200" s="197" t="s">
        <v>501</v>
      </c>
      <c r="H200" s="198">
        <v>7</v>
      </c>
      <c r="I200" s="199"/>
      <c r="J200" s="200">
        <f>ROUND(I200*H200,2)</f>
        <v>0</v>
      </c>
      <c r="K200" s="196" t="s">
        <v>356</v>
      </c>
      <c r="L200" s="201"/>
      <c r="M200" s="202" t="s">
        <v>1</v>
      </c>
      <c r="N200" s="203" t="s">
        <v>43</v>
      </c>
      <c r="O200" s="58"/>
      <c r="P200" s="158">
        <f>O200*H200</f>
        <v>0</v>
      </c>
      <c r="Q200" s="158">
        <v>0.058</v>
      </c>
      <c r="R200" s="158">
        <f>Q200*H200</f>
        <v>0.406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277</v>
      </c>
      <c r="AT200" s="160" t="s">
        <v>428</v>
      </c>
      <c r="AU200" s="160" t="s">
        <v>87</v>
      </c>
      <c r="AY200" s="17" t="s">
        <v>240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239</v>
      </c>
      <c r="BM200" s="160" t="s">
        <v>1203</v>
      </c>
    </row>
    <row r="201" spans="1:47" s="2" customFormat="1" ht="12">
      <c r="A201" s="32"/>
      <c r="B201" s="33"/>
      <c r="C201" s="32"/>
      <c r="D201" s="162" t="s">
        <v>248</v>
      </c>
      <c r="E201" s="32"/>
      <c r="F201" s="163" t="s">
        <v>1202</v>
      </c>
      <c r="G201" s="32"/>
      <c r="H201" s="32"/>
      <c r="I201" s="164"/>
      <c r="J201" s="32"/>
      <c r="K201" s="32"/>
      <c r="L201" s="33"/>
      <c r="M201" s="165"/>
      <c r="N201" s="166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248</v>
      </c>
      <c r="AU201" s="17" t="s">
        <v>87</v>
      </c>
    </row>
    <row r="202" spans="1:65" s="2" customFormat="1" ht="21.75" customHeight="1">
      <c r="A202" s="32"/>
      <c r="B202" s="148"/>
      <c r="C202" s="194" t="s">
        <v>490</v>
      </c>
      <c r="D202" s="194" t="s">
        <v>428</v>
      </c>
      <c r="E202" s="195" t="s">
        <v>1204</v>
      </c>
      <c r="F202" s="196" t="s">
        <v>1205</v>
      </c>
      <c r="G202" s="197" t="s">
        <v>501</v>
      </c>
      <c r="H202" s="198">
        <v>7</v>
      </c>
      <c r="I202" s="199"/>
      <c r="J202" s="200">
        <f>ROUND(I202*H202,2)</f>
        <v>0</v>
      </c>
      <c r="K202" s="196" t="s">
        <v>356</v>
      </c>
      <c r="L202" s="201"/>
      <c r="M202" s="202" t="s">
        <v>1</v>
      </c>
      <c r="N202" s="203" t="s">
        <v>43</v>
      </c>
      <c r="O202" s="58"/>
      <c r="P202" s="158">
        <f>O202*H202</f>
        <v>0</v>
      </c>
      <c r="Q202" s="158">
        <v>0.0085</v>
      </c>
      <c r="R202" s="158">
        <f>Q202*H202</f>
        <v>0.059500000000000004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277</v>
      </c>
      <c r="AT202" s="160" t="s">
        <v>428</v>
      </c>
      <c r="AU202" s="160" t="s">
        <v>87</v>
      </c>
      <c r="AY202" s="17" t="s">
        <v>240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239</v>
      </c>
      <c r="BM202" s="160" t="s">
        <v>1206</v>
      </c>
    </row>
    <row r="203" spans="1:47" s="2" customFormat="1" ht="12">
      <c r="A203" s="32"/>
      <c r="B203" s="33"/>
      <c r="C203" s="32"/>
      <c r="D203" s="162" t="s">
        <v>248</v>
      </c>
      <c r="E203" s="32"/>
      <c r="F203" s="163" t="s">
        <v>1205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248</v>
      </c>
      <c r="AU203" s="17" t="s">
        <v>87</v>
      </c>
    </row>
    <row r="204" spans="1:65" s="2" customFormat="1" ht="21.75" customHeight="1">
      <c r="A204" s="32"/>
      <c r="B204" s="148"/>
      <c r="C204" s="149" t="s">
        <v>498</v>
      </c>
      <c r="D204" s="149" t="s">
        <v>243</v>
      </c>
      <c r="E204" s="150" t="s">
        <v>1207</v>
      </c>
      <c r="F204" s="151" t="s">
        <v>1208</v>
      </c>
      <c r="G204" s="152" t="s">
        <v>501</v>
      </c>
      <c r="H204" s="153">
        <v>5</v>
      </c>
      <c r="I204" s="154"/>
      <c r="J204" s="155">
        <f>ROUND(I204*H204,2)</f>
        <v>0</v>
      </c>
      <c r="K204" s="151" t="s">
        <v>356</v>
      </c>
      <c r="L204" s="33"/>
      <c r="M204" s="156" t="s">
        <v>1</v>
      </c>
      <c r="N204" s="157" t="s">
        <v>43</v>
      </c>
      <c r="O204" s="58"/>
      <c r="P204" s="158">
        <f>O204*H204</f>
        <v>0</v>
      </c>
      <c r="Q204" s="158">
        <v>0.00702</v>
      </c>
      <c r="R204" s="158">
        <f>Q204*H204</f>
        <v>0.0351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239</v>
      </c>
      <c r="AT204" s="160" t="s">
        <v>243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239</v>
      </c>
      <c r="BM204" s="160" t="s">
        <v>1209</v>
      </c>
    </row>
    <row r="205" spans="1:47" s="2" customFormat="1" ht="19.5">
      <c r="A205" s="32"/>
      <c r="B205" s="33"/>
      <c r="C205" s="32"/>
      <c r="D205" s="162" t="s">
        <v>248</v>
      </c>
      <c r="E205" s="32"/>
      <c r="F205" s="163" t="s">
        <v>1210</v>
      </c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1:65" s="2" customFormat="1" ht="24">
      <c r="A206" s="32"/>
      <c r="B206" s="148"/>
      <c r="C206" s="194" t="s">
        <v>503</v>
      </c>
      <c r="D206" s="194" t="s">
        <v>428</v>
      </c>
      <c r="E206" s="195" t="s">
        <v>1211</v>
      </c>
      <c r="F206" s="196" t="s">
        <v>1212</v>
      </c>
      <c r="G206" s="197" t="s">
        <v>501</v>
      </c>
      <c r="H206" s="198">
        <v>5</v>
      </c>
      <c r="I206" s="199"/>
      <c r="J206" s="200">
        <f>ROUND(I206*H206,2)</f>
        <v>0</v>
      </c>
      <c r="K206" s="196" t="s">
        <v>1</v>
      </c>
      <c r="L206" s="201"/>
      <c r="M206" s="202" t="s">
        <v>1</v>
      </c>
      <c r="N206" s="203" t="s">
        <v>43</v>
      </c>
      <c r="O206" s="58"/>
      <c r="P206" s="158">
        <f>O206*H206</f>
        <v>0</v>
      </c>
      <c r="Q206" s="158">
        <v>0.109</v>
      </c>
      <c r="R206" s="158">
        <f>Q206*H206</f>
        <v>0.545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277</v>
      </c>
      <c r="AT206" s="160" t="s">
        <v>428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239</v>
      </c>
      <c r="BM206" s="160" t="s">
        <v>1213</v>
      </c>
    </row>
    <row r="207" spans="1:47" s="2" customFormat="1" ht="12">
      <c r="A207" s="32"/>
      <c r="B207" s="33"/>
      <c r="C207" s="32"/>
      <c r="D207" s="162" t="s">
        <v>248</v>
      </c>
      <c r="E207" s="32"/>
      <c r="F207" s="163" t="s">
        <v>1212</v>
      </c>
      <c r="G207" s="32"/>
      <c r="H207" s="32"/>
      <c r="I207" s="164"/>
      <c r="J207" s="32"/>
      <c r="K207" s="32"/>
      <c r="L207" s="33"/>
      <c r="M207" s="165"/>
      <c r="N207" s="166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248</v>
      </c>
      <c r="AU207" s="17" t="s">
        <v>87</v>
      </c>
    </row>
    <row r="208" spans="1:65" s="2" customFormat="1" ht="33" customHeight="1">
      <c r="A208" s="32"/>
      <c r="B208" s="148"/>
      <c r="C208" s="194" t="s">
        <v>509</v>
      </c>
      <c r="D208" s="194" t="s">
        <v>428</v>
      </c>
      <c r="E208" s="195" t="s">
        <v>1214</v>
      </c>
      <c r="F208" s="196" t="s">
        <v>1215</v>
      </c>
      <c r="G208" s="197" t="s">
        <v>501</v>
      </c>
      <c r="H208" s="198">
        <v>2</v>
      </c>
      <c r="I208" s="199"/>
      <c r="J208" s="200">
        <f>ROUND(I208*H208,2)</f>
        <v>0</v>
      </c>
      <c r="K208" s="196" t="s">
        <v>1</v>
      </c>
      <c r="L208" s="201"/>
      <c r="M208" s="202" t="s">
        <v>1</v>
      </c>
      <c r="N208" s="203" t="s">
        <v>43</v>
      </c>
      <c r="O208" s="58"/>
      <c r="P208" s="158">
        <f>O208*H208</f>
        <v>0</v>
      </c>
      <c r="Q208" s="158">
        <v>0.109</v>
      </c>
      <c r="R208" s="158">
        <f>Q208*H208</f>
        <v>0.218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277</v>
      </c>
      <c r="AT208" s="160" t="s">
        <v>428</v>
      </c>
      <c r="AU208" s="160" t="s">
        <v>87</v>
      </c>
      <c r="AY208" s="17" t="s">
        <v>240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85</v>
      </c>
      <c r="BK208" s="161">
        <f>ROUND(I208*H208,2)</f>
        <v>0</v>
      </c>
      <c r="BL208" s="17" t="s">
        <v>239</v>
      </c>
      <c r="BM208" s="160" t="s">
        <v>1216</v>
      </c>
    </row>
    <row r="209" spans="1:47" s="2" customFormat="1" ht="12">
      <c r="A209" s="32"/>
      <c r="B209" s="33"/>
      <c r="C209" s="32"/>
      <c r="D209" s="162" t="s">
        <v>248</v>
      </c>
      <c r="E209" s="32"/>
      <c r="F209" s="163"/>
      <c r="G209" s="32"/>
      <c r="H209" s="32"/>
      <c r="I209" s="164"/>
      <c r="J209" s="32"/>
      <c r="K209" s="32"/>
      <c r="L209" s="33"/>
      <c r="M209" s="165"/>
      <c r="N209" s="166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248</v>
      </c>
      <c r="AU209" s="17" t="s">
        <v>87</v>
      </c>
    </row>
    <row r="210" spans="2:63" s="12" customFormat="1" ht="22.9" customHeight="1">
      <c r="B210" s="135"/>
      <c r="D210" s="136" t="s">
        <v>77</v>
      </c>
      <c r="E210" s="146" t="s">
        <v>282</v>
      </c>
      <c r="F210" s="146" t="s">
        <v>508</v>
      </c>
      <c r="I210" s="138"/>
      <c r="J210" s="147">
        <f>BK210</f>
        <v>0</v>
      </c>
      <c r="L210" s="135"/>
      <c r="M210" s="140"/>
      <c r="N210" s="141"/>
      <c r="O210" s="141"/>
      <c r="P210" s="142">
        <f>SUM(P211:P214)</f>
        <v>0</v>
      </c>
      <c r="Q210" s="141"/>
      <c r="R210" s="142">
        <f>SUM(R211:R214)</f>
        <v>0.0005568</v>
      </c>
      <c r="S210" s="141"/>
      <c r="T210" s="143">
        <f>SUM(T211:T214)</f>
        <v>0.02424</v>
      </c>
      <c r="AR210" s="136" t="s">
        <v>85</v>
      </c>
      <c r="AT210" s="144" t="s">
        <v>77</v>
      </c>
      <c r="AU210" s="144" t="s">
        <v>85</v>
      </c>
      <c r="AY210" s="136" t="s">
        <v>240</v>
      </c>
      <c r="BK210" s="145">
        <f>SUM(BK211:BK214)</f>
        <v>0</v>
      </c>
    </row>
    <row r="211" spans="1:65" s="2" customFormat="1" ht="24">
      <c r="A211" s="32"/>
      <c r="B211" s="148"/>
      <c r="C211" s="149" t="s">
        <v>514</v>
      </c>
      <c r="D211" s="149" t="s">
        <v>243</v>
      </c>
      <c r="E211" s="150" t="s">
        <v>1217</v>
      </c>
      <c r="F211" s="151" t="s">
        <v>1218</v>
      </c>
      <c r="G211" s="152" t="s">
        <v>445</v>
      </c>
      <c r="H211" s="153">
        <v>0.24</v>
      </c>
      <c r="I211" s="154"/>
      <c r="J211" s="155">
        <f>ROUND(I211*H211,2)</f>
        <v>0</v>
      </c>
      <c r="K211" s="151" t="s">
        <v>356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0.00232</v>
      </c>
      <c r="R211" s="158">
        <f>Q211*H211</f>
        <v>0.0005568</v>
      </c>
      <c r="S211" s="158">
        <v>0.101</v>
      </c>
      <c r="T211" s="159">
        <f>S211*H211</f>
        <v>0.02424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239</v>
      </c>
      <c r="AT211" s="160" t="s">
        <v>243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239</v>
      </c>
      <c r="BM211" s="160" t="s">
        <v>1219</v>
      </c>
    </row>
    <row r="212" spans="1:47" s="2" customFormat="1" ht="29.25">
      <c r="A212" s="32"/>
      <c r="B212" s="33"/>
      <c r="C212" s="32"/>
      <c r="D212" s="162" t="s">
        <v>248</v>
      </c>
      <c r="E212" s="32"/>
      <c r="F212" s="163" t="s">
        <v>1220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248</v>
      </c>
      <c r="AU212" s="17" t="s">
        <v>87</v>
      </c>
    </row>
    <row r="213" spans="1:65" s="2" customFormat="1" ht="24">
      <c r="A213" s="32"/>
      <c r="B213" s="148"/>
      <c r="C213" s="149" t="s">
        <v>518</v>
      </c>
      <c r="D213" s="149" t="s">
        <v>243</v>
      </c>
      <c r="E213" s="150" t="s">
        <v>1221</v>
      </c>
      <c r="F213" s="151" t="s">
        <v>1222</v>
      </c>
      <c r="G213" s="152" t="s">
        <v>445</v>
      </c>
      <c r="H213" s="153">
        <v>0.24</v>
      </c>
      <c r="I213" s="154"/>
      <c r="J213" s="155">
        <f>ROUND(I213*H213,2)</f>
        <v>0</v>
      </c>
      <c r="K213" s="151" t="s">
        <v>356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239</v>
      </c>
      <c r="AT213" s="160" t="s">
        <v>243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239</v>
      </c>
      <c r="BM213" s="160" t="s">
        <v>1223</v>
      </c>
    </row>
    <row r="214" spans="1:47" s="2" customFormat="1" ht="29.25">
      <c r="A214" s="32"/>
      <c r="B214" s="33"/>
      <c r="C214" s="32"/>
      <c r="D214" s="162" t="s">
        <v>248</v>
      </c>
      <c r="E214" s="32"/>
      <c r="F214" s="163" t="s">
        <v>1224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2:63" s="12" customFormat="1" ht="22.9" customHeight="1">
      <c r="B215" s="135"/>
      <c r="D215" s="136" t="s">
        <v>77</v>
      </c>
      <c r="E215" s="146" t="s">
        <v>614</v>
      </c>
      <c r="F215" s="146" t="s">
        <v>615</v>
      </c>
      <c r="I215" s="138"/>
      <c r="J215" s="147">
        <f>BK215</f>
        <v>0</v>
      </c>
      <c r="L215" s="135"/>
      <c r="M215" s="140"/>
      <c r="N215" s="141"/>
      <c r="O215" s="141"/>
      <c r="P215" s="142">
        <f>SUM(P216:P219)</f>
        <v>0</v>
      </c>
      <c r="Q215" s="141"/>
      <c r="R215" s="142">
        <f>SUM(R216:R219)</f>
        <v>0</v>
      </c>
      <c r="S215" s="141"/>
      <c r="T215" s="143">
        <f>SUM(T216:T219)</f>
        <v>0</v>
      </c>
      <c r="AR215" s="136" t="s">
        <v>85</v>
      </c>
      <c r="AT215" s="144" t="s">
        <v>77</v>
      </c>
      <c r="AU215" s="144" t="s">
        <v>85</v>
      </c>
      <c r="AY215" s="136" t="s">
        <v>240</v>
      </c>
      <c r="BK215" s="145">
        <f>SUM(BK216:BK219)</f>
        <v>0</v>
      </c>
    </row>
    <row r="216" spans="1:65" s="2" customFormat="1" ht="24">
      <c r="A216" s="32"/>
      <c r="B216" s="148"/>
      <c r="C216" s="149" t="s">
        <v>522</v>
      </c>
      <c r="D216" s="149" t="s">
        <v>243</v>
      </c>
      <c r="E216" s="150" t="s">
        <v>1031</v>
      </c>
      <c r="F216" s="151" t="s">
        <v>1032</v>
      </c>
      <c r="G216" s="152" t="s">
        <v>391</v>
      </c>
      <c r="H216" s="153">
        <v>19.834</v>
      </c>
      <c r="I216" s="154"/>
      <c r="J216" s="155">
        <f>ROUND(I216*H216,2)</f>
        <v>0</v>
      </c>
      <c r="K216" s="151" t="s">
        <v>356</v>
      </c>
      <c r="L216" s="33"/>
      <c r="M216" s="156" t="s">
        <v>1</v>
      </c>
      <c r="N216" s="157" t="s">
        <v>43</v>
      </c>
      <c r="O216" s="58"/>
      <c r="P216" s="158">
        <f>O216*H216</f>
        <v>0</v>
      </c>
      <c r="Q216" s="158">
        <v>0</v>
      </c>
      <c r="R216" s="158">
        <f>Q216*H216</f>
        <v>0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239</v>
      </c>
      <c r="AT216" s="160" t="s">
        <v>243</v>
      </c>
      <c r="AU216" s="160" t="s">
        <v>87</v>
      </c>
      <c r="AY216" s="17" t="s">
        <v>240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85</v>
      </c>
      <c r="BK216" s="161">
        <f>ROUND(I216*H216,2)</f>
        <v>0</v>
      </c>
      <c r="BL216" s="17" t="s">
        <v>239</v>
      </c>
      <c r="BM216" s="160" t="s">
        <v>1225</v>
      </c>
    </row>
    <row r="217" spans="1:47" s="2" customFormat="1" ht="29.25">
      <c r="A217" s="32"/>
      <c r="B217" s="33"/>
      <c r="C217" s="32"/>
      <c r="D217" s="162" t="s">
        <v>248</v>
      </c>
      <c r="E217" s="32"/>
      <c r="F217" s="163" t="s">
        <v>1034</v>
      </c>
      <c r="G217" s="32"/>
      <c r="H217" s="32"/>
      <c r="I217" s="164"/>
      <c r="J217" s="32"/>
      <c r="K217" s="32"/>
      <c r="L217" s="33"/>
      <c r="M217" s="165"/>
      <c r="N217" s="166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248</v>
      </c>
      <c r="AU217" s="17" t="s">
        <v>87</v>
      </c>
    </row>
    <row r="218" spans="1:65" s="2" customFormat="1" ht="33" customHeight="1">
      <c r="A218" s="32"/>
      <c r="B218" s="148"/>
      <c r="C218" s="149" t="s">
        <v>527</v>
      </c>
      <c r="D218" s="149" t="s">
        <v>243</v>
      </c>
      <c r="E218" s="150" t="s">
        <v>1035</v>
      </c>
      <c r="F218" s="151" t="s">
        <v>1036</v>
      </c>
      <c r="G218" s="152" t="s">
        <v>391</v>
      </c>
      <c r="H218" s="153">
        <v>19.834</v>
      </c>
      <c r="I218" s="154"/>
      <c r="J218" s="155">
        <f>ROUND(I218*H218,2)</f>
        <v>0</v>
      </c>
      <c r="K218" s="151" t="s">
        <v>356</v>
      </c>
      <c r="L218" s="33"/>
      <c r="M218" s="156" t="s">
        <v>1</v>
      </c>
      <c r="N218" s="157" t="s">
        <v>43</v>
      </c>
      <c r="O218" s="58"/>
      <c r="P218" s="158">
        <f>O218*H218</f>
        <v>0</v>
      </c>
      <c r="Q218" s="158">
        <v>0</v>
      </c>
      <c r="R218" s="158">
        <f>Q218*H218</f>
        <v>0</v>
      </c>
      <c r="S218" s="158">
        <v>0</v>
      </c>
      <c r="T218" s="15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0" t="s">
        <v>239</v>
      </c>
      <c r="AT218" s="160" t="s">
        <v>243</v>
      </c>
      <c r="AU218" s="160" t="s">
        <v>87</v>
      </c>
      <c r="AY218" s="17" t="s">
        <v>240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17" t="s">
        <v>85</v>
      </c>
      <c r="BK218" s="161">
        <f>ROUND(I218*H218,2)</f>
        <v>0</v>
      </c>
      <c r="BL218" s="17" t="s">
        <v>239</v>
      </c>
      <c r="BM218" s="160" t="s">
        <v>1226</v>
      </c>
    </row>
    <row r="219" spans="1:47" s="2" customFormat="1" ht="29.25">
      <c r="A219" s="32"/>
      <c r="B219" s="33"/>
      <c r="C219" s="32"/>
      <c r="D219" s="162" t="s">
        <v>248</v>
      </c>
      <c r="E219" s="32"/>
      <c r="F219" s="163" t="s">
        <v>1038</v>
      </c>
      <c r="G219" s="32"/>
      <c r="H219" s="32"/>
      <c r="I219" s="164"/>
      <c r="J219" s="32"/>
      <c r="K219" s="32"/>
      <c r="L219" s="33"/>
      <c r="M219" s="167"/>
      <c r="N219" s="168"/>
      <c r="O219" s="169"/>
      <c r="P219" s="169"/>
      <c r="Q219" s="169"/>
      <c r="R219" s="169"/>
      <c r="S219" s="169"/>
      <c r="T219" s="1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248</v>
      </c>
      <c r="AU219" s="17" t="s">
        <v>87</v>
      </c>
    </row>
    <row r="220" spans="1:31" s="2" customFormat="1" ht="6.95" customHeight="1">
      <c r="A220" s="32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33"/>
      <c r="M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</row>
  </sheetData>
  <autoFilter ref="C126:K21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320"/>
  <sheetViews>
    <sheetView showGridLines="0" workbookViewId="0" topLeftCell="A298">
      <selection activeCell="F243" sqref="F2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145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1227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136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ROUND((SUM(BE127:BE319)),2)</f>
        <v>0</v>
      </c>
      <c r="G35" s="32"/>
      <c r="H35" s="32"/>
      <c r="I35" s="105">
        <v>0.21</v>
      </c>
      <c r="J35" s="104">
        <f>ROUND(((SUM(BE127:BE319))*I35),2)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ROUND((SUM(BF127:BF319)),2)</f>
        <v>0</v>
      </c>
      <c r="G36" s="32"/>
      <c r="H36" s="32"/>
      <c r="I36" s="105">
        <v>0.15</v>
      </c>
      <c r="J36" s="104">
        <f>ROUND(((SUM(BF127:BF319))*I36),2)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ROUND((SUM(BG127:BG319)),2)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ROUND((SUM(BH127:BH319)),2)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ROUND((SUM(BI127:BI319)),2)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SO-304 - Stoky dešťové kanalizace – část B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822</v>
      </c>
      <c r="E101" s="123"/>
      <c r="F101" s="123"/>
      <c r="G101" s="123"/>
      <c r="H101" s="123"/>
      <c r="I101" s="123"/>
      <c r="J101" s="124">
        <f>J192</f>
        <v>0</v>
      </c>
      <c r="L101" s="121"/>
    </row>
    <row r="102" spans="2:12" s="10" customFormat="1" ht="19.9" customHeight="1">
      <c r="B102" s="121"/>
      <c r="D102" s="122" t="s">
        <v>823</v>
      </c>
      <c r="E102" s="123"/>
      <c r="F102" s="123"/>
      <c r="G102" s="123"/>
      <c r="H102" s="123"/>
      <c r="I102" s="123"/>
      <c r="J102" s="124">
        <f>J196</f>
        <v>0</v>
      </c>
      <c r="L102" s="121"/>
    </row>
    <row r="103" spans="2:12" s="10" customFormat="1" ht="19.9" customHeight="1">
      <c r="B103" s="121"/>
      <c r="D103" s="122" t="s">
        <v>346</v>
      </c>
      <c r="E103" s="123"/>
      <c r="F103" s="123"/>
      <c r="G103" s="123"/>
      <c r="H103" s="123"/>
      <c r="I103" s="123"/>
      <c r="J103" s="124">
        <f>J205</f>
        <v>0</v>
      </c>
      <c r="L103" s="121"/>
    </row>
    <row r="104" spans="2:12" s="10" customFormat="1" ht="19.9" customHeight="1">
      <c r="B104" s="121"/>
      <c r="D104" s="122" t="s">
        <v>348</v>
      </c>
      <c r="E104" s="123"/>
      <c r="F104" s="123"/>
      <c r="G104" s="123"/>
      <c r="H104" s="123"/>
      <c r="I104" s="123"/>
      <c r="J104" s="124">
        <f>J305</f>
        <v>0</v>
      </c>
      <c r="L104" s="121"/>
    </row>
    <row r="105" spans="2:12" s="10" customFormat="1" ht="19.9" customHeight="1">
      <c r="B105" s="121"/>
      <c r="D105" s="122" t="s">
        <v>349</v>
      </c>
      <c r="E105" s="123"/>
      <c r="F105" s="123"/>
      <c r="G105" s="123"/>
      <c r="H105" s="123"/>
      <c r="I105" s="123"/>
      <c r="J105" s="124">
        <f>J315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1:31" s="2" customFormat="1" ht="16.5" customHeight="1">
      <c r="A117" s="32"/>
      <c r="B117" s="33"/>
      <c r="C117" s="32"/>
      <c r="D117" s="32"/>
      <c r="E117" s="252" t="s">
        <v>820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215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09" t="str">
        <f>E11</f>
        <v>SO-304 - Stoky dešťové kanalizace – část B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město Pacov</v>
      </c>
      <c r="G121" s="32"/>
      <c r="H121" s="32"/>
      <c r="I121" s="27" t="s">
        <v>22</v>
      </c>
      <c r="J121" s="55" t="str">
        <f>IF(J14="","",J14)</f>
        <v>21. 12. 2020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24</v>
      </c>
      <c r="D123" s="32"/>
      <c r="E123" s="32"/>
      <c r="F123" s="25" t="str">
        <f>E17</f>
        <v>město Pacov</v>
      </c>
      <c r="G123" s="32"/>
      <c r="H123" s="32"/>
      <c r="I123" s="27" t="s">
        <v>29</v>
      </c>
      <c r="J123" s="30" t="str">
        <f>E23</f>
        <v>PROJEKT CENTRUM NOVA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2"/>
      <c r="E124" s="32"/>
      <c r="F124" s="25" t="str">
        <f>IF(E20="","",E20)</f>
        <v>Vyplň údaj</v>
      </c>
      <c r="G124" s="32"/>
      <c r="H124" s="32"/>
      <c r="I124" s="27" t="s">
        <v>34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225</v>
      </c>
      <c r="D126" s="128" t="s">
        <v>63</v>
      </c>
      <c r="E126" s="128" t="s">
        <v>59</v>
      </c>
      <c r="F126" s="128" t="s">
        <v>60</v>
      </c>
      <c r="G126" s="128" t="s">
        <v>226</v>
      </c>
      <c r="H126" s="128" t="s">
        <v>227</v>
      </c>
      <c r="I126" s="128" t="s">
        <v>228</v>
      </c>
      <c r="J126" s="128" t="s">
        <v>219</v>
      </c>
      <c r="K126" s="129" t="s">
        <v>229</v>
      </c>
      <c r="L126" s="130"/>
      <c r="M126" s="62" t="s">
        <v>1</v>
      </c>
      <c r="N126" s="63" t="s">
        <v>42</v>
      </c>
      <c r="O126" s="63" t="s">
        <v>230</v>
      </c>
      <c r="P126" s="63" t="s">
        <v>231</v>
      </c>
      <c r="Q126" s="63" t="s">
        <v>232</v>
      </c>
      <c r="R126" s="63" t="s">
        <v>233</v>
      </c>
      <c r="S126" s="63" t="s">
        <v>234</v>
      </c>
      <c r="T126" s="64" t="s">
        <v>235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2"/>
      <c r="B127" s="33"/>
      <c r="C127" s="69" t="s">
        <v>236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</f>
        <v>0</v>
      </c>
      <c r="Q127" s="66"/>
      <c r="R127" s="132">
        <f>R128</f>
        <v>276.32799385</v>
      </c>
      <c r="S127" s="66"/>
      <c r="T127" s="133">
        <f>T128</f>
        <v>1.0634000000000001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221</v>
      </c>
      <c r="BK127" s="134">
        <f>BK128</f>
        <v>0</v>
      </c>
    </row>
    <row r="128" spans="2:63" s="12" customFormat="1" ht="25.9" customHeight="1">
      <c r="B128" s="135"/>
      <c r="D128" s="136" t="s">
        <v>77</v>
      </c>
      <c r="E128" s="137" t="s">
        <v>350</v>
      </c>
      <c r="F128" s="137" t="s">
        <v>351</v>
      </c>
      <c r="I128" s="138"/>
      <c r="J128" s="139">
        <f>BK128</f>
        <v>0</v>
      </c>
      <c r="L128" s="135"/>
      <c r="M128" s="140"/>
      <c r="N128" s="141"/>
      <c r="O128" s="141"/>
      <c r="P128" s="142">
        <f>P129+P192+P196+P205+P305+P315</f>
        <v>0</v>
      </c>
      <c r="Q128" s="141"/>
      <c r="R128" s="142">
        <f>R129+R192+R196+R205+R305+R315</f>
        <v>276.32799385</v>
      </c>
      <c r="S128" s="141"/>
      <c r="T128" s="143">
        <f>T129+T192+T196+T205+T305+T315</f>
        <v>1.0634000000000001</v>
      </c>
      <c r="AR128" s="136" t="s">
        <v>85</v>
      </c>
      <c r="AT128" s="144" t="s">
        <v>77</v>
      </c>
      <c r="AU128" s="144" t="s">
        <v>78</v>
      </c>
      <c r="AY128" s="136" t="s">
        <v>240</v>
      </c>
      <c r="BK128" s="145">
        <f>BK129+BK192+BK196+BK205+BK305+BK315</f>
        <v>0</v>
      </c>
    </row>
    <row r="129" spans="2:63" s="12" customFormat="1" ht="22.9" customHeight="1">
      <c r="B129" s="135"/>
      <c r="D129" s="136" t="s">
        <v>77</v>
      </c>
      <c r="E129" s="146" t="s">
        <v>85</v>
      </c>
      <c r="F129" s="146" t="s">
        <v>352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SUM(P130:P191)</f>
        <v>0</v>
      </c>
      <c r="Q129" s="141"/>
      <c r="R129" s="142">
        <f>SUM(R130:R191)</f>
        <v>197.96561985</v>
      </c>
      <c r="S129" s="141"/>
      <c r="T129" s="143">
        <f>SUM(T130:T191)</f>
        <v>0</v>
      </c>
      <c r="AR129" s="136" t="s">
        <v>85</v>
      </c>
      <c r="AT129" s="144" t="s">
        <v>77</v>
      </c>
      <c r="AU129" s="144" t="s">
        <v>85</v>
      </c>
      <c r="AY129" s="136" t="s">
        <v>240</v>
      </c>
      <c r="BK129" s="145">
        <f>SUM(BK130:BK191)</f>
        <v>0</v>
      </c>
    </row>
    <row r="130" spans="1:65" s="2" customFormat="1" ht="16.5" customHeight="1">
      <c r="A130" s="32"/>
      <c r="B130" s="148"/>
      <c r="C130" s="149" t="s">
        <v>85</v>
      </c>
      <c r="D130" s="149" t="s">
        <v>243</v>
      </c>
      <c r="E130" s="150" t="s">
        <v>834</v>
      </c>
      <c r="F130" s="151" t="s">
        <v>835</v>
      </c>
      <c r="G130" s="152" t="s">
        <v>445</v>
      </c>
      <c r="H130" s="153">
        <v>2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0.00868</v>
      </c>
      <c r="R130" s="158">
        <f>Q130*H130</f>
        <v>0.01736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1228</v>
      </c>
    </row>
    <row r="131" spans="1:47" s="2" customFormat="1" ht="58.5">
      <c r="A131" s="32"/>
      <c r="B131" s="33"/>
      <c r="C131" s="32"/>
      <c r="D131" s="162" t="s">
        <v>248</v>
      </c>
      <c r="E131" s="32"/>
      <c r="F131" s="163" t="s">
        <v>837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33" customHeight="1">
      <c r="A132" s="32"/>
      <c r="B132" s="148"/>
      <c r="C132" s="149" t="s">
        <v>87</v>
      </c>
      <c r="D132" s="149" t="s">
        <v>243</v>
      </c>
      <c r="E132" s="150" t="s">
        <v>838</v>
      </c>
      <c r="F132" s="151" t="s">
        <v>839</v>
      </c>
      <c r="G132" s="152" t="s">
        <v>375</v>
      </c>
      <c r="H132" s="153">
        <v>33.7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1229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841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5" customFormat="1" ht="12">
      <c r="B134" s="187"/>
      <c r="D134" s="162" t="s">
        <v>367</v>
      </c>
      <c r="E134" s="188" t="s">
        <v>1</v>
      </c>
      <c r="F134" s="189" t="s">
        <v>1230</v>
      </c>
      <c r="H134" s="188" t="s">
        <v>1</v>
      </c>
      <c r="I134" s="190"/>
      <c r="L134" s="187"/>
      <c r="M134" s="191"/>
      <c r="N134" s="192"/>
      <c r="O134" s="192"/>
      <c r="P134" s="192"/>
      <c r="Q134" s="192"/>
      <c r="R134" s="192"/>
      <c r="S134" s="192"/>
      <c r="T134" s="193"/>
      <c r="AT134" s="188" t="s">
        <v>367</v>
      </c>
      <c r="AU134" s="188" t="s">
        <v>87</v>
      </c>
      <c r="AV134" s="15" t="s">
        <v>85</v>
      </c>
      <c r="AW134" s="15" t="s">
        <v>33</v>
      </c>
      <c r="AX134" s="15" t="s">
        <v>78</v>
      </c>
      <c r="AY134" s="188" t="s">
        <v>240</v>
      </c>
    </row>
    <row r="135" spans="2:51" s="13" customFormat="1" ht="12">
      <c r="B135" s="171"/>
      <c r="D135" s="162" t="s">
        <v>367</v>
      </c>
      <c r="E135" s="172" t="s">
        <v>1</v>
      </c>
      <c r="F135" s="173" t="s">
        <v>1231</v>
      </c>
      <c r="H135" s="174">
        <v>64.367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33</v>
      </c>
      <c r="AX135" s="13" t="s">
        <v>78</v>
      </c>
      <c r="AY135" s="172" t="s">
        <v>240</v>
      </c>
    </row>
    <row r="136" spans="2:51" s="13" customFormat="1" ht="12">
      <c r="B136" s="171"/>
      <c r="D136" s="162" t="s">
        <v>367</v>
      </c>
      <c r="E136" s="172" t="s">
        <v>1</v>
      </c>
      <c r="F136" s="173" t="s">
        <v>1232</v>
      </c>
      <c r="H136" s="174">
        <v>81.94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367</v>
      </c>
      <c r="AU136" s="172" t="s">
        <v>87</v>
      </c>
      <c r="AV136" s="13" t="s">
        <v>87</v>
      </c>
      <c r="AW136" s="13" t="s">
        <v>33</v>
      </c>
      <c r="AX136" s="13" t="s">
        <v>78</v>
      </c>
      <c r="AY136" s="172" t="s">
        <v>240</v>
      </c>
    </row>
    <row r="137" spans="2:51" s="13" customFormat="1" ht="12">
      <c r="B137" s="171"/>
      <c r="D137" s="162" t="s">
        <v>367</v>
      </c>
      <c r="E137" s="172" t="s">
        <v>1</v>
      </c>
      <c r="F137" s="173" t="s">
        <v>1233</v>
      </c>
      <c r="H137" s="174">
        <v>43.559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367</v>
      </c>
      <c r="AU137" s="172" t="s">
        <v>87</v>
      </c>
      <c r="AV137" s="13" t="s">
        <v>87</v>
      </c>
      <c r="AW137" s="13" t="s">
        <v>33</v>
      </c>
      <c r="AX137" s="13" t="s">
        <v>78</v>
      </c>
      <c r="AY137" s="172" t="s">
        <v>240</v>
      </c>
    </row>
    <row r="138" spans="2:51" s="13" customFormat="1" ht="12">
      <c r="B138" s="171"/>
      <c r="D138" s="162" t="s">
        <v>367</v>
      </c>
      <c r="E138" s="172" t="s">
        <v>1</v>
      </c>
      <c r="F138" s="173" t="s">
        <v>1234</v>
      </c>
      <c r="H138" s="174">
        <v>117.374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33</v>
      </c>
      <c r="AX138" s="13" t="s">
        <v>78</v>
      </c>
      <c r="AY138" s="172" t="s">
        <v>240</v>
      </c>
    </row>
    <row r="139" spans="2:51" s="13" customFormat="1" ht="12">
      <c r="B139" s="171"/>
      <c r="D139" s="162" t="s">
        <v>367</v>
      </c>
      <c r="E139" s="172" t="s">
        <v>1</v>
      </c>
      <c r="F139" s="173" t="s">
        <v>1235</v>
      </c>
      <c r="H139" s="174">
        <v>131.947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367</v>
      </c>
      <c r="AU139" s="172" t="s">
        <v>87</v>
      </c>
      <c r="AV139" s="13" t="s">
        <v>87</v>
      </c>
      <c r="AW139" s="13" t="s">
        <v>33</v>
      </c>
      <c r="AX139" s="13" t="s">
        <v>78</v>
      </c>
      <c r="AY139" s="172" t="s">
        <v>240</v>
      </c>
    </row>
    <row r="140" spans="2:51" s="15" customFormat="1" ht="12">
      <c r="B140" s="187"/>
      <c r="D140" s="162" t="s">
        <v>367</v>
      </c>
      <c r="E140" s="188" t="s">
        <v>1</v>
      </c>
      <c r="F140" s="189" t="s">
        <v>1236</v>
      </c>
      <c r="H140" s="188" t="s">
        <v>1</v>
      </c>
      <c r="I140" s="190"/>
      <c r="L140" s="187"/>
      <c r="M140" s="191"/>
      <c r="N140" s="192"/>
      <c r="O140" s="192"/>
      <c r="P140" s="192"/>
      <c r="Q140" s="192"/>
      <c r="R140" s="192"/>
      <c r="S140" s="192"/>
      <c r="T140" s="193"/>
      <c r="AT140" s="188" t="s">
        <v>367</v>
      </c>
      <c r="AU140" s="188" t="s">
        <v>87</v>
      </c>
      <c r="AV140" s="15" t="s">
        <v>85</v>
      </c>
      <c r="AW140" s="15" t="s">
        <v>33</v>
      </c>
      <c r="AX140" s="15" t="s">
        <v>78</v>
      </c>
      <c r="AY140" s="188" t="s">
        <v>240</v>
      </c>
    </row>
    <row r="141" spans="2:51" s="13" customFormat="1" ht="12">
      <c r="B141" s="171"/>
      <c r="D141" s="162" t="s">
        <v>367</v>
      </c>
      <c r="E141" s="172" t="s">
        <v>1</v>
      </c>
      <c r="F141" s="173" t="s">
        <v>1237</v>
      </c>
      <c r="H141" s="174">
        <v>42.24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33</v>
      </c>
      <c r="AX141" s="13" t="s">
        <v>78</v>
      </c>
      <c r="AY141" s="172" t="s">
        <v>240</v>
      </c>
    </row>
    <row r="142" spans="2:51" s="14" customFormat="1" ht="12">
      <c r="B142" s="179"/>
      <c r="D142" s="162" t="s">
        <v>367</v>
      </c>
      <c r="E142" s="180" t="s">
        <v>1</v>
      </c>
      <c r="F142" s="181" t="s">
        <v>368</v>
      </c>
      <c r="H142" s="182">
        <v>481.427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367</v>
      </c>
      <c r="AU142" s="180" t="s">
        <v>87</v>
      </c>
      <c r="AV142" s="14" t="s">
        <v>239</v>
      </c>
      <c r="AW142" s="14" t="s">
        <v>33</v>
      </c>
      <c r="AX142" s="14" t="s">
        <v>85</v>
      </c>
      <c r="AY142" s="180" t="s">
        <v>240</v>
      </c>
    </row>
    <row r="143" spans="2:51" s="13" customFormat="1" ht="12">
      <c r="B143" s="171"/>
      <c r="D143" s="162" t="s">
        <v>367</v>
      </c>
      <c r="F143" s="173" t="s">
        <v>1238</v>
      </c>
      <c r="H143" s="174">
        <v>33.7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367</v>
      </c>
      <c r="AU143" s="172" t="s">
        <v>87</v>
      </c>
      <c r="AV143" s="13" t="s">
        <v>87</v>
      </c>
      <c r="AW143" s="13" t="s">
        <v>3</v>
      </c>
      <c r="AX143" s="13" t="s">
        <v>85</v>
      </c>
      <c r="AY143" s="172" t="s">
        <v>240</v>
      </c>
    </row>
    <row r="144" spans="1:65" s="2" customFormat="1" ht="24">
      <c r="A144" s="32"/>
      <c r="B144" s="148"/>
      <c r="C144" s="149" t="s">
        <v>100</v>
      </c>
      <c r="D144" s="149" t="s">
        <v>243</v>
      </c>
      <c r="E144" s="150" t="s">
        <v>847</v>
      </c>
      <c r="F144" s="151" t="s">
        <v>848</v>
      </c>
      <c r="G144" s="152" t="s">
        <v>375</v>
      </c>
      <c r="H144" s="153">
        <v>9.696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1239</v>
      </c>
    </row>
    <row r="145" spans="1:47" s="2" customFormat="1" ht="29.25">
      <c r="A145" s="32"/>
      <c r="B145" s="33"/>
      <c r="C145" s="32"/>
      <c r="D145" s="162" t="s">
        <v>248</v>
      </c>
      <c r="E145" s="32"/>
      <c r="F145" s="163" t="s">
        <v>850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2:51" s="13" customFormat="1" ht="12">
      <c r="B146" s="171"/>
      <c r="D146" s="162" t="s">
        <v>367</v>
      </c>
      <c r="E146" s="172" t="s">
        <v>1</v>
      </c>
      <c r="F146" s="173" t="s">
        <v>1240</v>
      </c>
      <c r="H146" s="174">
        <v>9.696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367</v>
      </c>
      <c r="AU146" s="172" t="s">
        <v>87</v>
      </c>
      <c r="AV146" s="13" t="s">
        <v>87</v>
      </c>
      <c r="AW146" s="13" t="s">
        <v>33</v>
      </c>
      <c r="AX146" s="13" t="s">
        <v>85</v>
      </c>
      <c r="AY146" s="172" t="s">
        <v>240</v>
      </c>
    </row>
    <row r="147" spans="1:65" s="2" customFormat="1" ht="33" customHeight="1">
      <c r="A147" s="32"/>
      <c r="B147" s="148"/>
      <c r="C147" s="149" t="s">
        <v>239</v>
      </c>
      <c r="D147" s="149" t="s">
        <v>243</v>
      </c>
      <c r="E147" s="150" t="s">
        <v>852</v>
      </c>
      <c r="F147" s="151" t="s">
        <v>853</v>
      </c>
      <c r="G147" s="152" t="s">
        <v>375</v>
      </c>
      <c r="H147" s="153">
        <v>288.856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1241</v>
      </c>
    </row>
    <row r="148" spans="1:47" s="2" customFormat="1" ht="29.25">
      <c r="A148" s="32"/>
      <c r="B148" s="33"/>
      <c r="C148" s="32"/>
      <c r="D148" s="162" t="s">
        <v>248</v>
      </c>
      <c r="E148" s="32"/>
      <c r="F148" s="163" t="s">
        <v>855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3" customFormat="1" ht="12">
      <c r="B149" s="171"/>
      <c r="D149" s="162" t="s">
        <v>367</v>
      </c>
      <c r="F149" s="173" t="s">
        <v>1242</v>
      </c>
      <c r="H149" s="174">
        <v>288.856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</v>
      </c>
      <c r="AX149" s="13" t="s">
        <v>85</v>
      </c>
      <c r="AY149" s="172" t="s">
        <v>240</v>
      </c>
    </row>
    <row r="150" spans="1:65" s="2" customFormat="1" ht="33" customHeight="1">
      <c r="A150" s="32"/>
      <c r="B150" s="148"/>
      <c r="C150" s="149" t="s">
        <v>262</v>
      </c>
      <c r="D150" s="149" t="s">
        <v>243</v>
      </c>
      <c r="E150" s="150" t="s">
        <v>1049</v>
      </c>
      <c r="F150" s="151" t="s">
        <v>1050</v>
      </c>
      <c r="G150" s="152" t="s">
        <v>375</v>
      </c>
      <c r="H150" s="153">
        <v>134.8</v>
      </c>
      <c r="I150" s="154"/>
      <c r="J150" s="155">
        <f>ROUND(I150*H150,2)</f>
        <v>0</v>
      </c>
      <c r="K150" s="151" t="s">
        <v>356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239</v>
      </c>
      <c r="AT150" s="160" t="s">
        <v>243</v>
      </c>
      <c r="AU150" s="160" t="s">
        <v>87</v>
      </c>
      <c r="AY150" s="17" t="s">
        <v>240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239</v>
      </c>
      <c r="BM150" s="160" t="s">
        <v>1243</v>
      </c>
    </row>
    <row r="151" spans="1:47" s="2" customFormat="1" ht="29.25">
      <c r="A151" s="32"/>
      <c r="B151" s="33"/>
      <c r="C151" s="32"/>
      <c r="D151" s="162" t="s">
        <v>248</v>
      </c>
      <c r="E151" s="32"/>
      <c r="F151" s="163" t="s">
        <v>1052</v>
      </c>
      <c r="G151" s="32"/>
      <c r="H151" s="32"/>
      <c r="I151" s="164"/>
      <c r="J151" s="32"/>
      <c r="K151" s="32"/>
      <c r="L151" s="33"/>
      <c r="M151" s="165"/>
      <c r="N151" s="166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248</v>
      </c>
      <c r="AU151" s="17" t="s">
        <v>87</v>
      </c>
    </row>
    <row r="152" spans="2:51" s="13" customFormat="1" ht="12">
      <c r="B152" s="171"/>
      <c r="D152" s="162" t="s">
        <v>367</v>
      </c>
      <c r="F152" s="173" t="s">
        <v>1244</v>
      </c>
      <c r="H152" s="174">
        <v>134.8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367</v>
      </c>
      <c r="AU152" s="172" t="s">
        <v>87</v>
      </c>
      <c r="AV152" s="13" t="s">
        <v>87</v>
      </c>
      <c r="AW152" s="13" t="s">
        <v>3</v>
      </c>
      <c r="AX152" s="13" t="s">
        <v>85</v>
      </c>
      <c r="AY152" s="172" t="s">
        <v>240</v>
      </c>
    </row>
    <row r="153" spans="1:65" s="2" customFormat="1" ht="33" customHeight="1">
      <c r="A153" s="32"/>
      <c r="B153" s="148"/>
      <c r="C153" s="149" t="s">
        <v>267</v>
      </c>
      <c r="D153" s="149" t="s">
        <v>243</v>
      </c>
      <c r="E153" s="150" t="s">
        <v>862</v>
      </c>
      <c r="F153" s="151" t="s">
        <v>863</v>
      </c>
      <c r="G153" s="152" t="s">
        <v>375</v>
      </c>
      <c r="H153" s="153">
        <v>19.257</v>
      </c>
      <c r="I153" s="154"/>
      <c r="J153" s="155">
        <f>ROUND(I153*H153,2)</f>
        <v>0</v>
      </c>
      <c r="K153" s="151" t="s">
        <v>356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239</v>
      </c>
      <c r="AT153" s="160" t="s">
        <v>243</v>
      </c>
      <c r="AU153" s="160" t="s">
        <v>87</v>
      </c>
      <c r="AY153" s="17" t="s">
        <v>240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239</v>
      </c>
      <c r="BM153" s="160" t="s">
        <v>1245</v>
      </c>
    </row>
    <row r="154" spans="1:47" s="2" customFormat="1" ht="29.25">
      <c r="A154" s="32"/>
      <c r="B154" s="33"/>
      <c r="C154" s="32"/>
      <c r="D154" s="162" t="s">
        <v>248</v>
      </c>
      <c r="E154" s="32"/>
      <c r="F154" s="163" t="s">
        <v>865</v>
      </c>
      <c r="G154" s="32"/>
      <c r="H154" s="32"/>
      <c r="I154" s="164"/>
      <c r="J154" s="32"/>
      <c r="K154" s="32"/>
      <c r="L154" s="33"/>
      <c r="M154" s="165"/>
      <c r="N154" s="166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248</v>
      </c>
      <c r="AU154" s="17" t="s">
        <v>87</v>
      </c>
    </row>
    <row r="155" spans="2:51" s="13" customFormat="1" ht="12">
      <c r="B155" s="171"/>
      <c r="D155" s="162" t="s">
        <v>367</v>
      </c>
      <c r="F155" s="173" t="s">
        <v>1246</v>
      </c>
      <c r="H155" s="174">
        <v>19.257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367</v>
      </c>
      <c r="AU155" s="172" t="s">
        <v>87</v>
      </c>
      <c r="AV155" s="13" t="s">
        <v>87</v>
      </c>
      <c r="AW155" s="13" t="s">
        <v>3</v>
      </c>
      <c r="AX155" s="13" t="s">
        <v>85</v>
      </c>
      <c r="AY155" s="172" t="s">
        <v>240</v>
      </c>
    </row>
    <row r="156" spans="1:65" s="2" customFormat="1" ht="21.75" customHeight="1">
      <c r="A156" s="32"/>
      <c r="B156" s="148"/>
      <c r="C156" s="149" t="s">
        <v>272</v>
      </c>
      <c r="D156" s="149" t="s">
        <v>243</v>
      </c>
      <c r="E156" s="150" t="s">
        <v>867</v>
      </c>
      <c r="F156" s="151" t="s">
        <v>868</v>
      </c>
      <c r="G156" s="152" t="s">
        <v>355</v>
      </c>
      <c r="H156" s="153">
        <v>808.541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0.00085</v>
      </c>
      <c r="R156" s="158">
        <f>Q156*H156</f>
        <v>0.68725985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1247</v>
      </c>
    </row>
    <row r="157" spans="1:47" s="2" customFormat="1" ht="19.5">
      <c r="A157" s="32"/>
      <c r="B157" s="33"/>
      <c r="C157" s="32"/>
      <c r="D157" s="162" t="s">
        <v>248</v>
      </c>
      <c r="E157" s="32"/>
      <c r="F157" s="163" t="s">
        <v>870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5" customFormat="1" ht="12">
      <c r="B158" s="187"/>
      <c r="D158" s="162" t="s">
        <v>367</v>
      </c>
      <c r="E158" s="188" t="s">
        <v>1</v>
      </c>
      <c r="F158" s="189" t="s">
        <v>1230</v>
      </c>
      <c r="H158" s="188" t="s">
        <v>1</v>
      </c>
      <c r="I158" s="190"/>
      <c r="L158" s="187"/>
      <c r="M158" s="191"/>
      <c r="N158" s="192"/>
      <c r="O158" s="192"/>
      <c r="P158" s="192"/>
      <c r="Q158" s="192"/>
      <c r="R158" s="192"/>
      <c r="S158" s="192"/>
      <c r="T158" s="193"/>
      <c r="AT158" s="188" t="s">
        <v>367</v>
      </c>
      <c r="AU158" s="188" t="s">
        <v>87</v>
      </c>
      <c r="AV158" s="15" t="s">
        <v>85</v>
      </c>
      <c r="AW158" s="15" t="s">
        <v>33</v>
      </c>
      <c r="AX158" s="15" t="s">
        <v>78</v>
      </c>
      <c r="AY158" s="188" t="s">
        <v>240</v>
      </c>
    </row>
    <row r="159" spans="2:51" s="13" customFormat="1" ht="12">
      <c r="B159" s="171"/>
      <c r="D159" s="162" t="s">
        <v>367</v>
      </c>
      <c r="E159" s="172" t="s">
        <v>1</v>
      </c>
      <c r="F159" s="173" t="s">
        <v>1248</v>
      </c>
      <c r="H159" s="174">
        <v>107.279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367</v>
      </c>
      <c r="AU159" s="172" t="s">
        <v>87</v>
      </c>
      <c r="AV159" s="13" t="s">
        <v>87</v>
      </c>
      <c r="AW159" s="13" t="s">
        <v>33</v>
      </c>
      <c r="AX159" s="13" t="s">
        <v>78</v>
      </c>
      <c r="AY159" s="172" t="s">
        <v>240</v>
      </c>
    </row>
    <row r="160" spans="2:51" s="13" customFormat="1" ht="12">
      <c r="B160" s="171"/>
      <c r="D160" s="162" t="s">
        <v>367</v>
      </c>
      <c r="E160" s="172" t="s">
        <v>1</v>
      </c>
      <c r="F160" s="173" t="s">
        <v>1249</v>
      </c>
      <c r="H160" s="174">
        <v>136.567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367</v>
      </c>
      <c r="AU160" s="172" t="s">
        <v>87</v>
      </c>
      <c r="AV160" s="13" t="s">
        <v>87</v>
      </c>
      <c r="AW160" s="13" t="s">
        <v>33</v>
      </c>
      <c r="AX160" s="13" t="s">
        <v>78</v>
      </c>
      <c r="AY160" s="172" t="s">
        <v>240</v>
      </c>
    </row>
    <row r="161" spans="2:51" s="13" customFormat="1" ht="12">
      <c r="B161" s="171"/>
      <c r="D161" s="162" t="s">
        <v>367</v>
      </c>
      <c r="E161" s="172" t="s">
        <v>1</v>
      </c>
      <c r="F161" s="173" t="s">
        <v>1233</v>
      </c>
      <c r="H161" s="174">
        <v>43.559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33</v>
      </c>
      <c r="AX161" s="13" t="s">
        <v>78</v>
      </c>
      <c r="AY161" s="172" t="s">
        <v>240</v>
      </c>
    </row>
    <row r="162" spans="2:51" s="13" customFormat="1" ht="12">
      <c r="B162" s="171"/>
      <c r="D162" s="162" t="s">
        <v>367</v>
      </c>
      <c r="E162" s="172" t="s">
        <v>1</v>
      </c>
      <c r="F162" s="173" t="s">
        <v>1250</v>
      </c>
      <c r="H162" s="174">
        <v>195.624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33</v>
      </c>
      <c r="AX162" s="13" t="s">
        <v>78</v>
      </c>
      <c r="AY162" s="172" t="s">
        <v>240</v>
      </c>
    </row>
    <row r="163" spans="2:51" s="13" customFormat="1" ht="12">
      <c r="B163" s="171"/>
      <c r="D163" s="162" t="s">
        <v>367</v>
      </c>
      <c r="E163" s="172" t="s">
        <v>1</v>
      </c>
      <c r="F163" s="173" t="s">
        <v>1251</v>
      </c>
      <c r="H163" s="174">
        <v>219.912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367</v>
      </c>
      <c r="AU163" s="172" t="s">
        <v>87</v>
      </c>
      <c r="AV163" s="13" t="s">
        <v>87</v>
      </c>
      <c r="AW163" s="13" t="s">
        <v>33</v>
      </c>
      <c r="AX163" s="13" t="s">
        <v>78</v>
      </c>
      <c r="AY163" s="172" t="s">
        <v>240</v>
      </c>
    </row>
    <row r="164" spans="2:51" s="15" customFormat="1" ht="12">
      <c r="B164" s="187"/>
      <c r="D164" s="162" t="s">
        <v>367</v>
      </c>
      <c r="E164" s="188" t="s">
        <v>1</v>
      </c>
      <c r="F164" s="189" t="s">
        <v>1236</v>
      </c>
      <c r="H164" s="188" t="s">
        <v>1</v>
      </c>
      <c r="I164" s="190"/>
      <c r="L164" s="187"/>
      <c r="M164" s="191"/>
      <c r="N164" s="192"/>
      <c r="O164" s="192"/>
      <c r="P164" s="192"/>
      <c r="Q164" s="192"/>
      <c r="R164" s="192"/>
      <c r="S164" s="192"/>
      <c r="T164" s="193"/>
      <c r="AT164" s="188" t="s">
        <v>367</v>
      </c>
      <c r="AU164" s="188" t="s">
        <v>87</v>
      </c>
      <c r="AV164" s="15" t="s">
        <v>85</v>
      </c>
      <c r="AW164" s="15" t="s">
        <v>33</v>
      </c>
      <c r="AX164" s="15" t="s">
        <v>78</v>
      </c>
      <c r="AY164" s="188" t="s">
        <v>240</v>
      </c>
    </row>
    <row r="165" spans="2:51" s="13" customFormat="1" ht="12">
      <c r="B165" s="171"/>
      <c r="D165" s="162" t="s">
        <v>367</v>
      </c>
      <c r="E165" s="172" t="s">
        <v>1</v>
      </c>
      <c r="F165" s="173" t="s">
        <v>1252</v>
      </c>
      <c r="H165" s="174">
        <v>105.6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367</v>
      </c>
      <c r="AU165" s="172" t="s">
        <v>87</v>
      </c>
      <c r="AV165" s="13" t="s">
        <v>87</v>
      </c>
      <c r="AW165" s="13" t="s">
        <v>33</v>
      </c>
      <c r="AX165" s="13" t="s">
        <v>78</v>
      </c>
      <c r="AY165" s="172" t="s">
        <v>240</v>
      </c>
    </row>
    <row r="166" spans="2:51" s="14" customFormat="1" ht="12">
      <c r="B166" s="179"/>
      <c r="D166" s="162" t="s">
        <v>367</v>
      </c>
      <c r="E166" s="180" t="s">
        <v>1</v>
      </c>
      <c r="F166" s="181" t="s">
        <v>368</v>
      </c>
      <c r="H166" s="182">
        <v>808.541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367</v>
      </c>
      <c r="AU166" s="180" t="s">
        <v>87</v>
      </c>
      <c r="AV166" s="14" t="s">
        <v>239</v>
      </c>
      <c r="AW166" s="14" t="s">
        <v>33</v>
      </c>
      <c r="AX166" s="14" t="s">
        <v>85</v>
      </c>
      <c r="AY166" s="180" t="s">
        <v>240</v>
      </c>
    </row>
    <row r="167" spans="1:65" s="2" customFormat="1" ht="24">
      <c r="A167" s="32"/>
      <c r="B167" s="148"/>
      <c r="C167" s="149" t="s">
        <v>277</v>
      </c>
      <c r="D167" s="149" t="s">
        <v>243</v>
      </c>
      <c r="E167" s="150" t="s">
        <v>876</v>
      </c>
      <c r="F167" s="151" t="s">
        <v>877</v>
      </c>
      <c r="G167" s="152" t="s">
        <v>355</v>
      </c>
      <c r="H167" s="153">
        <v>808.541</v>
      </c>
      <c r="I167" s="154"/>
      <c r="J167" s="155">
        <f>ROUND(I167*H167,2)</f>
        <v>0</v>
      </c>
      <c r="K167" s="151" t="s">
        <v>356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239</v>
      </c>
      <c r="AT167" s="160" t="s">
        <v>243</v>
      </c>
      <c r="AU167" s="160" t="s">
        <v>87</v>
      </c>
      <c r="AY167" s="17" t="s">
        <v>240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239</v>
      </c>
      <c r="BM167" s="160" t="s">
        <v>1253</v>
      </c>
    </row>
    <row r="168" spans="1:47" s="2" customFormat="1" ht="29.25">
      <c r="A168" s="32"/>
      <c r="B168" s="33"/>
      <c r="C168" s="32"/>
      <c r="D168" s="162" t="s">
        <v>248</v>
      </c>
      <c r="E168" s="32"/>
      <c r="F168" s="163" t="s">
        <v>879</v>
      </c>
      <c r="G168" s="32"/>
      <c r="H168" s="32"/>
      <c r="I168" s="164"/>
      <c r="J168" s="32"/>
      <c r="K168" s="32"/>
      <c r="L168" s="33"/>
      <c r="M168" s="165"/>
      <c r="N168" s="166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248</v>
      </c>
      <c r="AU168" s="17" t="s">
        <v>87</v>
      </c>
    </row>
    <row r="169" spans="1:65" s="2" customFormat="1" ht="33" customHeight="1">
      <c r="A169" s="32"/>
      <c r="B169" s="148"/>
      <c r="C169" s="149" t="s">
        <v>282</v>
      </c>
      <c r="D169" s="149" t="s">
        <v>243</v>
      </c>
      <c r="E169" s="150" t="s">
        <v>880</v>
      </c>
      <c r="F169" s="151" t="s">
        <v>881</v>
      </c>
      <c r="G169" s="152" t="s">
        <v>375</v>
      </c>
      <c r="H169" s="153">
        <v>154.057</v>
      </c>
      <c r="I169" s="154"/>
      <c r="J169" s="155">
        <f>ROUND(I169*H169,2)</f>
        <v>0</v>
      </c>
      <c r="K169" s="151" t="s">
        <v>356</v>
      </c>
      <c r="L169" s="33"/>
      <c r="M169" s="156" t="s">
        <v>1</v>
      </c>
      <c r="N169" s="157" t="s">
        <v>43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239</v>
      </c>
      <c r="AT169" s="160" t="s">
        <v>243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239</v>
      </c>
      <c r="BM169" s="160" t="s">
        <v>1254</v>
      </c>
    </row>
    <row r="170" spans="1:47" s="2" customFormat="1" ht="39">
      <c r="A170" s="32"/>
      <c r="B170" s="33"/>
      <c r="C170" s="32"/>
      <c r="D170" s="162" t="s">
        <v>248</v>
      </c>
      <c r="E170" s="32"/>
      <c r="F170" s="163" t="s">
        <v>883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248</v>
      </c>
      <c r="AU170" s="17" t="s">
        <v>87</v>
      </c>
    </row>
    <row r="171" spans="1:65" s="2" customFormat="1" ht="24">
      <c r="A171" s="32"/>
      <c r="B171" s="148"/>
      <c r="C171" s="149" t="s">
        <v>287</v>
      </c>
      <c r="D171" s="149" t="s">
        <v>243</v>
      </c>
      <c r="E171" s="150" t="s">
        <v>884</v>
      </c>
      <c r="F171" s="151" t="s">
        <v>885</v>
      </c>
      <c r="G171" s="152" t="s">
        <v>375</v>
      </c>
      <c r="H171" s="153">
        <v>154.057</v>
      </c>
      <c r="I171" s="154"/>
      <c r="J171" s="155">
        <f>ROUND(I171*H171,2)</f>
        <v>0</v>
      </c>
      <c r="K171" s="151" t="s">
        <v>356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239</v>
      </c>
      <c r="AT171" s="160" t="s">
        <v>243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1255</v>
      </c>
    </row>
    <row r="172" spans="1:47" s="2" customFormat="1" ht="29.25">
      <c r="A172" s="32"/>
      <c r="B172" s="33"/>
      <c r="C172" s="32"/>
      <c r="D172" s="162" t="s">
        <v>248</v>
      </c>
      <c r="E172" s="32"/>
      <c r="F172" s="163" t="s">
        <v>887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248</v>
      </c>
      <c r="AU172" s="17" t="s">
        <v>87</v>
      </c>
    </row>
    <row r="173" spans="2:51" s="13" customFormat="1" ht="12">
      <c r="B173" s="171"/>
      <c r="D173" s="162" t="s">
        <v>367</v>
      </c>
      <c r="E173" s="172" t="s">
        <v>1</v>
      </c>
      <c r="F173" s="173" t="s">
        <v>1256</v>
      </c>
      <c r="H173" s="174">
        <v>154.057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33</v>
      </c>
      <c r="AX173" s="13" t="s">
        <v>85</v>
      </c>
      <c r="AY173" s="172" t="s">
        <v>240</v>
      </c>
    </row>
    <row r="174" spans="1:65" s="2" customFormat="1" ht="24">
      <c r="A174" s="32"/>
      <c r="B174" s="148"/>
      <c r="C174" s="149" t="s">
        <v>292</v>
      </c>
      <c r="D174" s="149" t="s">
        <v>243</v>
      </c>
      <c r="E174" s="150" t="s">
        <v>389</v>
      </c>
      <c r="F174" s="151" t="s">
        <v>390</v>
      </c>
      <c r="G174" s="152" t="s">
        <v>391</v>
      </c>
      <c r="H174" s="153">
        <v>323.52</v>
      </c>
      <c r="I174" s="154"/>
      <c r="J174" s="155">
        <f>ROUND(I174*H174,2)</f>
        <v>0</v>
      </c>
      <c r="K174" s="151" t="s">
        <v>356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239</v>
      </c>
      <c r="AT174" s="160" t="s">
        <v>243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239</v>
      </c>
      <c r="BM174" s="160" t="s">
        <v>1257</v>
      </c>
    </row>
    <row r="175" spans="1:47" s="2" customFormat="1" ht="29.25">
      <c r="A175" s="32"/>
      <c r="B175" s="33"/>
      <c r="C175" s="32"/>
      <c r="D175" s="162" t="s">
        <v>248</v>
      </c>
      <c r="E175" s="32"/>
      <c r="F175" s="163" t="s">
        <v>393</v>
      </c>
      <c r="G175" s="32"/>
      <c r="H175" s="32"/>
      <c r="I175" s="164"/>
      <c r="J175" s="32"/>
      <c r="K175" s="32"/>
      <c r="L175" s="33"/>
      <c r="M175" s="165"/>
      <c r="N175" s="16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2:51" s="13" customFormat="1" ht="12">
      <c r="B176" s="171"/>
      <c r="D176" s="162" t="s">
        <v>367</v>
      </c>
      <c r="F176" s="173" t="s">
        <v>1258</v>
      </c>
      <c r="H176" s="174">
        <v>323.52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367</v>
      </c>
      <c r="AU176" s="172" t="s">
        <v>87</v>
      </c>
      <c r="AV176" s="13" t="s">
        <v>87</v>
      </c>
      <c r="AW176" s="13" t="s">
        <v>3</v>
      </c>
      <c r="AX176" s="13" t="s">
        <v>85</v>
      </c>
      <c r="AY176" s="172" t="s">
        <v>240</v>
      </c>
    </row>
    <row r="177" spans="1:65" s="2" customFormat="1" ht="24">
      <c r="A177" s="32"/>
      <c r="B177" s="148"/>
      <c r="C177" s="149" t="s">
        <v>297</v>
      </c>
      <c r="D177" s="149" t="s">
        <v>243</v>
      </c>
      <c r="E177" s="150" t="s">
        <v>891</v>
      </c>
      <c r="F177" s="151" t="s">
        <v>892</v>
      </c>
      <c r="G177" s="152" t="s">
        <v>375</v>
      </c>
      <c r="H177" s="153">
        <v>350.354</v>
      </c>
      <c r="I177" s="154"/>
      <c r="J177" s="155">
        <f>ROUND(I177*H177,2)</f>
        <v>0</v>
      </c>
      <c r="K177" s="151" t="s">
        <v>356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239</v>
      </c>
      <c r="AT177" s="160" t="s">
        <v>243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1259</v>
      </c>
    </row>
    <row r="178" spans="1:47" s="2" customFormat="1" ht="29.25">
      <c r="A178" s="32"/>
      <c r="B178" s="33"/>
      <c r="C178" s="32"/>
      <c r="D178" s="162" t="s">
        <v>248</v>
      </c>
      <c r="E178" s="32"/>
      <c r="F178" s="163" t="s">
        <v>894</v>
      </c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248</v>
      </c>
      <c r="AU178" s="17" t="s">
        <v>87</v>
      </c>
    </row>
    <row r="179" spans="2:51" s="13" customFormat="1" ht="12">
      <c r="B179" s="171"/>
      <c r="D179" s="162" t="s">
        <v>367</v>
      </c>
      <c r="E179" s="172" t="s">
        <v>1</v>
      </c>
      <c r="F179" s="173" t="s">
        <v>1260</v>
      </c>
      <c r="H179" s="174">
        <v>491.123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367</v>
      </c>
      <c r="AU179" s="172" t="s">
        <v>87</v>
      </c>
      <c r="AV179" s="13" t="s">
        <v>87</v>
      </c>
      <c r="AW179" s="13" t="s">
        <v>33</v>
      </c>
      <c r="AX179" s="13" t="s">
        <v>78</v>
      </c>
      <c r="AY179" s="172" t="s">
        <v>240</v>
      </c>
    </row>
    <row r="180" spans="2:51" s="13" customFormat="1" ht="12">
      <c r="B180" s="171"/>
      <c r="D180" s="162" t="s">
        <v>367</v>
      </c>
      <c r="E180" s="172" t="s">
        <v>1</v>
      </c>
      <c r="F180" s="173" t="s">
        <v>1261</v>
      </c>
      <c r="H180" s="174">
        <v>-125.215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367</v>
      </c>
      <c r="AU180" s="172" t="s">
        <v>87</v>
      </c>
      <c r="AV180" s="13" t="s">
        <v>87</v>
      </c>
      <c r="AW180" s="13" t="s">
        <v>33</v>
      </c>
      <c r="AX180" s="13" t="s">
        <v>78</v>
      </c>
      <c r="AY180" s="172" t="s">
        <v>240</v>
      </c>
    </row>
    <row r="181" spans="2:51" s="13" customFormat="1" ht="12">
      <c r="B181" s="171"/>
      <c r="D181" s="162" t="s">
        <v>367</v>
      </c>
      <c r="E181" s="172" t="s">
        <v>1</v>
      </c>
      <c r="F181" s="173" t="s">
        <v>1262</v>
      </c>
      <c r="H181" s="174">
        <v>-15.554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367</v>
      </c>
      <c r="AU181" s="172" t="s">
        <v>87</v>
      </c>
      <c r="AV181" s="13" t="s">
        <v>87</v>
      </c>
      <c r="AW181" s="13" t="s">
        <v>33</v>
      </c>
      <c r="AX181" s="13" t="s">
        <v>78</v>
      </c>
      <c r="AY181" s="172" t="s">
        <v>240</v>
      </c>
    </row>
    <row r="182" spans="2:51" s="15" customFormat="1" ht="22.5">
      <c r="B182" s="187"/>
      <c r="D182" s="162" t="s">
        <v>367</v>
      </c>
      <c r="E182" s="188" t="s">
        <v>1</v>
      </c>
      <c r="F182" s="189" t="s">
        <v>1263</v>
      </c>
      <c r="H182" s="188" t="s">
        <v>1</v>
      </c>
      <c r="I182" s="190"/>
      <c r="L182" s="187"/>
      <c r="M182" s="191"/>
      <c r="N182" s="192"/>
      <c r="O182" s="192"/>
      <c r="P182" s="192"/>
      <c r="Q182" s="192"/>
      <c r="R182" s="192"/>
      <c r="S182" s="192"/>
      <c r="T182" s="193"/>
      <c r="AT182" s="188" t="s">
        <v>367</v>
      </c>
      <c r="AU182" s="188" t="s">
        <v>87</v>
      </c>
      <c r="AV182" s="15" t="s">
        <v>85</v>
      </c>
      <c r="AW182" s="15" t="s">
        <v>33</v>
      </c>
      <c r="AX182" s="15" t="s">
        <v>78</v>
      </c>
      <c r="AY182" s="188" t="s">
        <v>240</v>
      </c>
    </row>
    <row r="183" spans="2:51" s="14" customFormat="1" ht="12">
      <c r="B183" s="179"/>
      <c r="D183" s="162" t="s">
        <v>367</v>
      </c>
      <c r="E183" s="180" t="s">
        <v>1</v>
      </c>
      <c r="F183" s="181" t="s">
        <v>368</v>
      </c>
      <c r="H183" s="182">
        <v>350.35400000000004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367</v>
      </c>
      <c r="AU183" s="180" t="s">
        <v>87</v>
      </c>
      <c r="AV183" s="14" t="s">
        <v>239</v>
      </c>
      <c r="AW183" s="14" t="s">
        <v>33</v>
      </c>
      <c r="AX183" s="14" t="s">
        <v>85</v>
      </c>
      <c r="AY183" s="180" t="s">
        <v>240</v>
      </c>
    </row>
    <row r="184" spans="1:65" s="2" customFormat="1" ht="24">
      <c r="A184" s="32"/>
      <c r="B184" s="148"/>
      <c r="C184" s="149" t="s">
        <v>302</v>
      </c>
      <c r="D184" s="149" t="s">
        <v>243</v>
      </c>
      <c r="E184" s="150" t="s">
        <v>899</v>
      </c>
      <c r="F184" s="151" t="s">
        <v>900</v>
      </c>
      <c r="G184" s="152" t="s">
        <v>375</v>
      </c>
      <c r="H184" s="153">
        <v>104.371</v>
      </c>
      <c r="I184" s="154"/>
      <c r="J184" s="155">
        <f>ROUND(I184*H184,2)</f>
        <v>0</v>
      </c>
      <c r="K184" s="151" t="s">
        <v>356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239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1264</v>
      </c>
    </row>
    <row r="185" spans="1:47" s="2" customFormat="1" ht="39">
      <c r="A185" s="32"/>
      <c r="B185" s="33"/>
      <c r="C185" s="32"/>
      <c r="D185" s="162" t="s">
        <v>248</v>
      </c>
      <c r="E185" s="32"/>
      <c r="F185" s="163" t="s">
        <v>902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2:51" s="13" customFormat="1" ht="12">
      <c r="B186" s="171"/>
      <c r="D186" s="162" t="s">
        <v>367</v>
      </c>
      <c r="E186" s="172" t="s">
        <v>1</v>
      </c>
      <c r="F186" s="173" t="s">
        <v>1265</v>
      </c>
      <c r="H186" s="174">
        <v>97.459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367</v>
      </c>
      <c r="AU186" s="172" t="s">
        <v>87</v>
      </c>
      <c r="AV186" s="13" t="s">
        <v>87</v>
      </c>
      <c r="AW186" s="13" t="s">
        <v>33</v>
      </c>
      <c r="AX186" s="13" t="s">
        <v>78</v>
      </c>
      <c r="AY186" s="172" t="s">
        <v>240</v>
      </c>
    </row>
    <row r="187" spans="2:51" s="13" customFormat="1" ht="12">
      <c r="B187" s="171"/>
      <c r="D187" s="162" t="s">
        <v>367</v>
      </c>
      <c r="E187" s="172" t="s">
        <v>1</v>
      </c>
      <c r="F187" s="173" t="s">
        <v>1266</v>
      </c>
      <c r="H187" s="174">
        <v>6.912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367</v>
      </c>
      <c r="AU187" s="172" t="s">
        <v>87</v>
      </c>
      <c r="AV187" s="13" t="s">
        <v>87</v>
      </c>
      <c r="AW187" s="13" t="s">
        <v>33</v>
      </c>
      <c r="AX187" s="13" t="s">
        <v>78</v>
      </c>
      <c r="AY187" s="172" t="s">
        <v>240</v>
      </c>
    </row>
    <row r="188" spans="2:51" s="14" customFormat="1" ht="12">
      <c r="B188" s="179"/>
      <c r="D188" s="162" t="s">
        <v>367</v>
      </c>
      <c r="E188" s="180" t="s">
        <v>1</v>
      </c>
      <c r="F188" s="181" t="s">
        <v>368</v>
      </c>
      <c r="H188" s="182">
        <v>104.37100000000001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367</v>
      </c>
      <c r="AU188" s="180" t="s">
        <v>87</v>
      </c>
      <c r="AV188" s="14" t="s">
        <v>239</v>
      </c>
      <c r="AW188" s="14" t="s">
        <v>33</v>
      </c>
      <c r="AX188" s="14" t="s">
        <v>85</v>
      </c>
      <c r="AY188" s="180" t="s">
        <v>240</v>
      </c>
    </row>
    <row r="189" spans="1:65" s="2" customFormat="1" ht="16.5" customHeight="1">
      <c r="A189" s="32"/>
      <c r="B189" s="148"/>
      <c r="C189" s="194" t="s">
        <v>307</v>
      </c>
      <c r="D189" s="194" t="s">
        <v>428</v>
      </c>
      <c r="E189" s="195" t="s">
        <v>904</v>
      </c>
      <c r="F189" s="196" t="s">
        <v>905</v>
      </c>
      <c r="G189" s="197" t="s">
        <v>391</v>
      </c>
      <c r="H189" s="198">
        <v>197.261</v>
      </c>
      <c r="I189" s="199"/>
      <c r="J189" s="200">
        <f>ROUND(I189*H189,2)</f>
        <v>0</v>
      </c>
      <c r="K189" s="196" t="s">
        <v>356</v>
      </c>
      <c r="L189" s="201"/>
      <c r="M189" s="202" t="s">
        <v>1</v>
      </c>
      <c r="N189" s="203" t="s">
        <v>43</v>
      </c>
      <c r="O189" s="58"/>
      <c r="P189" s="158">
        <f>O189*H189</f>
        <v>0</v>
      </c>
      <c r="Q189" s="158">
        <v>1</v>
      </c>
      <c r="R189" s="158">
        <f>Q189*H189</f>
        <v>197.261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277</v>
      </c>
      <c r="AT189" s="160" t="s">
        <v>428</v>
      </c>
      <c r="AU189" s="160" t="s">
        <v>87</v>
      </c>
      <c r="AY189" s="17" t="s">
        <v>240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239</v>
      </c>
      <c r="BM189" s="160" t="s">
        <v>1267</v>
      </c>
    </row>
    <row r="190" spans="1:47" s="2" customFormat="1" ht="12">
      <c r="A190" s="32"/>
      <c r="B190" s="33"/>
      <c r="C190" s="32"/>
      <c r="D190" s="162" t="s">
        <v>248</v>
      </c>
      <c r="E190" s="32"/>
      <c r="F190" s="163" t="s">
        <v>905</v>
      </c>
      <c r="G190" s="32"/>
      <c r="H190" s="32"/>
      <c r="I190" s="164"/>
      <c r="J190" s="32"/>
      <c r="K190" s="32"/>
      <c r="L190" s="33"/>
      <c r="M190" s="165"/>
      <c r="N190" s="166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248</v>
      </c>
      <c r="AU190" s="17" t="s">
        <v>87</v>
      </c>
    </row>
    <row r="191" spans="2:51" s="13" customFormat="1" ht="12">
      <c r="B191" s="171"/>
      <c r="D191" s="162" t="s">
        <v>367</v>
      </c>
      <c r="F191" s="173" t="s">
        <v>1268</v>
      </c>
      <c r="H191" s="174">
        <v>197.261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367</v>
      </c>
      <c r="AU191" s="172" t="s">
        <v>87</v>
      </c>
      <c r="AV191" s="13" t="s">
        <v>87</v>
      </c>
      <c r="AW191" s="13" t="s">
        <v>3</v>
      </c>
      <c r="AX191" s="13" t="s">
        <v>85</v>
      </c>
      <c r="AY191" s="172" t="s">
        <v>240</v>
      </c>
    </row>
    <row r="192" spans="2:63" s="12" customFormat="1" ht="22.9" customHeight="1">
      <c r="B192" s="135"/>
      <c r="D192" s="136" t="s">
        <v>77</v>
      </c>
      <c r="E192" s="146" t="s">
        <v>100</v>
      </c>
      <c r="F192" s="146" t="s">
        <v>908</v>
      </c>
      <c r="I192" s="138"/>
      <c r="J192" s="147">
        <f>BK192</f>
        <v>0</v>
      </c>
      <c r="L192" s="135"/>
      <c r="M192" s="140"/>
      <c r="N192" s="141"/>
      <c r="O192" s="141"/>
      <c r="P192" s="142">
        <f>SUM(P193:P195)</f>
        <v>0</v>
      </c>
      <c r="Q192" s="141"/>
      <c r="R192" s="142">
        <f>SUM(R193:R195)</f>
        <v>0</v>
      </c>
      <c r="S192" s="141"/>
      <c r="T192" s="143">
        <f>SUM(T193:T195)</f>
        <v>0</v>
      </c>
      <c r="AR192" s="136" t="s">
        <v>85</v>
      </c>
      <c r="AT192" s="144" t="s">
        <v>77</v>
      </c>
      <c r="AU192" s="144" t="s">
        <v>85</v>
      </c>
      <c r="AY192" s="136" t="s">
        <v>240</v>
      </c>
      <c r="BK192" s="145">
        <f>SUM(BK193:BK195)</f>
        <v>0</v>
      </c>
    </row>
    <row r="193" spans="1:65" s="2" customFormat="1" ht="21.75" customHeight="1">
      <c r="A193" s="32"/>
      <c r="B193" s="148"/>
      <c r="C193" s="149" t="s">
        <v>8</v>
      </c>
      <c r="D193" s="149" t="s">
        <v>243</v>
      </c>
      <c r="E193" s="150" t="s">
        <v>909</v>
      </c>
      <c r="F193" s="151" t="s">
        <v>910</v>
      </c>
      <c r="G193" s="152" t="s">
        <v>445</v>
      </c>
      <c r="H193" s="153">
        <v>181.7</v>
      </c>
      <c r="I193" s="154"/>
      <c r="J193" s="155">
        <f>ROUND(I193*H193,2)</f>
        <v>0</v>
      </c>
      <c r="K193" s="151" t="s">
        <v>356</v>
      </c>
      <c r="L193" s="33"/>
      <c r="M193" s="156" t="s">
        <v>1</v>
      </c>
      <c r="N193" s="157" t="s">
        <v>43</v>
      </c>
      <c r="O193" s="58"/>
      <c r="P193" s="158">
        <f>O193*H193</f>
        <v>0</v>
      </c>
      <c r="Q193" s="158">
        <v>0</v>
      </c>
      <c r="R193" s="158">
        <f>Q193*H193</f>
        <v>0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239</v>
      </c>
      <c r="AT193" s="160" t="s">
        <v>243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239</v>
      </c>
      <c r="BM193" s="160" t="s">
        <v>1269</v>
      </c>
    </row>
    <row r="194" spans="1:47" s="2" customFormat="1" ht="12">
      <c r="A194" s="32"/>
      <c r="B194" s="33"/>
      <c r="C194" s="32"/>
      <c r="D194" s="162" t="s">
        <v>248</v>
      </c>
      <c r="E194" s="32"/>
      <c r="F194" s="163" t="s">
        <v>912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2:51" s="13" customFormat="1" ht="12">
      <c r="B195" s="171"/>
      <c r="D195" s="162" t="s">
        <v>367</v>
      </c>
      <c r="E195" s="172" t="s">
        <v>1</v>
      </c>
      <c r="F195" s="173" t="s">
        <v>1270</v>
      </c>
      <c r="H195" s="174">
        <v>181.7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367</v>
      </c>
      <c r="AU195" s="172" t="s">
        <v>87</v>
      </c>
      <c r="AV195" s="13" t="s">
        <v>87</v>
      </c>
      <c r="AW195" s="13" t="s">
        <v>33</v>
      </c>
      <c r="AX195" s="13" t="s">
        <v>85</v>
      </c>
      <c r="AY195" s="172" t="s">
        <v>240</v>
      </c>
    </row>
    <row r="196" spans="2:63" s="12" customFormat="1" ht="22.9" customHeight="1">
      <c r="B196" s="135"/>
      <c r="D196" s="136" t="s">
        <v>77</v>
      </c>
      <c r="E196" s="146" t="s">
        <v>239</v>
      </c>
      <c r="F196" s="146" t="s">
        <v>913</v>
      </c>
      <c r="I196" s="138"/>
      <c r="J196" s="147">
        <f>BK196</f>
        <v>0</v>
      </c>
      <c r="L196" s="135"/>
      <c r="M196" s="140"/>
      <c r="N196" s="141"/>
      <c r="O196" s="141"/>
      <c r="P196" s="142">
        <f>SUM(P197:P204)</f>
        <v>0</v>
      </c>
      <c r="Q196" s="141"/>
      <c r="R196" s="142">
        <f>SUM(R197:R204)</f>
        <v>39.395</v>
      </c>
      <c r="S196" s="141"/>
      <c r="T196" s="143">
        <f>SUM(T197:T204)</f>
        <v>0</v>
      </c>
      <c r="AR196" s="136" t="s">
        <v>85</v>
      </c>
      <c r="AT196" s="144" t="s">
        <v>77</v>
      </c>
      <c r="AU196" s="144" t="s">
        <v>85</v>
      </c>
      <c r="AY196" s="136" t="s">
        <v>240</v>
      </c>
      <c r="BK196" s="145">
        <f>SUM(BK197:BK204)</f>
        <v>0</v>
      </c>
    </row>
    <row r="197" spans="1:65" s="2" customFormat="1" ht="24">
      <c r="A197" s="32"/>
      <c r="B197" s="148"/>
      <c r="C197" s="149" t="s">
        <v>316</v>
      </c>
      <c r="D197" s="149" t="s">
        <v>243</v>
      </c>
      <c r="E197" s="150" t="s">
        <v>914</v>
      </c>
      <c r="F197" s="151" t="s">
        <v>915</v>
      </c>
      <c r="G197" s="152" t="s">
        <v>375</v>
      </c>
      <c r="H197" s="153">
        <v>20.844</v>
      </c>
      <c r="I197" s="154"/>
      <c r="J197" s="155">
        <f>ROUND(I197*H197,2)</f>
        <v>0</v>
      </c>
      <c r="K197" s="151" t="s">
        <v>356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239</v>
      </c>
      <c r="AT197" s="160" t="s">
        <v>243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1271</v>
      </c>
    </row>
    <row r="198" spans="1:47" s="2" customFormat="1" ht="19.5">
      <c r="A198" s="32"/>
      <c r="B198" s="33"/>
      <c r="C198" s="32"/>
      <c r="D198" s="162" t="s">
        <v>248</v>
      </c>
      <c r="E198" s="32"/>
      <c r="F198" s="163" t="s">
        <v>917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2:51" s="13" customFormat="1" ht="12">
      <c r="B199" s="171"/>
      <c r="D199" s="162" t="s">
        <v>367</v>
      </c>
      <c r="E199" s="172" t="s">
        <v>1</v>
      </c>
      <c r="F199" s="173" t="s">
        <v>1272</v>
      </c>
      <c r="H199" s="174">
        <v>18.924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367</v>
      </c>
      <c r="AU199" s="172" t="s">
        <v>87</v>
      </c>
      <c r="AV199" s="13" t="s">
        <v>87</v>
      </c>
      <c r="AW199" s="13" t="s">
        <v>33</v>
      </c>
      <c r="AX199" s="13" t="s">
        <v>78</v>
      </c>
      <c r="AY199" s="172" t="s">
        <v>240</v>
      </c>
    </row>
    <row r="200" spans="2:51" s="13" customFormat="1" ht="12">
      <c r="B200" s="171"/>
      <c r="D200" s="162" t="s">
        <v>367</v>
      </c>
      <c r="E200" s="172" t="s">
        <v>1</v>
      </c>
      <c r="F200" s="173" t="s">
        <v>1273</v>
      </c>
      <c r="H200" s="174">
        <v>1.92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367</v>
      </c>
      <c r="AU200" s="172" t="s">
        <v>87</v>
      </c>
      <c r="AV200" s="13" t="s">
        <v>87</v>
      </c>
      <c r="AW200" s="13" t="s">
        <v>33</v>
      </c>
      <c r="AX200" s="13" t="s">
        <v>78</v>
      </c>
      <c r="AY200" s="172" t="s">
        <v>240</v>
      </c>
    </row>
    <row r="201" spans="2:51" s="14" customFormat="1" ht="12">
      <c r="B201" s="179"/>
      <c r="D201" s="162" t="s">
        <v>367</v>
      </c>
      <c r="E201" s="180" t="s">
        <v>1</v>
      </c>
      <c r="F201" s="181" t="s">
        <v>368</v>
      </c>
      <c r="H201" s="182">
        <v>20.844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367</v>
      </c>
      <c r="AU201" s="180" t="s">
        <v>87</v>
      </c>
      <c r="AV201" s="14" t="s">
        <v>239</v>
      </c>
      <c r="AW201" s="14" t="s">
        <v>33</v>
      </c>
      <c r="AX201" s="14" t="s">
        <v>85</v>
      </c>
      <c r="AY201" s="180" t="s">
        <v>240</v>
      </c>
    </row>
    <row r="202" spans="1:65" s="2" customFormat="1" ht="16.5" customHeight="1">
      <c r="A202" s="32"/>
      <c r="B202" s="148"/>
      <c r="C202" s="194" t="s">
        <v>321</v>
      </c>
      <c r="D202" s="194" t="s">
        <v>428</v>
      </c>
      <c r="E202" s="195" t="s">
        <v>904</v>
      </c>
      <c r="F202" s="196" t="s">
        <v>905</v>
      </c>
      <c r="G202" s="197" t="s">
        <v>391</v>
      </c>
      <c r="H202" s="198">
        <v>39.395</v>
      </c>
      <c r="I202" s="199"/>
      <c r="J202" s="200">
        <f>ROUND(I202*H202,2)</f>
        <v>0</v>
      </c>
      <c r="K202" s="196" t="s">
        <v>356</v>
      </c>
      <c r="L202" s="201"/>
      <c r="M202" s="202" t="s">
        <v>1</v>
      </c>
      <c r="N202" s="203" t="s">
        <v>43</v>
      </c>
      <c r="O202" s="58"/>
      <c r="P202" s="158">
        <f>O202*H202</f>
        <v>0</v>
      </c>
      <c r="Q202" s="158">
        <v>1</v>
      </c>
      <c r="R202" s="158">
        <f>Q202*H202</f>
        <v>39.395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277</v>
      </c>
      <c r="AT202" s="160" t="s">
        <v>428</v>
      </c>
      <c r="AU202" s="160" t="s">
        <v>87</v>
      </c>
      <c r="AY202" s="17" t="s">
        <v>240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239</v>
      </c>
      <c r="BM202" s="160" t="s">
        <v>1274</v>
      </c>
    </row>
    <row r="203" spans="1:47" s="2" customFormat="1" ht="12">
      <c r="A203" s="32"/>
      <c r="B203" s="33"/>
      <c r="C203" s="32"/>
      <c r="D203" s="162" t="s">
        <v>248</v>
      </c>
      <c r="E203" s="32"/>
      <c r="F203" s="163" t="s">
        <v>905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248</v>
      </c>
      <c r="AU203" s="17" t="s">
        <v>87</v>
      </c>
    </row>
    <row r="204" spans="2:51" s="13" customFormat="1" ht="12">
      <c r="B204" s="171"/>
      <c r="D204" s="162" t="s">
        <v>367</v>
      </c>
      <c r="F204" s="173" t="s">
        <v>1275</v>
      </c>
      <c r="H204" s="174">
        <v>39.395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367</v>
      </c>
      <c r="AU204" s="172" t="s">
        <v>87</v>
      </c>
      <c r="AV204" s="13" t="s">
        <v>87</v>
      </c>
      <c r="AW204" s="13" t="s">
        <v>3</v>
      </c>
      <c r="AX204" s="13" t="s">
        <v>85</v>
      </c>
      <c r="AY204" s="172" t="s">
        <v>240</v>
      </c>
    </row>
    <row r="205" spans="2:63" s="12" customFormat="1" ht="22.9" customHeight="1">
      <c r="B205" s="135"/>
      <c r="D205" s="136" t="s">
        <v>77</v>
      </c>
      <c r="E205" s="146" t="s">
        <v>277</v>
      </c>
      <c r="F205" s="146" t="s">
        <v>497</v>
      </c>
      <c r="I205" s="138"/>
      <c r="J205" s="147">
        <f>BK205</f>
        <v>0</v>
      </c>
      <c r="L205" s="135"/>
      <c r="M205" s="140"/>
      <c r="N205" s="141"/>
      <c r="O205" s="141"/>
      <c r="P205" s="142">
        <f>SUM(P206:P304)</f>
        <v>0</v>
      </c>
      <c r="Q205" s="141"/>
      <c r="R205" s="142">
        <f>SUM(R206:R304)</f>
        <v>38.967374</v>
      </c>
      <c r="S205" s="141"/>
      <c r="T205" s="143">
        <f>SUM(T206:T304)</f>
        <v>1.0634000000000001</v>
      </c>
      <c r="AR205" s="136" t="s">
        <v>85</v>
      </c>
      <c r="AT205" s="144" t="s">
        <v>77</v>
      </c>
      <c r="AU205" s="144" t="s">
        <v>85</v>
      </c>
      <c r="AY205" s="136" t="s">
        <v>240</v>
      </c>
      <c r="BK205" s="145">
        <f>SUM(BK206:BK304)</f>
        <v>0</v>
      </c>
    </row>
    <row r="206" spans="1:65" s="2" customFormat="1" ht="16.5" customHeight="1">
      <c r="A206" s="32"/>
      <c r="B206" s="148"/>
      <c r="C206" s="149" t="s">
        <v>327</v>
      </c>
      <c r="D206" s="149" t="s">
        <v>243</v>
      </c>
      <c r="E206" s="150" t="s">
        <v>921</v>
      </c>
      <c r="F206" s="151" t="s">
        <v>922</v>
      </c>
      <c r="G206" s="152" t="s">
        <v>493</v>
      </c>
      <c r="H206" s="153">
        <v>7</v>
      </c>
      <c r="I206" s="154"/>
      <c r="J206" s="155">
        <f>ROUND(I206*H206,2)</f>
        <v>0</v>
      </c>
      <c r="K206" s="151" t="s">
        <v>1</v>
      </c>
      <c r="L206" s="33"/>
      <c r="M206" s="156" t="s">
        <v>1</v>
      </c>
      <c r="N206" s="157" t="s">
        <v>43</v>
      </c>
      <c r="O206" s="58"/>
      <c r="P206" s="158">
        <f>O206*H206</f>
        <v>0</v>
      </c>
      <c r="Q206" s="158">
        <v>0</v>
      </c>
      <c r="R206" s="158">
        <f>Q206*H206</f>
        <v>0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239</v>
      </c>
      <c r="AT206" s="160" t="s">
        <v>243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239</v>
      </c>
      <c r="BM206" s="160" t="s">
        <v>1276</v>
      </c>
    </row>
    <row r="207" spans="1:65" s="2" customFormat="1" ht="24">
      <c r="A207" s="32"/>
      <c r="B207" s="148"/>
      <c r="C207" s="149" t="s">
        <v>332</v>
      </c>
      <c r="D207" s="149" t="s">
        <v>243</v>
      </c>
      <c r="E207" s="150" t="s">
        <v>1148</v>
      </c>
      <c r="F207" s="151" t="s">
        <v>1149</v>
      </c>
      <c r="G207" s="152" t="s">
        <v>445</v>
      </c>
      <c r="H207" s="153">
        <v>24</v>
      </c>
      <c r="I207" s="154"/>
      <c r="J207" s="155">
        <f>ROUND(I207*H207,2)</f>
        <v>0</v>
      </c>
      <c r="K207" s="151" t="s">
        <v>356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1E-05</v>
      </c>
      <c r="R207" s="158">
        <f>Q207*H207</f>
        <v>0.00024000000000000003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239</v>
      </c>
      <c r="AT207" s="160" t="s">
        <v>243</v>
      </c>
      <c r="AU207" s="160" t="s">
        <v>87</v>
      </c>
      <c r="AY207" s="17" t="s">
        <v>240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239</v>
      </c>
      <c r="BM207" s="160" t="s">
        <v>1277</v>
      </c>
    </row>
    <row r="208" spans="1:47" s="2" customFormat="1" ht="19.5">
      <c r="A208" s="32"/>
      <c r="B208" s="33"/>
      <c r="C208" s="32"/>
      <c r="D208" s="162" t="s">
        <v>248</v>
      </c>
      <c r="E208" s="32"/>
      <c r="F208" s="163" t="s">
        <v>1151</v>
      </c>
      <c r="G208" s="32"/>
      <c r="H208" s="32"/>
      <c r="I208" s="164"/>
      <c r="J208" s="32"/>
      <c r="K208" s="32"/>
      <c r="L208" s="33"/>
      <c r="M208" s="165"/>
      <c r="N208" s="166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248</v>
      </c>
      <c r="AU208" s="17" t="s">
        <v>87</v>
      </c>
    </row>
    <row r="209" spans="2:51" s="13" customFormat="1" ht="12">
      <c r="B209" s="171"/>
      <c r="D209" s="162" t="s">
        <v>367</v>
      </c>
      <c r="E209" s="172" t="s">
        <v>1</v>
      </c>
      <c r="F209" s="173" t="s">
        <v>1278</v>
      </c>
      <c r="H209" s="174">
        <v>24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367</v>
      </c>
      <c r="AU209" s="172" t="s">
        <v>87</v>
      </c>
      <c r="AV209" s="13" t="s">
        <v>87</v>
      </c>
      <c r="AW209" s="13" t="s">
        <v>33</v>
      </c>
      <c r="AX209" s="13" t="s">
        <v>85</v>
      </c>
      <c r="AY209" s="172" t="s">
        <v>240</v>
      </c>
    </row>
    <row r="210" spans="1:65" s="2" customFormat="1" ht="21.75" customHeight="1">
      <c r="A210" s="32"/>
      <c r="B210" s="148"/>
      <c r="C210" s="194" t="s">
        <v>453</v>
      </c>
      <c r="D210" s="194" t="s">
        <v>428</v>
      </c>
      <c r="E210" s="195" t="s">
        <v>1153</v>
      </c>
      <c r="F210" s="196" t="s">
        <v>1154</v>
      </c>
      <c r="G210" s="197" t="s">
        <v>501</v>
      </c>
      <c r="H210" s="198">
        <v>5</v>
      </c>
      <c r="I210" s="199"/>
      <c r="J210" s="200">
        <f>ROUND(I210*H210,2)</f>
        <v>0</v>
      </c>
      <c r="K210" s="196" t="s">
        <v>1</v>
      </c>
      <c r="L210" s="201"/>
      <c r="M210" s="202" t="s">
        <v>1</v>
      </c>
      <c r="N210" s="203" t="s">
        <v>43</v>
      </c>
      <c r="O210" s="58"/>
      <c r="P210" s="158">
        <f>O210*H210</f>
        <v>0</v>
      </c>
      <c r="Q210" s="158">
        <v>0.0126</v>
      </c>
      <c r="R210" s="158">
        <f>Q210*H210</f>
        <v>0.063</v>
      </c>
      <c r="S210" s="158">
        <v>0</v>
      </c>
      <c r="T210" s="15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0" t="s">
        <v>277</v>
      </c>
      <c r="AT210" s="160" t="s">
        <v>428</v>
      </c>
      <c r="AU210" s="160" t="s">
        <v>87</v>
      </c>
      <c r="AY210" s="17" t="s">
        <v>240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7" t="s">
        <v>85</v>
      </c>
      <c r="BK210" s="161">
        <f>ROUND(I210*H210,2)</f>
        <v>0</v>
      </c>
      <c r="BL210" s="17" t="s">
        <v>239</v>
      </c>
      <c r="BM210" s="160" t="s">
        <v>1279</v>
      </c>
    </row>
    <row r="211" spans="1:47" s="2" customFormat="1" ht="12">
      <c r="A211" s="32"/>
      <c r="B211" s="33"/>
      <c r="C211" s="32"/>
      <c r="D211" s="162" t="s">
        <v>248</v>
      </c>
      <c r="E211" s="32"/>
      <c r="F211" s="163"/>
      <c r="G211" s="32"/>
      <c r="H211" s="32"/>
      <c r="I211" s="164"/>
      <c r="J211" s="32"/>
      <c r="K211" s="32"/>
      <c r="L211" s="33"/>
      <c r="M211" s="165"/>
      <c r="N211" s="166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248</v>
      </c>
      <c r="AU211" s="17" t="s">
        <v>87</v>
      </c>
    </row>
    <row r="212" spans="2:51" s="13" customFormat="1" ht="12">
      <c r="B212" s="171"/>
      <c r="D212" s="162" t="s">
        <v>367</v>
      </c>
      <c r="E212" s="172" t="s">
        <v>1</v>
      </c>
      <c r="F212" s="173" t="s">
        <v>1280</v>
      </c>
      <c r="H212" s="174">
        <v>5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367</v>
      </c>
      <c r="AU212" s="172" t="s">
        <v>87</v>
      </c>
      <c r="AV212" s="13" t="s">
        <v>87</v>
      </c>
      <c r="AW212" s="13" t="s">
        <v>33</v>
      </c>
      <c r="AX212" s="13" t="s">
        <v>85</v>
      </c>
      <c r="AY212" s="172" t="s">
        <v>240</v>
      </c>
    </row>
    <row r="213" spans="1:65" s="2" customFormat="1" ht="16.5" customHeight="1">
      <c r="A213" s="32"/>
      <c r="B213" s="148"/>
      <c r="C213" s="194" t="s">
        <v>7</v>
      </c>
      <c r="D213" s="194" t="s">
        <v>428</v>
      </c>
      <c r="E213" s="195" t="s">
        <v>1281</v>
      </c>
      <c r="F213" s="196" t="s">
        <v>1282</v>
      </c>
      <c r="G213" s="197" t="s">
        <v>501</v>
      </c>
      <c r="H213" s="198">
        <v>2</v>
      </c>
      <c r="I213" s="199"/>
      <c r="J213" s="200">
        <f>ROUND(I213*H213,2)</f>
        <v>0</v>
      </c>
      <c r="K213" s="196" t="s">
        <v>1</v>
      </c>
      <c r="L213" s="201"/>
      <c r="M213" s="202" t="s">
        <v>1</v>
      </c>
      <c r="N213" s="203" t="s">
        <v>43</v>
      </c>
      <c r="O213" s="58"/>
      <c r="P213" s="158">
        <f>O213*H213</f>
        <v>0</v>
      </c>
      <c r="Q213" s="158">
        <v>0.0252</v>
      </c>
      <c r="R213" s="158">
        <f>Q213*H213</f>
        <v>0.0504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277</v>
      </c>
      <c r="AT213" s="160" t="s">
        <v>428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239</v>
      </c>
      <c r="BM213" s="160" t="s">
        <v>1283</v>
      </c>
    </row>
    <row r="214" spans="1:47" s="2" customFormat="1" ht="12">
      <c r="A214" s="32"/>
      <c r="B214" s="33"/>
      <c r="C214" s="32"/>
      <c r="D214" s="162" t="s">
        <v>248</v>
      </c>
      <c r="E214" s="32"/>
      <c r="F214" s="163"/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1:65" s="2" customFormat="1" ht="24">
      <c r="A215" s="32"/>
      <c r="B215" s="148"/>
      <c r="C215" s="149" t="s">
        <v>462</v>
      </c>
      <c r="D215" s="149" t="s">
        <v>243</v>
      </c>
      <c r="E215" s="150" t="s">
        <v>924</v>
      </c>
      <c r="F215" s="151" t="s">
        <v>925</v>
      </c>
      <c r="G215" s="152" t="s">
        <v>445</v>
      </c>
      <c r="H215" s="153">
        <v>157.7</v>
      </c>
      <c r="I215" s="154"/>
      <c r="J215" s="155">
        <f>ROUND(I215*H215,2)</f>
        <v>0</v>
      </c>
      <c r="K215" s="151" t="s">
        <v>356</v>
      </c>
      <c r="L215" s="33"/>
      <c r="M215" s="156" t="s">
        <v>1</v>
      </c>
      <c r="N215" s="157" t="s">
        <v>43</v>
      </c>
      <c r="O215" s="58"/>
      <c r="P215" s="158">
        <f>O215*H215</f>
        <v>0</v>
      </c>
      <c r="Q215" s="158">
        <v>2E-05</v>
      </c>
      <c r="R215" s="158">
        <f>Q215*H215</f>
        <v>0.003154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239</v>
      </c>
      <c r="AT215" s="160" t="s">
        <v>243</v>
      </c>
      <c r="AU215" s="160" t="s">
        <v>87</v>
      </c>
      <c r="AY215" s="17" t="s">
        <v>240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239</v>
      </c>
      <c r="BM215" s="160" t="s">
        <v>1284</v>
      </c>
    </row>
    <row r="216" spans="1:47" s="2" customFormat="1" ht="19.5">
      <c r="A216" s="32"/>
      <c r="B216" s="33"/>
      <c r="C216" s="32"/>
      <c r="D216" s="162" t="s">
        <v>248</v>
      </c>
      <c r="E216" s="32"/>
      <c r="F216" s="163" t="s">
        <v>927</v>
      </c>
      <c r="G216" s="32"/>
      <c r="H216" s="32"/>
      <c r="I216" s="164"/>
      <c r="J216" s="32"/>
      <c r="K216" s="32"/>
      <c r="L216" s="33"/>
      <c r="M216" s="165"/>
      <c r="N216" s="166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248</v>
      </c>
      <c r="AU216" s="17" t="s">
        <v>87</v>
      </c>
    </row>
    <row r="217" spans="1:65" s="2" customFormat="1" ht="16.5" customHeight="1">
      <c r="A217" s="32"/>
      <c r="B217" s="148"/>
      <c r="C217" s="194" t="s">
        <v>467</v>
      </c>
      <c r="D217" s="194" t="s">
        <v>428</v>
      </c>
      <c r="E217" s="195" t="s">
        <v>928</v>
      </c>
      <c r="F217" s="196" t="s">
        <v>929</v>
      </c>
      <c r="G217" s="197" t="s">
        <v>501</v>
      </c>
      <c r="H217" s="198">
        <v>3</v>
      </c>
      <c r="I217" s="199"/>
      <c r="J217" s="200">
        <f>ROUND(I217*H217,2)</f>
        <v>0</v>
      </c>
      <c r="K217" s="196" t="s">
        <v>1</v>
      </c>
      <c r="L217" s="201"/>
      <c r="M217" s="202" t="s">
        <v>1</v>
      </c>
      <c r="N217" s="203" t="s">
        <v>43</v>
      </c>
      <c r="O217" s="58"/>
      <c r="P217" s="158">
        <f>O217*H217</f>
        <v>0</v>
      </c>
      <c r="Q217" s="158">
        <v>0.045</v>
      </c>
      <c r="R217" s="158">
        <f>Q217*H217</f>
        <v>0.135</v>
      </c>
      <c r="S217" s="158">
        <v>0</v>
      </c>
      <c r="T217" s="15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277</v>
      </c>
      <c r="AT217" s="160" t="s">
        <v>428</v>
      </c>
      <c r="AU217" s="160" t="s">
        <v>87</v>
      </c>
      <c r="AY217" s="17" t="s">
        <v>240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85</v>
      </c>
      <c r="BK217" s="161">
        <f>ROUND(I217*H217,2)</f>
        <v>0</v>
      </c>
      <c r="BL217" s="17" t="s">
        <v>239</v>
      </c>
      <c r="BM217" s="160" t="s">
        <v>1285</v>
      </c>
    </row>
    <row r="218" spans="1:47" s="2" customFormat="1" ht="12">
      <c r="A218" s="32"/>
      <c r="B218" s="33"/>
      <c r="C218" s="32"/>
      <c r="D218" s="162" t="s">
        <v>248</v>
      </c>
      <c r="E218" s="32"/>
      <c r="F218" s="163"/>
      <c r="G218" s="32"/>
      <c r="H218" s="32"/>
      <c r="I218" s="164"/>
      <c r="J218" s="32"/>
      <c r="K218" s="32"/>
      <c r="L218" s="33"/>
      <c r="M218" s="165"/>
      <c r="N218" s="166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248</v>
      </c>
      <c r="AU218" s="17" t="s">
        <v>87</v>
      </c>
    </row>
    <row r="219" spans="2:51" s="13" customFormat="1" ht="12">
      <c r="B219" s="171"/>
      <c r="D219" s="162" t="s">
        <v>367</v>
      </c>
      <c r="E219" s="172" t="s">
        <v>1</v>
      </c>
      <c r="F219" s="173" t="s">
        <v>1086</v>
      </c>
      <c r="H219" s="174">
        <v>3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367</v>
      </c>
      <c r="AU219" s="172" t="s">
        <v>87</v>
      </c>
      <c r="AV219" s="13" t="s">
        <v>87</v>
      </c>
      <c r="AW219" s="13" t="s">
        <v>33</v>
      </c>
      <c r="AX219" s="13" t="s">
        <v>85</v>
      </c>
      <c r="AY219" s="172" t="s">
        <v>240</v>
      </c>
    </row>
    <row r="220" spans="1:65" s="2" customFormat="1" ht="16.5" customHeight="1">
      <c r="A220" s="32"/>
      <c r="B220" s="148"/>
      <c r="C220" s="194" t="s">
        <v>472</v>
      </c>
      <c r="D220" s="194" t="s">
        <v>428</v>
      </c>
      <c r="E220" s="195" t="s">
        <v>932</v>
      </c>
      <c r="F220" s="196" t="s">
        <v>933</v>
      </c>
      <c r="G220" s="197" t="s">
        <v>501</v>
      </c>
      <c r="H220" s="198">
        <v>27</v>
      </c>
      <c r="I220" s="199"/>
      <c r="J220" s="200">
        <f>ROUND(I220*H220,2)</f>
        <v>0</v>
      </c>
      <c r="K220" s="196" t="s">
        <v>1</v>
      </c>
      <c r="L220" s="201"/>
      <c r="M220" s="202" t="s">
        <v>1</v>
      </c>
      <c r="N220" s="203" t="s">
        <v>43</v>
      </c>
      <c r="O220" s="58"/>
      <c r="P220" s="158">
        <f>O220*H220</f>
        <v>0</v>
      </c>
      <c r="Q220" s="158">
        <v>0.09</v>
      </c>
      <c r="R220" s="158">
        <f>Q220*H220</f>
        <v>2.4299999999999997</v>
      </c>
      <c r="S220" s="158">
        <v>0</v>
      </c>
      <c r="T220" s="15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277</v>
      </c>
      <c r="AT220" s="160" t="s">
        <v>428</v>
      </c>
      <c r="AU220" s="160" t="s">
        <v>87</v>
      </c>
      <c r="AY220" s="17" t="s">
        <v>240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85</v>
      </c>
      <c r="BK220" s="161">
        <f>ROUND(I220*H220,2)</f>
        <v>0</v>
      </c>
      <c r="BL220" s="17" t="s">
        <v>239</v>
      </c>
      <c r="BM220" s="160" t="s">
        <v>1286</v>
      </c>
    </row>
    <row r="221" spans="1:47" s="2" customFormat="1" ht="12">
      <c r="A221" s="32"/>
      <c r="B221" s="33"/>
      <c r="C221" s="32"/>
      <c r="D221" s="162" t="s">
        <v>248</v>
      </c>
      <c r="E221" s="32"/>
      <c r="F221" s="163"/>
      <c r="G221" s="32"/>
      <c r="H221" s="32"/>
      <c r="I221" s="164"/>
      <c r="J221" s="32"/>
      <c r="K221" s="32"/>
      <c r="L221" s="33"/>
      <c r="M221" s="165"/>
      <c r="N221" s="166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248</v>
      </c>
      <c r="AU221" s="17" t="s">
        <v>87</v>
      </c>
    </row>
    <row r="222" spans="2:51" s="13" customFormat="1" ht="12">
      <c r="B222" s="171"/>
      <c r="D222" s="162" t="s">
        <v>367</v>
      </c>
      <c r="E222" s="172" t="s">
        <v>1</v>
      </c>
      <c r="F222" s="173" t="s">
        <v>1287</v>
      </c>
      <c r="H222" s="174">
        <v>27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367</v>
      </c>
      <c r="AU222" s="172" t="s">
        <v>87</v>
      </c>
      <c r="AV222" s="13" t="s">
        <v>87</v>
      </c>
      <c r="AW222" s="13" t="s">
        <v>33</v>
      </c>
      <c r="AX222" s="13" t="s">
        <v>85</v>
      </c>
      <c r="AY222" s="172" t="s">
        <v>240</v>
      </c>
    </row>
    <row r="223" spans="1:65" s="2" customFormat="1" ht="24">
      <c r="A223" s="32"/>
      <c r="B223" s="148"/>
      <c r="C223" s="149" t="s">
        <v>403</v>
      </c>
      <c r="D223" s="149" t="s">
        <v>243</v>
      </c>
      <c r="E223" s="150" t="s">
        <v>1157</v>
      </c>
      <c r="F223" s="151" t="s">
        <v>1158</v>
      </c>
      <c r="G223" s="152" t="s">
        <v>501</v>
      </c>
      <c r="H223" s="153">
        <v>6</v>
      </c>
      <c r="I223" s="154"/>
      <c r="J223" s="155">
        <f>ROUND(I223*H223,2)</f>
        <v>0</v>
      </c>
      <c r="K223" s="151" t="s">
        <v>356</v>
      </c>
      <c r="L223" s="33"/>
      <c r="M223" s="156" t="s">
        <v>1</v>
      </c>
      <c r="N223" s="157" t="s">
        <v>43</v>
      </c>
      <c r="O223" s="58"/>
      <c r="P223" s="158">
        <f>O223*H223</f>
        <v>0</v>
      </c>
      <c r="Q223" s="158">
        <v>0</v>
      </c>
      <c r="R223" s="158">
        <f>Q223*H223</f>
        <v>0</v>
      </c>
      <c r="S223" s="158">
        <v>0</v>
      </c>
      <c r="T223" s="15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0" t="s">
        <v>239</v>
      </c>
      <c r="AT223" s="160" t="s">
        <v>243</v>
      </c>
      <c r="AU223" s="160" t="s">
        <v>87</v>
      </c>
      <c r="AY223" s="17" t="s">
        <v>240</v>
      </c>
      <c r="BE223" s="161">
        <f>IF(N223="základní",J223,0)</f>
        <v>0</v>
      </c>
      <c r="BF223" s="161">
        <f>IF(N223="snížená",J223,0)</f>
        <v>0</v>
      </c>
      <c r="BG223" s="161">
        <f>IF(N223="zákl. přenesená",J223,0)</f>
        <v>0</v>
      </c>
      <c r="BH223" s="161">
        <f>IF(N223="sníž. přenesená",J223,0)</f>
        <v>0</v>
      </c>
      <c r="BI223" s="161">
        <f>IF(N223="nulová",J223,0)</f>
        <v>0</v>
      </c>
      <c r="BJ223" s="17" t="s">
        <v>85</v>
      </c>
      <c r="BK223" s="161">
        <f>ROUND(I223*H223,2)</f>
        <v>0</v>
      </c>
      <c r="BL223" s="17" t="s">
        <v>239</v>
      </c>
      <c r="BM223" s="160" t="s">
        <v>1288</v>
      </c>
    </row>
    <row r="224" spans="1:47" s="2" customFormat="1" ht="19.5">
      <c r="A224" s="32"/>
      <c r="B224" s="33"/>
      <c r="C224" s="32"/>
      <c r="D224" s="162" t="s">
        <v>248</v>
      </c>
      <c r="E224" s="32"/>
      <c r="F224" s="163" t="s">
        <v>1160</v>
      </c>
      <c r="G224" s="32"/>
      <c r="H224" s="32"/>
      <c r="I224" s="164"/>
      <c r="J224" s="32"/>
      <c r="K224" s="32"/>
      <c r="L224" s="33"/>
      <c r="M224" s="165"/>
      <c r="N224" s="166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248</v>
      </c>
      <c r="AU224" s="17" t="s">
        <v>87</v>
      </c>
    </row>
    <row r="225" spans="1:65" s="2" customFormat="1" ht="16.5" customHeight="1">
      <c r="A225" s="32"/>
      <c r="B225" s="148"/>
      <c r="C225" s="194" t="s">
        <v>478</v>
      </c>
      <c r="D225" s="194" t="s">
        <v>428</v>
      </c>
      <c r="E225" s="195" t="s">
        <v>1161</v>
      </c>
      <c r="F225" s="196" t="s">
        <v>1162</v>
      </c>
      <c r="G225" s="197" t="s">
        <v>501</v>
      </c>
      <c r="H225" s="198">
        <v>5</v>
      </c>
      <c r="I225" s="199"/>
      <c r="J225" s="200">
        <f>ROUND(I225*H225,2)</f>
        <v>0</v>
      </c>
      <c r="K225" s="196" t="s">
        <v>1</v>
      </c>
      <c r="L225" s="201"/>
      <c r="M225" s="202" t="s">
        <v>1</v>
      </c>
      <c r="N225" s="203" t="s">
        <v>43</v>
      </c>
      <c r="O225" s="58"/>
      <c r="P225" s="158">
        <f>O225*H225</f>
        <v>0</v>
      </c>
      <c r="Q225" s="158">
        <v>0.0008</v>
      </c>
      <c r="R225" s="158">
        <f>Q225*H225</f>
        <v>0.004</v>
      </c>
      <c r="S225" s="158">
        <v>0</v>
      </c>
      <c r="T225" s="15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0" t="s">
        <v>277</v>
      </c>
      <c r="AT225" s="160" t="s">
        <v>428</v>
      </c>
      <c r="AU225" s="160" t="s">
        <v>87</v>
      </c>
      <c r="AY225" s="17" t="s">
        <v>240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7" t="s">
        <v>85</v>
      </c>
      <c r="BK225" s="161">
        <f>ROUND(I225*H225,2)</f>
        <v>0</v>
      </c>
      <c r="BL225" s="17" t="s">
        <v>239</v>
      </c>
      <c r="BM225" s="160" t="s">
        <v>1289</v>
      </c>
    </row>
    <row r="226" spans="1:47" s="2" customFormat="1" ht="12">
      <c r="A226" s="32"/>
      <c r="B226" s="33"/>
      <c r="C226" s="32"/>
      <c r="D226" s="162" t="s">
        <v>248</v>
      </c>
      <c r="E226" s="32"/>
      <c r="F226" s="163"/>
      <c r="G226" s="32"/>
      <c r="H226" s="32"/>
      <c r="I226" s="164"/>
      <c r="J226" s="32"/>
      <c r="K226" s="32"/>
      <c r="L226" s="33"/>
      <c r="M226" s="165"/>
      <c r="N226" s="166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248</v>
      </c>
      <c r="AU226" s="17" t="s">
        <v>87</v>
      </c>
    </row>
    <row r="227" spans="1:65" s="2" customFormat="1" ht="16.5" customHeight="1">
      <c r="A227" s="32"/>
      <c r="B227" s="148"/>
      <c r="C227" s="194" t="s">
        <v>483</v>
      </c>
      <c r="D227" s="194" t="s">
        <v>428</v>
      </c>
      <c r="E227" s="195" t="s">
        <v>1164</v>
      </c>
      <c r="F227" s="196" t="s">
        <v>1165</v>
      </c>
      <c r="G227" s="197" t="s">
        <v>501</v>
      </c>
      <c r="H227" s="198">
        <v>1</v>
      </c>
      <c r="I227" s="199"/>
      <c r="J227" s="200">
        <f>ROUND(I227*H227,2)</f>
        <v>0</v>
      </c>
      <c r="K227" s="196" t="s">
        <v>1</v>
      </c>
      <c r="L227" s="201"/>
      <c r="M227" s="202" t="s">
        <v>1</v>
      </c>
      <c r="N227" s="203" t="s">
        <v>43</v>
      </c>
      <c r="O227" s="58"/>
      <c r="P227" s="158">
        <f>O227*H227</f>
        <v>0</v>
      </c>
      <c r="Q227" s="158">
        <v>0.0007</v>
      </c>
      <c r="R227" s="158">
        <f>Q227*H227</f>
        <v>0.0007</v>
      </c>
      <c r="S227" s="158">
        <v>0</v>
      </c>
      <c r="T227" s="15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0" t="s">
        <v>277</v>
      </c>
      <c r="AT227" s="160" t="s">
        <v>428</v>
      </c>
      <c r="AU227" s="160" t="s">
        <v>87</v>
      </c>
      <c r="AY227" s="17" t="s">
        <v>240</v>
      </c>
      <c r="BE227" s="161">
        <f>IF(N227="základní",J227,0)</f>
        <v>0</v>
      </c>
      <c r="BF227" s="161">
        <f>IF(N227="snížená",J227,0)</f>
        <v>0</v>
      </c>
      <c r="BG227" s="161">
        <f>IF(N227="zákl. přenesená",J227,0)</f>
        <v>0</v>
      </c>
      <c r="BH227" s="161">
        <f>IF(N227="sníž. přenesená",J227,0)</f>
        <v>0</v>
      </c>
      <c r="BI227" s="161">
        <f>IF(N227="nulová",J227,0)</f>
        <v>0</v>
      </c>
      <c r="BJ227" s="17" t="s">
        <v>85</v>
      </c>
      <c r="BK227" s="161">
        <f>ROUND(I227*H227,2)</f>
        <v>0</v>
      </c>
      <c r="BL227" s="17" t="s">
        <v>239</v>
      </c>
      <c r="BM227" s="160" t="s">
        <v>1290</v>
      </c>
    </row>
    <row r="228" spans="1:47" s="2" customFormat="1" ht="12">
      <c r="A228" s="32"/>
      <c r="B228" s="33"/>
      <c r="C228" s="32"/>
      <c r="D228" s="162" t="s">
        <v>248</v>
      </c>
      <c r="E228" s="32"/>
      <c r="F228" s="163"/>
      <c r="G228" s="32"/>
      <c r="H228" s="32"/>
      <c r="I228" s="164"/>
      <c r="J228" s="32"/>
      <c r="K228" s="32"/>
      <c r="L228" s="33"/>
      <c r="M228" s="165"/>
      <c r="N228" s="166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248</v>
      </c>
      <c r="AU228" s="17" t="s">
        <v>87</v>
      </c>
    </row>
    <row r="229" spans="1:65" s="2" customFormat="1" ht="24">
      <c r="A229" s="32"/>
      <c r="B229" s="148"/>
      <c r="C229" s="149" t="s">
        <v>485</v>
      </c>
      <c r="D229" s="149" t="s">
        <v>243</v>
      </c>
      <c r="E229" s="150" t="s">
        <v>1167</v>
      </c>
      <c r="F229" s="151" t="s">
        <v>1168</v>
      </c>
      <c r="G229" s="152" t="s">
        <v>501</v>
      </c>
      <c r="H229" s="153">
        <v>5</v>
      </c>
      <c r="I229" s="154"/>
      <c r="J229" s="155">
        <f>ROUND(I229*H229,2)</f>
        <v>0</v>
      </c>
      <c r="K229" s="151" t="s">
        <v>356</v>
      </c>
      <c r="L229" s="33"/>
      <c r="M229" s="156" t="s">
        <v>1</v>
      </c>
      <c r="N229" s="157" t="s">
        <v>43</v>
      </c>
      <c r="O229" s="58"/>
      <c r="P229" s="158">
        <f>O229*H229</f>
        <v>0</v>
      </c>
      <c r="Q229" s="158">
        <v>0</v>
      </c>
      <c r="R229" s="158">
        <f>Q229*H229</f>
        <v>0</v>
      </c>
      <c r="S229" s="158">
        <v>0</v>
      </c>
      <c r="T229" s="15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0" t="s">
        <v>239</v>
      </c>
      <c r="AT229" s="160" t="s">
        <v>243</v>
      </c>
      <c r="AU229" s="160" t="s">
        <v>87</v>
      </c>
      <c r="AY229" s="17" t="s">
        <v>240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7" t="s">
        <v>85</v>
      </c>
      <c r="BK229" s="161">
        <f>ROUND(I229*H229,2)</f>
        <v>0</v>
      </c>
      <c r="BL229" s="17" t="s">
        <v>239</v>
      </c>
      <c r="BM229" s="160" t="s">
        <v>1291</v>
      </c>
    </row>
    <row r="230" spans="1:47" s="2" customFormat="1" ht="19.5">
      <c r="A230" s="32"/>
      <c r="B230" s="33"/>
      <c r="C230" s="32"/>
      <c r="D230" s="162" t="s">
        <v>248</v>
      </c>
      <c r="E230" s="32"/>
      <c r="F230" s="163" t="s">
        <v>1170</v>
      </c>
      <c r="G230" s="32"/>
      <c r="H230" s="32"/>
      <c r="I230" s="164"/>
      <c r="J230" s="32"/>
      <c r="K230" s="32"/>
      <c r="L230" s="33"/>
      <c r="M230" s="165"/>
      <c r="N230" s="166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248</v>
      </c>
      <c r="AU230" s="17" t="s">
        <v>87</v>
      </c>
    </row>
    <row r="231" spans="1:65" s="2" customFormat="1" ht="16.5" customHeight="1">
      <c r="A231" s="32"/>
      <c r="B231" s="148"/>
      <c r="C231" s="194" t="s">
        <v>490</v>
      </c>
      <c r="D231" s="194" t="s">
        <v>428</v>
      </c>
      <c r="E231" s="195" t="s">
        <v>1175</v>
      </c>
      <c r="F231" s="196" t="s">
        <v>1176</v>
      </c>
      <c r="G231" s="197" t="s">
        <v>501</v>
      </c>
      <c r="H231" s="198">
        <v>5</v>
      </c>
      <c r="I231" s="199"/>
      <c r="J231" s="200">
        <f>ROUND(I231*H231,2)</f>
        <v>0</v>
      </c>
      <c r="K231" s="196" t="s">
        <v>1</v>
      </c>
      <c r="L231" s="201"/>
      <c r="M231" s="202" t="s">
        <v>1</v>
      </c>
      <c r="N231" s="203" t="s">
        <v>43</v>
      </c>
      <c r="O231" s="58"/>
      <c r="P231" s="158">
        <f>O231*H231</f>
        <v>0</v>
      </c>
      <c r="Q231" s="158">
        <v>0.0005</v>
      </c>
      <c r="R231" s="158">
        <f>Q231*H231</f>
        <v>0.0025</v>
      </c>
      <c r="S231" s="158">
        <v>0</v>
      </c>
      <c r="T231" s="15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0" t="s">
        <v>277</v>
      </c>
      <c r="AT231" s="160" t="s">
        <v>428</v>
      </c>
      <c r="AU231" s="160" t="s">
        <v>87</v>
      </c>
      <c r="AY231" s="17" t="s">
        <v>240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85</v>
      </c>
      <c r="BK231" s="161">
        <f>ROUND(I231*H231,2)</f>
        <v>0</v>
      </c>
      <c r="BL231" s="17" t="s">
        <v>239</v>
      </c>
      <c r="BM231" s="160" t="s">
        <v>1292</v>
      </c>
    </row>
    <row r="232" spans="1:47" s="2" customFormat="1" ht="12">
      <c r="A232" s="32"/>
      <c r="B232" s="33"/>
      <c r="C232" s="32"/>
      <c r="D232" s="162" t="s">
        <v>248</v>
      </c>
      <c r="E232" s="32"/>
      <c r="F232" s="163"/>
      <c r="G232" s="32"/>
      <c r="H232" s="32"/>
      <c r="I232" s="164"/>
      <c r="J232" s="32"/>
      <c r="K232" s="32"/>
      <c r="L232" s="33"/>
      <c r="M232" s="165"/>
      <c r="N232" s="166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248</v>
      </c>
      <c r="AU232" s="17" t="s">
        <v>87</v>
      </c>
    </row>
    <row r="233" spans="1:65" s="2" customFormat="1" ht="24">
      <c r="A233" s="32"/>
      <c r="B233" s="148"/>
      <c r="C233" s="149" t="s">
        <v>498</v>
      </c>
      <c r="D233" s="149" t="s">
        <v>243</v>
      </c>
      <c r="E233" s="150" t="s">
        <v>1089</v>
      </c>
      <c r="F233" s="151" t="s">
        <v>1090</v>
      </c>
      <c r="G233" s="152" t="s">
        <v>501</v>
      </c>
      <c r="H233" s="153">
        <v>11</v>
      </c>
      <c r="I233" s="154"/>
      <c r="J233" s="155">
        <f>ROUND(I233*H233,2)</f>
        <v>0</v>
      </c>
      <c r="K233" s="151" t="s">
        <v>356</v>
      </c>
      <c r="L233" s="33"/>
      <c r="M233" s="156" t="s">
        <v>1</v>
      </c>
      <c r="N233" s="157" t="s">
        <v>43</v>
      </c>
      <c r="O233" s="58"/>
      <c r="P233" s="158">
        <f>O233*H233</f>
        <v>0</v>
      </c>
      <c r="Q233" s="158">
        <v>0</v>
      </c>
      <c r="R233" s="158">
        <f>Q233*H233</f>
        <v>0</v>
      </c>
      <c r="S233" s="158">
        <v>0</v>
      </c>
      <c r="T233" s="15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0" t="s">
        <v>239</v>
      </c>
      <c r="AT233" s="160" t="s">
        <v>243</v>
      </c>
      <c r="AU233" s="160" t="s">
        <v>87</v>
      </c>
      <c r="AY233" s="17" t="s">
        <v>240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7" t="s">
        <v>85</v>
      </c>
      <c r="BK233" s="161">
        <f>ROUND(I233*H233,2)</f>
        <v>0</v>
      </c>
      <c r="BL233" s="17" t="s">
        <v>239</v>
      </c>
      <c r="BM233" s="160" t="s">
        <v>1293</v>
      </c>
    </row>
    <row r="234" spans="1:47" s="2" customFormat="1" ht="19.5">
      <c r="A234" s="32"/>
      <c r="B234" s="33"/>
      <c r="C234" s="32"/>
      <c r="D234" s="162" t="s">
        <v>248</v>
      </c>
      <c r="E234" s="32"/>
      <c r="F234" s="163" t="s">
        <v>1092</v>
      </c>
      <c r="G234" s="32"/>
      <c r="H234" s="32"/>
      <c r="I234" s="164"/>
      <c r="J234" s="32"/>
      <c r="K234" s="32"/>
      <c r="L234" s="33"/>
      <c r="M234" s="165"/>
      <c r="N234" s="166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248</v>
      </c>
      <c r="AU234" s="17" t="s">
        <v>87</v>
      </c>
    </row>
    <row r="235" spans="1:65" s="2" customFormat="1" ht="16.5" customHeight="1">
      <c r="A235" s="32"/>
      <c r="B235" s="148"/>
      <c r="C235" s="194" t="s">
        <v>503</v>
      </c>
      <c r="D235" s="194" t="s">
        <v>428</v>
      </c>
      <c r="E235" s="195" t="s">
        <v>1093</v>
      </c>
      <c r="F235" s="196" t="s">
        <v>1094</v>
      </c>
      <c r="G235" s="197" t="s">
        <v>501</v>
      </c>
      <c r="H235" s="198">
        <v>11</v>
      </c>
      <c r="I235" s="199"/>
      <c r="J235" s="200">
        <f>ROUND(I235*H235,2)</f>
        <v>0</v>
      </c>
      <c r="K235" s="196" t="s">
        <v>1</v>
      </c>
      <c r="L235" s="201"/>
      <c r="M235" s="202" t="s">
        <v>1</v>
      </c>
      <c r="N235" s="203" t="s">
        <v>43</v>
      </c>
      <c r="O235" s="58"/>
      <c r="P235" s="158">
        <f>O235*H235</f>
        <v>0</v>
      </c>
      <c r="Q235" s="158">
        <v>0.0085</v>
      </c>
      <c r="R235" s="158">
        <f>Q235*H235</f>
        <v>0.0935</v>
      </c>
      <c r="S235" s="158">
        <v>0</v>
      </c>
      <c r="T235" s="15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0" t="s">
        <v>277</v>
      </c>
      <c r="AT235" s="160" t="s">
        <v>428</v>
      </c>
      <c r="AU235" s="160" t="s">
        <v>87</v>
      </c>
      <c r="AY235" s="17" t="s">
        <v>240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17" t="s">
        <v>85</v>
      </c>
      <c r="BK235" s="161">
        <f>ROUND(I235*H235,2)</f>
        <v>0</v>
      </c>
      <c r="BL235" s="17" t="s">
        <v>239</v>
      </c>
      <c r="BM235" s="160" t="s">
        <v>1294</v>
      </c>
    </row>
    <row r="236" spans="1:47" s="2" customFormat="1" ht="12">
      <c r="A236" s="32"/>
      <c r="B236" s="33"/>
      <c r="C236" s="32"/>
      <c r="D236" s="162" t="s">
        <v>248</v>
      </c>
      <c r="E236" s="32"/>
      <c r="F236" s="163"/>
      <c r="G236" s="32"/>
      <c r="H236" s="32"/>
      <c r="I236" s="164"/>
      <c r="J236" s="32"/>
      <c r="K236" s="32"/>
      <c r="L236" s="33"/>
      <c r="M236" s="165"/>
      <c r="N236" s="166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248</v>
      </c>
      <c r="AU236" s="17" t="s">
        <v>87</v>
      </c>
    </row>
    <row r="237" spans="1:65" s="2" customFormat="1" ht="24">
      <c r="A237" s="32"/>
      <c r="B237" s="148"/>
      <c r="C237" s="149" t="s">
        <v>509</v>
      </c>
      <c r="D237" s="149" t="s">
        <v>243</v>
      </c>
      <c r="E237" s="150" t="s">
        <v>936</v>
      </c>
      <c r="F237" s="151" t="s">
        <v>937</v>
      </c>
      <c r="G237" s="152" t="s">
        <v>501</v>
      </c>
      <c r="H237" s="153">
        <v>5</v>
      </c>
      <c r="I237" s="154"/>
      <c r="J237" s="155">
        <f>ROUND(I237*H237,2)</f>
        <v>0</v>
      </c>
      <c r="K237" s="151" t="s">
        <v>356</v>
      </c>
      <c r="L237" s="33"/>
      <c r="M237" s="156" t="s">
        <v>1</v>
      </c>
      <c r="N237" s="157" t="s">
        <v>43</v>
      </c>
      <c r="O237" s="58"/>
      <c r="P237" s="158">
        <f>O237*H237</f>
        <v>0</v>
      </c>
      <c r="Q237" s="158">
        <v>0</v>
      </c>
      <c r="R237" s="158">
        <f>Q237*H237</f>
        <v>0</v>
      </c>
      <c r="S237" s="158">
        <v>0</v>
      </c>
      <c r="T237" s="15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0" t="s">
        <v>239</v>
      </c>
      <c r="AT237" s="160" t="s">
        <v>243</v>
      </c>
      <c r="AU237" s="160" t="s">
        <v>87</v>
      </c>
      <c r="AY237" s="17" t="s">
        <v>240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85</v>
      </c>
      <c r="BK237" s="161">
        <f>ROUND(I237*H237,2)</f>
        <v>0</v>
      </c>
      <c r="BL237" s="17" t="s">
        <v>239</v>
      </c>
      <c r="BM237" s="160" t="s">
        <v>1295</v>
      </c>
    </row>
    <row r="238" spans="1:47" s="2" customFormat="1" ht="19.5">
      <c r="A238" s="32"/>
      <c r="B238" s="33"/>
      <c r="C238" s="32"/>
      <c r="D238" s="162" t="s">
        <v>248</v>
      </c>
      <c r="E238" s="32"/>
      <c r="F238" s="163" t="s">
        <v>939</v>
      </c>
      <c r="G238" s="32"/>
      <c r="H238" s="32"/>
      <c r="I238" s="164"/>
      <c r="J238" s="32"/>
      <c r="K238" s="32"/>
      <c r="L238" s="33"/>
      <c r="M238" s="165"/>
      <c r="N238" s="166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248</v>
      </c>
      <c r="AU238" s="17" t="s">
        <v>87</v>
      </c>
    </row>
    <row r="239" spans="2:51" s="13" customFormat="1" ht="12">
      <c r="B239" s="171"/>
      <c r="D239" s="162" t="s">
        <v>367</v>
      </c>
      <c r="E239" s="172" t="s">
        <v>1</v>
      </c>
      <c r="F239" s="173" t="s">
        <v>1097</v>
      </c>
      <c r="H239" s="174">
        <v>5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367</v>
      </c>
      <c r="AU239" s="172" t="s">
        <v>87</v>
      </c>
      <c r="AV239" s="13" t="s">
        <v>87</v>
      </c>
      <c r="AW239" s="13" t="s">
        <v>33</v>
      </c>
      <c r="AX239" s="13" t="s">
        <v>85</v>
      </c>
      <c r="AY239" s="172" t="s">
        <v>240</v>
      </c>
    </row>
    <row r="240" spans="1:65" s="2" customFormat="1" ht="16.5" customHeight="1">
      <c r="A240" s="32"/>
      <c r="B240" s="148"/>
      <c r="C240" s="194" t="s">
        <v>514</v>
      </c>
      <c r="D240" s="194" t="s">
        <v>428</v>
      </c>
      <c r="E240" s="195" t="s">
        <v>940</v>
      </c>
      <c r="F240" s="196" t="s">
        <v>941</v>
      </c>
      <c r="G240" s="197" t="s">
        <v>501</v>
      </c>
      <c r="H240" s="198">
        <v>4</v>
      </c>
      <c r="I240" s="199"/>
      <c r="J240" s="200">
        <f>ROUND(I240*H240,2)</f>
        <v>0</v>
      </c>
      <c r="K240" s="196" t="s">
        <v>1</v>
      </c>
      <c r="L240" s="201"/>
      <c r="M240" s="202" t="s">
        <v>1</v>
      </c>
      <c r="N240" s="203" t="s">
        <v>43</v>
      </c>
      <c r="O240" s="58"/>
      <c r="P240" s="158">
        <f>O240*H240</f>
        <v>0</v>
      </c>
      <c r="Q240" s="158">
        <v>0.0029</v>
      </c>
      <c r="R240" s="158">
        <f>Q240*H240</f>
        <v>0.0116</v>
      </c>
      <c r="S240" s="158">
        <v>0</v>
      </c>
      <c r="T240" s="15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0" t="s">
        <v>277</v>
      </c>
      <c r="AT240" s="160" t="s">
        <v>428</v>
      </c>
      <c r="AU240" s="160" t="s">
        <v>87</v>
      </c>
      <c r="AY240" s="17" t="s">
        <v>240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17" t="s">
        <v>85</v>
      </c>
      <c r="BK240" s="161">
        <f>ROUND(I240*H240,2)</f>
        <v>0</v>
      </c>
      <c r="BL240" s="17" t="s">
        <v>239</v>
      </c>
      <c r="BM240" s="160" t="s">
        <v>1296</v>
      </c>
    </row>
    <row r="241" spans="1:47" s="2" customFormat="1" ht="12">
      <c r="A241" s="32"/>
      <c r="B241" s="33"/>
      <c r="C241" s="32"/>
      <c r="D241" s="162" t="s">
        <v>248</v>
      </c>
      <c r="E241" s="32"/>
      <c r="F241" s="163"/>
      <c r="G241" s="32"/>
      <c r="H241" s="32"/>
      <c r="I241" s="164"/>
      <c r="J241" s="32"/>
      <c r="K241" s="32"/>
      <c r="L241" s="33"/>
      <c r="M241" s="165"/>
      <c r="N241" s="166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248</v>
      </c>
      <c r="AU241" s="17" t="s">
        <v>87</v>
      </c>
    </row>
    <row r="242" spans="1:65" s="2" customFormat="1" ht="16.5" customHeight="1">
      <c r="A242" s="32"/>
      <c r="B242" s="148"/>
      <c r="C242" s="194" t="s">
        <v>518</v>
      </c>
      <c r="D242" s="194" t="s">
        <v>428</v>
      </c>
      <c r="E242" s="195" t="s">
        <v>1099</v>
      </c>
      <c r="F242" s="196" t="s">
        <v>1100</v>
      </c>
      <c r="G242" s="197" t="s">
        <v>501</v>
      </c>
      <c r="H242" s="198">
        <v>1</v>
      </c>
      <c r="I242" s="199"/>
      <c r="J242" s="200">
        <f>ROUND(I242*H242,2)</f>
        <v>0</v>
      </c>
      <c r="K242" s="196" t="s">
        <v>1</v>
      </c>
      <c r="L242" s="201"/>
      <c r="M242" s="202" t="s">
        <v>1</v>
      </c>
      <c r="N242" s="203" t="s">
        <v>43</v>
      </c>
      <c r="O242" s="58"/>
      <c r="P242" s="158">
        <f>O242*H242</f>
        <v>0</v>
      </c>
      <c r="Q242" s="158">
        <v>0.0013</v>
      </c>
      <c r="R242" s="158">
        <f>Q242*H242</f>
        <v>0.0013</v>
      </c>
      <c r="S242" s="158">
        <v>0</v>
      </c>
      <c r="T242" s="15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0" t="s">
        <v>277</v>
      </c>
      <c r="AT242" s="160" t="s">
        <v>428</v>
      </c>
      <c r="AU242" s="160" t="s">
        <v>87</v>
      </c>
      <c r="AY242" s="17" t="s">
        <v>240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7" t="s">
        <v>85</v>
      </c>
      <c r="BK242" s="161">
        <f>ROUND(I242*H242,2)</f>
        <v>0</v>
      </c>
      <c r="BL242" s="17" t="s">
        <v>239</v>
      </c>
      <c r="BM242" s="160" t="s">
        <v>1297</v>
      </c>
    </row>
    <row r="243" spans="1:47" s="2" customFormat="1" ht="12">
      <c r="A243" s="32"/>
      <c r="B243" s="33"/>
      <c r="C243" s="32"/>
      <c r="D243" s="162" t="s">
        <v>248</v>
      </c>
      <c r="E243" s="32"/>
      <c r="F243" s="163"/>
      <c r="G243" s="32"/>
      <c r="H243" s="32"/>
      <c r="I243" s="164"/>
      <c r="J243" s="32"/>
      <c r="K243" s="32"/>
      <c r="L243" s="33"/>
      <c r="M243" s="165"/>
      <c r="N243" s="166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248</v>
      </c>
      <c r="AU243" s="17" t="s">
        <v>87</v>
      </c>
    </row>
    <row r="244" spans="1:65" s="2" customFormat="1" ht="16.5" customHeight="1">
      <c r="A244" s="32"/>
      <c r="B244" s="148"/>
      <c r="C244" s="149" t="s">
        <v>522</v>
      </c>
      <c r="D244" s="149" t="s">
        <v>243</v>
      </c>
      <c r="E244" s="150" t="s">
        <v>1298</v>
      </c>
      <c r="F244" s="151" t="s">
        <v>1299</v>
      </c>
      <c r="G244" s="152" t="s">
        <v>246</v>
      </c>
      <c r="H244" s="153">
        <v>2</v>
      </c>
      <c r="I244" s="154"/>
      <c r="J244" s="155">
        <f>ROUND(I244*H244,2)</f>
        <v>0</v>
      </c>
      <c r="K244" s="151" t="s">
        <v>1</v>
      </c>
      <c r="L244" s="33"/>
      <c r="M244" s="156" t="s">
        <v>1</v>
      </c>
      <c r="N244" s="157" t="s">
        <v>43</v>
      </c>
      <c r="O244" s="58"/>
      <c r="P244" s="158">
        <f>O244*H244</f>
        <v>0</v>
      </c>
      <c r="Q244" s="158">
        <v>0</v>
      </c>
      <c r="R244" s="158">
        <f>Q244*H244</f>
        <v>0</v>
      </c>
      <c r="S244" s="158">
        <v>0</v>
      </c>
      <c r="T244" s="15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0" t="s">
        <v>239</v>
      </c>
      <c r="AT244" s="160" t="s">
        <v>243</v>
      </c>
      <c r="AU244" s="160" t="s">
        <v>87</v>
      </c>
      <c r="AY244" s="17" t="s">
        <v>240</v>
      </c>
      <c r="BE244" s="161">
        <f>IF(N244="základní",J244,0)</f>
        <v>0</v>
      </c>
      <c r="BF244" s="161">
        <f>IF(N244="snížená",J244,0)</f>
        <v>0</v>
      </c>
      <c r="BG244" s="161">
        <f>IF(N244="zákl. přenesená",J244,0)</f>
        <v>0</v>
      </c>
      <c r="BH244" s="161">
        <f>IF(N244="sníž. přenesená",J244,0)</f>
        <v>0</v>
      </c>
      <c r="BI244" s="161">
        <f>IF(N244="nulová",J244,0)</f>
        <v>0</v>
      </c>
      <c r="BJ244" s="17" t="s">
        <v>85</v>
      </c>
      <c r="BK244" s="161">
        <f>ROUND(I244*H244,2)</f>
        <v>0</v>
      </c>
      <c r="BL244" s="17" t="s">
        <v>239</v>
      </c>
      <c r="BM244" s="160" t="s">
        <v>1300</v>
      </c>
    </row>
    <row r="245" spans="1:47" s="2" customFormat="1" ht="19.5">
      <c r="A245" s="32"/>
      <c r="B245" s="33"/>
      <c r="C245" s="32"/>
      <c r="D245" s="162" t="s">
        <v>248</v>
      </c>
      <c r="E245" s="32"/>
      <c r="F245" s="163" t="s">
        <v>1301</v>
      </c>
      <c r="G245" s="32"/>
      <c r="H245" s="32"/>
      <c r="I245" s="164"/>
      <c r="J245" s="32"/>
      <c r="K245" s="32"/>
      <c r="L245" s="33"/>
      <c r="M245" s="165"/>
      <c r="N245" s="166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248</v>
      </c>
      <c r="AU245" s="17" t="s">
        <v>87</v>
      </c>
    </row>
    <row r="246" spans="1:65" s="2" customFormat="1" ht="24">
      <c r="A246" s="32"/>
      <c r="B246" s="148"/>
      <c r="C246" s="149" t="s">
        <v>527</v>
      </c>
      <c r="D246" s="149" t="s">
        <v>243</v>
      </c>
      <c r="E246" s="150" t="s">
        <v>947</v>
      </c>
      <c r="F246" s="151" t="s">
        <v>948</v>
      </c>
      <c r="G246" s="152" t="s">
        <v>375</v>
      </c>
      <c r="H246" s="153">
        <v>1.689</v>
      </c>
      <c r="I246" s="154"/>
      <c r="J246" s="155">
        <f>ROUND(I246*H246,2)</f>
        <v>0</v>
      </c>
      <c r="K246" s="151" t="s">
        <v>356</v>
      </c>
      <c r="L246" s="33"/>
      <c r="M246" s="156" t="s">
        <v>1</v>
      </c>
      <c r="N246" s="157" t="s">
        <v>43</v>
      </c>
      <c r="O246" s="58"/>
      <c r="P246" s="158">
        <f>O246*H246</f>
        <v>0</v>
      </c>
      <c r="Q246" s="158">
        <v>0</v>
      </c>
      <c r="R246" s="158">
        <f>Q246*H246</f>
        <v>0</v>
      </c>
      <c r="S246" s="158">
        <v>0.6</v>
      </c>
      <c r="T246" s="159">
        <f>S246*H246</f>
        <v>1.0134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0" t="s">
        <v>239</v>
      </c>
      <c r="AT246" s="160" t="s">
        <v>243</v>
      </c>
      <c r="AU246" s="160" t="s">
        <v>87</v>
      </c>
      <c r="AY246" s="17" t="s">
        <v>240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17" t="s">
        <v>85</v>
      </c>
      <c r="BK246" s="161">
        <f>ROUND(I246*H246,2)</f>
        <v>0</v>
      </c>
      <c r="BL246" s="17" t="s">
        <v>239</v>
      </c>
      <c r="BM246" s="160" t="s">
        <v>1302</v>
      </c>
    </row>
    <row r="247" spans="1:47" s="2" customFormat="1" ht="19.5">
      <c r="A247" s="32"/>
      <c r="B247" s="33"/>
      <c r="C247" s="32"/>
      <c r="D247" s="162" t="s">
        <v>248</v>
      </c>
      <c r="E247" s="32"/>
      <c r="F247" s="163" t="s">
        <v>950</v>
      </c>
      <c r="G247" s="32"/>
      <c r="H247" s="32"/>
      <c r="I247" s="164"/>
      <c r="J247" s="32"/>
      <c r="K247" s="32"/>
      <c r="L247" s="33"/>
      <c r="M247" s="165"/>
      <c r="N247" s="166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248</v>
      </c>
      <c r="AU247" s="17" t="s">
        <v>87</v>
      </c>
    </row>
    <row r="248" spans="2:51" s="13" customFormat="1" ht="12">
      <c r="B248" s="171"/>
      <c r="D248" s="162" t="s">
        <v>367</v>
      </c>
      <c r="E248" s="172" t="s">
        <v>1</v>
      </c>
      <c r="F248" s="173" t="s">
        <v>1303</v>
      </c>
      <c r="H248" s="174">
        <v>1.689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2" t="s">
        <v>367</v>
      </c>
      <c r="AU248" s="172" t="s">
        <v>87</v>
      </c>
      <c r="AV248" s="13" t="s">
        <v>87</v>
      </c>
      <c r="AW248" s="13" t="s">
        <v>33</v>
      </c>
      <c r="AX248" s="13" t="s">
        <v>85</v>
      </c>
      <c r="AY248" s="172" t="s">
        <v>240</v>
      </c>
    </row>
    <row r="249" spans="1:65" s="2" customFormat="1" ht="24">
      <c r="A249" s="32"/>
      <c r="B249" s="148"/>
      <c r="C249" s="149" t="s">
        <v>531</v>
      </c>
      <c r="D249" s="149" t="s">
        <v>243</v>
      </c>
      <c r="E249" s="150" t="s">
        <v>1181</v>
      </c>
      <c r="F249" s="151" t="s">
        <v>1182</v>
      </c>
      <c r="G249" s="152" t="s">
        <v>954</v>
      </c>
      <c r="H249" s="153">
        <v>5</v>
      </c>
      <c r="I249" s="154"/>
      <c r="J249" s="155">
        <f>ROUND(I249*H249,2)</f>
        <v>0</v>
      </c>
      <c r="K249" s="151" t="s">
        <v>356</v>
      </c>
      <c r="L249" s="33"/>
      <c r="M249" s="156" t="s">
        <v>1</v>
      </c>
      <c r="N249" s="157" t="s">
        <v>43</v>
      </c>
      <c r="O249" s="58"/>
      <c r="P249" s="158">
        <f>O249*H249</f>
        <v>0</v>
      </c>
      <c r="Q249" s="158">
        <v>0.0001</v>
      </c>
      <c r="R249" s="158">
        <f>Q249*H249</f>
        <v>0.0005</v>
      </c>
      <c r="S249" s="158">
        <v>0</v>
      </c>
      <c r="T249" s="15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0" t="s">
        <v>239</v>
      </c>
      <c r="AT249" s="160" t="s">
        <v>243</v>
      </c>
      <c r="AU249" s="160" t="s">
        <v>87</v>
      </c>
      <c r="AY249" s="17" t="s">
        <v>240</v>
      </c>
      <c r="BE249" s="161">
        <f>IF(N249="základní",J249,0)</f>
        <v>0</v>
      </c>
      <c r="BF249" s="161">
        <f>IF(N249="snížená",J249,0)</f>
        <v>0</v>
      </c>
      <c r="BG249" s="161">
        <f>IF(N249="zákl. přenesená",J249,0)</f>
        <v>0</v>
      </c>
      <c r="BH249" s="161">
        <f>IF(N249="sníž. přenesená",J249,0)</f>
        <v>0</v>
      </c>
      <c r="BI249" s="161">
        <f>IF(N249="nulová",J249,0)</f>
        <v>0</v>
      </c>
      <c r="BJ249" s="17" t="s">
        <v>85</v>
      </c>
      <c r="BK249" s="161">
        <f>ROUND(I249*H249,2)</f>
        <v>0</v>
      </c>
      <c r="BL249" s="17" t="s">
        <v>239</v>
      </c>
      <c r="BM249" s="160" t="s">
        <v>1304</v>
      </c>
    </row>
    <row r="250" spans="1:47" s="2" customFormat="1" ht="12">
      <c r="A250" s="32"/>
      <c r="B250" s="33"/>
      <c r="C250" s="32"/>
      <c r="D250" s="162" t="s">
        <v>248</v>
      </c>
      <c r="E250" s="32"/>
      <c r="F250" s="163" t="s">
        <v>1184</v>
      </c>
      <c r="G250" s="32"/>
      <c r="H250" s="32"/>
      <c r="I250" s="164"/>
      <c r="J250" s="32"/>
      <c r="K250" s="32"/>
      <c r="L250" s="33"/>
      <c r="M250" s="165"/>
      <c r="N250" s="166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248</v>
      </c>
      <c r="AU250" s="17" t="s">
        <v>87</v>
      </c>
    </row>
    <row r="251" spans="1:65" s="2" customFormat="1" ht="24">
      <c r="A251" s="32"/>
      <c r="B251" s="148"/>
      <c r="C251" s="149" t="s">
        <v>535</v>
      </c>
      <c r="D251" s="149" t="s">
        <v>243</v>
      </c>
      <c r="E251" s="150" t="s">
        <v>952</v>
      </c>
      <c r="F251" s="151" t="s">
        <v>953</v>
      </c>
      <c r="G251" s="152" t="s">
        <v>954</v>
      </c>
      <c r="H251" s="153">
        <v>5</v>
      </c>
      <c r="I251" s="154"/>
      <c r="J251" s="155">
        <f>ROUND(I251*H251,2)</f>
        <v>0</v>
      </c>
      <c r="K251" s="151" t="s">
        <v>356</v>
      </c>
      <c r="L251" s="33"/>
      <c r="M251" s="156" t="s">
        <v>1</v>
      </c>
      <c r="N251" s="157" t="s">
        <v>43</v>
      </c>
      <c r="O251" s="58"/>
      <c r="P251" s="158">
        <f>O251*H251</f>
        <v>0</v>
      </c>
      <c r="Q251" s="158">
        <v>0.00031</v>
      </c>
      <c r="R251" s="158">
        <f>Q251*H251</f>
        <v>0.00155</v>
      </c>
      <c r="S251" s="158">
        <v>0</v>
      </c>
      <c r="T251" s="15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0" t="s">
        <v>239</v>
      </c>
      <c r="AT251" s="160" t="s">
        <v>243</v>
      </c>
      <c r="AU251" s="160" t="s">
        <v>87</v>
      </c>
      <c r="AY251" s="17" t="s">
        <v>240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7" t="s">
        <v>85</v>
      </c>
      <c r="BK251" s="161">
        <f>ROUND(I251*H251,2)</f>
        <v>0</v>
      </c>
      <c r="BL251" s="17" t="s">
        <v>239</v>
      </c>
      <c r="BM251" s="160" t="s">
        <v>1305</v>
      </c>
    </row>
    <row r="252" spans="1:47" s="2" customFormat="1" ht="12">
      <c r="A252" s="32"/>
      <c r="B252" s="33"/>
      <c r="C252" s="32"/>
      <c r="D252" s="162" t="s">
        <v>248</v>
      </c>
      <c r="E252" s="32"/>
      <c r="F252" s="163" t="s">
        <v>956</v>
      </c>
      <c r="G252" s="32"/>
      <c r="H252" s="32"/>
      <c r="I252" s="164"/>
      <c r="J252" s="32"/>
      <c r="K252" s="32"/>
      <c r="L252" s="33"/>
      <c r="M252" s="165"/>
      <c r="N252" s="166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248</v>
      </c>
      <c r="AU252" s="17" t="s">
        <v>87</v>
      </c>
    </row>
    <row r="253" spans="1:65" s="2" customFormat="1" ht="24">
      <c r="A253" s="32"/>
      <c r="B253" s="148"/>
      <c r="C253" s="149" t="s">
        <v>539</v>
      </c>
      <c r="D253" s="149" t="s">
        <v>243</v>
      </c>
      <c r="E253" s="150" t="s">
        <v>961</v>
      </c>
      <c r="F253" s="151" t="s">
        <v>962</v>
      </c>
      <c r="G253" s="152" t="s">
        <v>501</v>
      </c>
      <c r="H253" s="153">
        <v>1</v>
      </c>
      <c r="I253" s="154"/>
      <c r="J253" s="155">
        <f>ROUND(I253*H253,2)</f>
        <v>0</v>
      </c>
      <c r="K253" s="151" t="s">
        <v>356</v>
      </c>
      <c r="L253" s="33"/>
      <c r="M253" s="156" t="s">
        <v>1</v>
      </c>
      <c r="N253" s="157" t="s">
        <v>43</v>
      </c>
      <c r="O253" s="58"/>
      <c r="P253" s="158">
        <f>O253*H253</f>
        <v>0</v>
      </c>
      <c r="Q253" s="158">
        <v>2.3765</v>
      </c>
      <c r="R253" s="158">
        <f>Q253*H253</f>
        <v>2.3765</v>
      </c>
      <c r="S253" s="158">
        <v>0</v>
      </c>
      <c r="T253" s="15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0" t="s">
        <v>239</v>
      </c>
      <c r="AT253" s="160" t="s">
        <v>243</v>
      </c>
      <c r="AU253" s="160" t="s">
        <v>87</v>
      </c>
      <c r="AY253" s="17" t="s">
        <v>240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7" t="s">
        <v>85</v>
      </c>
      <c r="BK253" s="161">
        <f>ROUND(I253*H253,2)</f>
        <v>0</v>
      </c>
      <c r="BL253" s="17" t="s">
        <v>239</v>
      </c>
      <c r="BM253" s="160" t="s">
        <v>1306</v>
      </c>
    </row>
    <row r="254" spans="1:47" s="2" customFormat="1" ht="19.5">
      <c r="A254" s="32"/>
      <c r="B254" s="33"/>
      <c r="C254" s="32"/>
      <c r="D254" s="162" t="s">
        <v>248</v>
      </c>
      <c r="E254" s="32"/>
      <c r="F254" s="163" t="s">
        <v>964</v>
      </c>
      <c r="G254" s="32"/>
      <c r="H254" s="32"/>
      <c r="I254" s="164"/>
      <c r="J254" s="32"/>
      <c r="K254" s="32"/>
      <c r="L254" s="33"/>
      <c r="M254" s="165"/>
      <c r="N254" s="166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248</v>
      </c>
      <c r="AU254" s="17" t="s">
        <v>87</v>
      </c>
    </row>
    <row r="255" spans="1:65" s="2" customFormat="1" ht="33" customHeight="1">
      <c r="A255" s="32"/>
      <c r="B255" s="148"/>
      <c r="C255" s="149" t="s">
        <v>544</v>
      </c>
      <c r="D255" s="149" t="s">
        <v>243</v>
      </c>
      <c r="E255" s="150" t="s">
        <v>957</v>
      </c>
      <c r="F255" s="151" t="s">
        <v>958</v>
      </c>
      <c r="G255" s="152" t="s">
        <v>501</v>
      </c>
      <c r="H255" s="153">
        <v>4</v>
      </c>
      <c r="I255" s="154"/>
      <c r="J255" s="155">
        <f>ROUND(I255*H255,2)</f>
        <v>0</v>
      </c>
      <c r="K255" s="151" t="s">
        <v>356</v>
      </c>
      <c r="L255" s="33"/>
      <c r="M255" s="156" t="s">
        <v>1</v>
      </c>
      <c r="N255" s="157" t="s">
        <v>43</v>
      </c>
      <c r="O255" s="58"/>
      <c r="P255" s="158">
        <f>O255*H255</f>
        <v>0</v>
      </c>
      <c r="Q255" s="158">
        <v>2.11676</v>
      </c>
      <c r="R255" s="158">
        <f>Q255*H255</f>
        <v>8.46704</v>
      </c>
      <c r="S255" s="158">
        <v>0</v>
      </c>
      <c r="T255" s="15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0" t="s">
        <v>239</v>
      </c>
      <c r="AT255" s="160" t="s">
        <v>243</v>
      </c>
      <c r="AU255" s="160" t="s">
        <v>87</v>
      </c>
      <c r="AY255" s="17" t="s">
        <v>240</v>
      </c>
      <c r="BE255" s="161">
        <f>IF(N255="základní",J255,0)</f>
        <v>0</v>
      </c>
      <c r="BF255" s="161">
        <f>IF(N255="snížená",J255,0)</f>
        <v>0</v>
      </c>
      <c r="BG255" s="161">
        <f>IF(N255="zákl. přenesená",J255,0)</f>
        <v>0</v>
      </c>
      <c r="BH255" s="161">
        <f>IF(N255="sníž. přenesená",J255,0)</f>
        <v>0</v>
      </c>
      <c r="BI255" s="161">
        <f>IF(N255="nulová",J255,0)</f>
        <v>0</v>
      </c>
      <c r="BJ255" s="17" t="s">
        <v>85</v>
      </c>
      <c r="BK255" s="161">
        <f>ROUND(I255*H255,2)</f>
        <v>0</v>
      </c>
      <c r="BL255" s="17" t="s">
        <v>239</v>
      </c>
      <c r="BM255" s="160" t="s">
        <v>1307</v>
      </c>
    </row>
    <row r="256" spans="1:47" s="2" customFormat="1" ht="29.25">
      <c r="A256" s="32"/>
      <c r="B256" s="33"/>
      <c r="C256" s="32"/>
      <c r="D256" s="162" t="s">
        <v>248</v>
      </c>
      <c r="E256" s="32"/>
      <c r="F256" s="163" t="s">
        <v>960</v>
      </c>
      <c r="G256" s="32"/>
      <c r="H256" s="32"/>
      <c r="I256" s="164"/>
      <c r="J256" s="32"/>
      <c r="K256" s="32"/>
      <c r="L256" s="33"/>
      <c r="M256" s="165"/>
      <c r="N256" s="166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248</v>
      </c>
      <c r="AU256" s="17" t="s">
        <v>87</v>
      </c>
    </row>
    <row r="257" spans="1:65" s="2" customFormat="1" ht="16.5" customHeight="1">
      <c r="A257" s="32"/>
      <c r="B257" s="148"/>
      <c r="C257" s="149" t="s">
        <v>550</v>
      </c>
      <c r="D257" s="149" t="s">
        <v>243</v>
      </c>
      <c r="E257" s="150" t="s">
        <v>965</v>
      </c>
      <c r="F257" s="151" t="s">
        <v>966</v>
      </c>
      <c r="G257" s="152" t="s">
        <v>501</v>
      </c>
      <c r="H257" s="153">
        <v>3</v>
      </c>
      <c r="I257" s="154"/>
      <c r="J257" s="155">
        <f>ROUND(I257*H257,2)</f>
        <v>0</v>
      </c>
      <c r="K257" s="151" t="s">
        <v>356</v>
      </c>
      <c r="L257" s="33"/>
      <c r="M257" s="156" t="s">
        <v>1</v>
      </c>
      <c r="N257" s="157" t="s">
        <v>43</v>
      </c>
      <c r="O257" s="58"/>
      <c r="P257" s="158">
        <f>O257*H257</f>
        <v>0</v>
      </c>
      <c r="Q257" s="158">
        <v>0.03573</v>
      </c>
      <c r="R257" s="158">
        <f>Q257*H257</f>
        <v>0.10719</v>
      </c>
      <c r="S257" s="158">
        <v>0</v>
      </c>
      <c r="T257" s="15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0" t="s">
        <v>239</v>
      </c>
      <c r="AT257" s="160" t="s">
        <v>243</v>
      </c>
      <c r="AU257" s="160" t="s">
        <v>87</v>
      </c>
      <c r="AY257" s="17" t="s">
        <v>240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7" t="s">
        <v>85</v>
      </c>
      <c r="BK257" s="161">
        <f>ROUND(I257*H257,2)</f>
        <v>0</v>
      </c>
      <c r="BL257" s="17" t="s">
        <v>239</v>
      </c>
      <c r="BM257" s="160" t="s">
        <v>1308</v>
      </c>
    </row>
    <row r="258" spans="1:47" s="2" customFormat="1" ht="19.5">
      <c r="A258" s="32"/>
      <c r="B258" s="33"/>
      <c r="C258" s="32"/>
      <c r="D258" s="162" t="s">
        <v>248</v>
      </c>
      <c r="E258" s="32"/>
      <c r="F258" s="163" t="s">
        <v>968</v>
      </c>
      <c r="G258" s="32"/>
      <c r="H258" s="32"/>
      <c r="I258" s="164"/>
      <c r="J258" s="32"/>
      <c r="K258" s="32"/>
      <c r="L258" s="33"/>
      <c r="M258" s="165"/>
      <c r="N258" s="166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248</v>
      </c>
      <c r="AU258" s="17" t="s">
        <v>87</v>
      </c>
    </row>
    <row r="259" spans="2:51" s="13" customFormat="1" ht="12">
      <c r="B259" s="171"/>
      <c r="D259" s="162" t="s">
        <v>367</v>
      </c>
      <c r="E259" s="172" t="s">
        <v>1</v>
      </c>
      <c r="F259" s="173" t="s">
        <v>1309</v>
      </c>
      <c r="H259" s="174">
        <v>3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367</v>
      </c>
      <c r="AU259" s="172" t="s">
        <v>87</v>
      </c>
      <c r="AV259" s="13" t="s">
        <v>87</v>
      </c>
      <c r="AW259" s="13" t="s">
        <v>33</v>
      </c>
      <c r="AX259" s="13" t="s">
        <v>85</v>
      </c>
      <c r="AY259" s="172" t="s">
        <v>240</v>
      </c>
    </row>
    <row r="260" spans="1:65" s="2" customFormat="1" ht="16.5" customHeight="1">
      <c r="A260" s="32"/>
      <c r="B260" s="148"/>
      <c r="C260" s="194" t="s">
        <v>556</v>
      </c>
      <c r="D260" s="194" t="s">
        <v>428</v>
      </c>
      <c r="E260" s="195" t="s">
        <v>970</v>
      </c>
      <c r="F260" s="196" t="s">
        <v>971</v>
      </c>
      <c r="G260" s="197" t="s">
        <v>501</v>
      </c>
      <c r="H260" s="198">
        <v>2</v>
      </c>
      <c r="I260" s="199"/>
      <c r="J260" s="200">
        <f>ROUND(I260*H260,2)</f>
        <v>0</v>
      </c>
      <c r="K260" s="196" t="s">
        <v>1</v>
      </c>
      <c r="L260" s="201"/>
      <c r="M260" s="202" t="s">
        <v>1</v>
      </c>
      <c r="N260" s="203" t="s">
        <v>43</v>
      </c>
      <c r="O260" s="58"/>
      <c r="P260" s="158">
        <f>O260*H260</f>
        <v>0</v>
      </c>
      <c r="Q260" s="158">
        <v>0.04</v>
      </c>
      <c r="R260" s="158">
        <f>Q260*H260</f>
        <v>0.08</v>
      </c>
      <c r="S260" s="158">
        <v>0</v>
      </c>
      <c r="T260" s="15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0" t="s">
        <v>277</v>
      </c>
      <c r="AT260" s="160" t="s">
        <v>428</v>
      </c>
      <c r="AU260" s="160" t="s">
        <v>87</v>
      </c>
      <c r="AY260" s="17" t="s">
        <v>240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17" t="s">
        <v>85</v>
      </c>
      <c r="BK260" s="161">
        <f>ROUND(I260*H260,2)</f>
        <v>0</v>
      </c>
      <c r="BL260" s="17" t="s">
        <v>239</v>
      </c>
      <c r="BM260" s="160" t="s">
        <v>1310</v>
      </c>
    </row>
    <row r="261" spans="1:47" s="2" customFormat="1" ht="12">
      <c r="A261" s="32"/>
      <c r="B261" s="33"/>
      <c r="C261" s="32"/>
      <c r="D261" s="162" t="s">
        <v>248</v>
      </c>
      <c r="E261" s="32"/>
      <c r="F261" s="163" t="s">
        <v>971</v>
      </c>
      <c r="G261" s="32"/>
      <c r="H261" s="32"/>
      <c r="I261" s="164"/>
      <c r="J261" s="32"/>
      <c r="K261" s="32"/>
      <c r="L261" s="33"/>
      <c r="M261" s="165"/>
      <c r="N261" s="166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248</v>
      </c>
      <c r="AU261" s="17" t="s">
        <v>87</v>
      </c>
    </row>
    <row r="262" spans="1:65" s="2" customFormat="1" ht="16.5" customHeight="1">
      <c r="A262" s="32"/>
      <c r="B262" s="148"/>
      <c r="C262" s="194" t="s">
        <v>561</v>
      </c>
      <c r="D262" s="194" t="s">
        <v>428</v>
      </c>
      <c r="E262" s="195" t="s">
        <v>973</v>
      </c>
      <c r="F262" s="196" t="s">
        <v>974</v>
      </c>
      <c r="G262" s="197" t="s">
        <v>501</v>
      </c>
      <c r="H262" s="198">
        <v>1</v>
      </c>
      <c r="I262" s="199"/>
      <c r="J262" s="200">
        <f>ROUND(I262*H262,2)</f>
        <v>0</v>
      </c>
      <c r="K262" s="196" t="s">
        <v>1</v>
      </c>
      <c r="L262" s="201"/>
      <c r="M262" s="202" t="s">
        <v>1</v>
      </c>
      <c r="N262" s="203" t="s">
        <v>43</v>
      </c>
      <c r="O262" s="58"/>
      <c r="P262" s="158">
        <f>O262*H262</f>
        <v>0</v>
      </c>
      <c r="Q262" s="158">
        <v>0.054</v>
      </c>
      <c r="R262" s="158">
        <f>Q262*H262</f>
        <v>0.054</v>
      </c>
      <c r="S262" s="158">
        <v>0</v>
      </c>
      <c r="T262" s="15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0" t="s">
        <v>277</v>
      </c>
      <c r="AT262" s="160" t="s">
        <v>428</v>
      </c>
      <c r="AU262" s="160" t="s">
        <v>87</v>
      </c>
      <c r="AY262" s="17" t="s">
        <v>240</v>
      </c>
      <c r="BE262" s="161">
        <f>IF(N262="základní",J262,0)</f>
        <v>0</v>
      </c>
      <c r="BF262" s="161">
        <f>IF(N262="snížená",J262,0)</f>
        <v>0</v>
      </c>
      <c r="BG262" s="161">
        <f>IF(N262="zákl. přenesená",J262,0)</f>
        <v>0</v>
      </c>
      <c r="BH262" s="161">
        <f>IF(N262="sníž. přenesená",J262,0)</f>
        <v>0</v>
      </c>
      <c r="BI262" s="161">
        <f>IF(N262="nulová",J262,0)</f>
        <v>0</v>
      </c>
      <c r="BJ262" s="17" t="s">
        <v>85</v>
      </c>
      <c r="BK262" s="161">
        <f>ROUND(I262*H262,2)</f>
        <v>0</v>
      </c>
      <c r="BL262" s="17" t="s">
        <v>239</v>
      </c>
      <c r="BM262" s="160" t="s">
        <v>1311</v>
      </c>
    </row>
    <row r="263" spans="1:47" s="2" customFormat="1" ht="12">
      <c r="A263" s="32"/>
      <c r="B263" s="33"/>
      <c r="C263" s="32"/>
      <c r="D263" s="162" t="s">
        <v>248</v>
      </c>
      <c r="E263" s="32"/>
      <c r="F263" s="163" t="s">
        <v>974</v>
      </c>
      <c r="G263" s="32"/>
      <c r="H263" s="32"/>
      <c r="I263" s="164"/>
      <c r="J263" s="32"/>
      <c r="K263" s="32"/>
      <c r="L263" s="33"/>
      <c r="M263" s="165"/>
      <c r="N263" s="166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248</v>
      </c>
      <c r="AU263" s="17" t="s">
        <v>87</v>
      </c>
    </row>
    <row r="264" spans="1:65" s="2" customFormat="1" ht="16.5" customHeight="1">
      <c r="A264" s="32"/>
      <c r="B264" s="148"/>
      <c r="C264" s="194" t="s">
        <v>566</v>
      </c>
      <c r="D264" s="194" t="s">
        <v>428</v>
      </c>
      <c r="E264" s="195" t="s">
        <v>976</v>
      </c>
      <c r="F264" s="196" t="s">
        <v>977</v>
      </c>
      <c r="G264" s="197" t="s">
        <v>501</v>
      </c>
      <c r="H264" s="198">
        <v>3</v>
      </c>
      <c r="I264" s="199"/>
      <c r="J264" s="200">
        <f>ROUND(I264*H264,2)</f>
        <v>0</v>
      </c>
      <c r="K264" s="196" t="s">
        <v>1</v>
      </c>
      <c r="L264" s="201"/>
      <c r="M264" s="202" t="s">
        <v>1</v>
      </c>
      <c r="N264" s="203" t="s">
        <v>43</v>
      </c>
      <c r="O264" s="58"/>
      <c r="P264" s="158">
        <f>O264*H264</f>
        <v>0</v>
      </c>
      <c r="Q264" s="158">
        <v>0.068</v>
      </c>
      <c r="R264" s="158">
        <f>Q264*H264</f>
        <v>0.20400000000000001</v>
      </c>
      <c r="S264" s="158">
        <v>0</v>
      </c>
      <c r="T264" s="15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0" t="s">
        <v>277</v>
      </c>
      <c r="AT264" s="160" t="s">
        <v>428</v>
      </c>
      <c r="AU264" s="160" t="s">
        <v>87</v>
      </c>
      <c r="AY264" s="17" t="s">
        <v>240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17" t="s">
        <v>85</v>
      </c>
      <c r="BK264" s="161">
        <f>ROUND(I264*H264,2)</f>
        <v>0</v>
      </c>
      <c r="BL264" s="17" t="s">
        <v>239</v>
      </c>
      <c r="BM264" s="160" t="s">
        <v>1312</v>
      </c>
    </row>
    <row r="265" spans="1:47" s="2" customFormat="1" ht="12">
      <c r="A265" s="32"/>
      <c r="B265" s="33"/>
      <c r="C265" s="32"/>
      <c r="D265" s="162" t="s">
        <v>248</v>
      </c>
      <c r="E265" s="32"/>
      <c r="F265" s="163" t="s">
        <v>977</v>
      </c>
      <c r="G265" s="32"/>
      <c r="H265" s="32"/>
      <c r="I265" s="164"/>
      <c r="J265" s="32"/>
      <c r="K265" s="32"/>
      <c r="L265" s="33"/>
      <c r="M265" s="165"/>
      <c r="N265" s="166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248</v>
      </c>
      <c r="AU265" s="17" t="s">
        <v>87</v>
      </c>
    </row>
    <row r="266" spans="1:65" s="2" customFormat="1" ht="16.5" customHeight="1">
      <c r="A266" s="32"/>
      <c r="B266" s="148"/>
      <c r="C266" s="194" t="s">
        <v>571</v>
      </c>
      <c r="D266" s="194" t="s">
        <v>428</v>
      </c>
      <c r="E266" s="195" t="s">
        <v>979</v>
      </c>
      <c r="F266" s="196" t="s">
        <v>980</v>
      </c>
      <c r="G266" s="197" t="s">
        <v>501</v>
      </c>
      <c r="H266" s="198">
        <v>3</v>
      </c>
      <c r="I266" s="199"/>
      <c r="J266" s="200">
        <f>ROUND(I266*H266,2)</f>
        <v>0</v>
      </c>
      <c r="K266" s="196" t="s">
        <v>1</v>
      </c>
      <c r="L266" s="201"/>
      <c r="M266" s="202" t="s">
        <v>1</v>
      </c>
      <c r="N266" s="203" t="s">
        <v>43</v>
      </c>
      <c r="O266" s="58"/>
      <c r="P266" s="158">
        <f>O266*H266</f>
        <v>0</v>
      </c>
      <c r="Q266" s="158">
        <v>0.081</v>
      </c>
      <c r="R266" s="158">
        <f>Q266*H266</f>
        <v>0.243</v>
      </c>
      <c r="S266" s="158">
        <v>0</v>
      </c>
      <c r="T266" s="159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0" t="s">
        <v>277</v>
      </c>
      <c r="AT266" s="160" t="s">
        <v>428</v>
      </c>
      <c r="AU266" s="160" t="s">
        <v>87</v>
      </c>
      <c r="AY266" s="17" t="s">
        <v>240</v>
      </c>
      <c r="BE266" s="161">
        <f>IF(N266="základní",J266,0)</f>
        <v>0</v>
      </c>
      <c r="BF266" s="161">
        <f>IF(N266="snížená",J266,0)</f>
        <v>0</v>
      </c>
      <c r="BG266" s="161">
        <f>IF(N266="zákl. přenesená",J266,0)</f>
        <v>0</v>
      </c>
      <c r="BH266" s="161">
        <f>IF(N266="sníž. přenesená",J266,0)</f>
        <v>0</v>
      </c>
      <c r="BI266" s="161">
        <f>IF(N266="nulová",J266,0)</f>
        <v>0</v>
      </c>
      <c r="BJ266" s="17" t="s">
        <v>85</v>
      </c>
      <c r="BK266" s="161">
        <f>ROUND(I266*H266,2)</f>
        <v>0</v>
      </c>
      <c r="BL266" s="17" t="s">
        <v>239</v>
      </c>
      <c r="BM266" s="160" t="s">
        <v>1313</v>
      </c>
    </row>
    <row r="267" spans="1:47" s="2" customFormat="1" ht="12">
      <c r="A267" s="32"/>
      <c r="B267" s="33"/>
      <c r="C267" s="32"/>
      <c r="D267" s="162" t="s">
        <v>248</v>
      </c>
      <c r="E267" s="32"/>
      <c r="F267" s="163" t="s">
        <v>980</v>
      </c>
      <c r="G267" s="32"/>
      <c r="H267" s="32"/>
      <c r="I267" s="164"/>
      <c r="J267" s="32"/>
      <c r="K267" s="32"/>
      <c r="L267" s="33"/>
      <c r="M267" s="165"/>
      <c r="N267" s="166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248</v>
      </c>
      <c r="AU267" s="17" t="s">
        <v>87</v>
      </c>
    </row>
    <row r="268" spans="1:65" s="2" customFormat="1" ht="16.5" customHeight="1">
      <c r="A268" s="32"/>
      <c r="B268" s="148"/>
      <c r="C268" s="194" t="s">
        <v>577</v>
      </c>
      <c r="D268" s="194" t="s">
        <v>428</v>
      </c>
      <c r="E268" s="195" t="s">
        <v>982</v>
      </c>
      <c r="F268" s="196" t="s">
        <v>983</v>
      </c>
      <c r="G268" s="197" t="s">
        <v>501</v>
      </c>
      <c r="H268" s="198">
        <v>1</v>
      </c>
      <c r="I268" s="199"/>
      <c r="J268" s="200">
        <f>ROUND(I268*H268,2)</f>
        <v>0</v>
      </c>
      <c r="K268" s="196" t="s">
        <v>1</v>
      </c>
      <c r="L268" s="201"/>
      <c r="M268" s="202" t="s">
        <v>1</v>
      </c>
      <c r="N268" s="203" t="s">
        <v>43</v>
      </c>
      <c r="O268" s="58"/>
      <c r="P268" s="158">
        <f>O268*H268</f>
        <v>0</v>
      </c>
      <c r="Q268" s="158">
        <v>0.585</v>
      </c>
      <c r="R268" s="158">
        <f>Q268*H268</f>
        <v>0.585</v>
      </c>
      <c r="S268" s="158">
        <v>0</v>
      </c>
      <c r="T268" s="15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0" t="s">
        <v>277</v>
      </c>
      <c r="AT268" s="160" t="s">
        <v>428</v>
      </c>
      <c r="AU268" s="160" t="s">
        <v>87</v>
      </c>
      <c r="AY268" s="17" t="s">
        <v>240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17" t="s">
        <v>85</v>
      </c>
      <c r="BK268" s="161">
        <f>ROUND(I268*H268,2)</f>
        <v>0</v>
      </c>
      <c r="BL268" s="17" t="s">
        <v>239</v>
      </c>
      <c r="BM268" s="160" t="s">
        <v>1314</v>
      </c>
    </row>
    <row r="269" spans="1:47" s="2" customFormat="1" ht="12">
      <c r="A269" s="32"/>
      <c r="B269" s="33"/>
      <c r="C269" s="32"/>
      <c r="D269" s="162" t="s">
        <v>248</v>
      </c>
      <c r="E269" s="32"/>
      <c r="F269" s="163" t="s">
        <v>983</v>
      </c>
      <c r="G269" s="32"/>
      <c r="H269" s="32"/>
      <c r="I269" s="164"/>
      <c r="J269" s="32"/>
      <c r="K269" s="32"/>
      <c r="L269" s="33"/>
      <c r="M269" s="165"/>
      <c r="N269" s="166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248</v>
      </c>
      <c r="AU269" s="17" t="s">
        <v>87</v>
      </c>
    </row>
    <row r="270" spans="1:65" s="2" customFormat="1" ht="16.5" customHeight="1">
      <c r="A270" s="32"/>
      <c r="B270" s="148"/>
      <c r="C270" s="194" t="s">
        <v>582</v>
      </c>
      <c r="D270" s="194" t="s">
        <v>428</v>
      </c>
      <c r="E270" s="195" t="s">
        <v>1108</v>
      </c>
      <c r="F270" s="196" t="s">
        <v>1109</v>
      </c>
      <c r="G270" s="197" t="s">
        <v>501</v>
      </c>
      <c r="H270" s="198">
        <v>4</v>
      </c>
      <c r="I270" s="199"/>
      <c r="J270" s="200">
        <f>ROUND(I270*H270,2)</f>
        <v>0</v>
      </c>
      <c r="K270" s="196" t="s">
        <v>1</v>
      </c>
      <c r="L270" s="201"/>
      <c r="M270" s="202" t="s">
        <v>1</v>
      </c>
      <c r="N270" s="203" t="s">
        <v>43</v>
      </c>
      <c r="O270" s="58"/>
      <c r="P270" s="158">
        <f>O270*H270</f>
        <v>0</v>
      </c>
      <c r="Q270" s="158">
        <v>1.35</v>
      </c>
      <c r="R270" s="158">
        <f>Q270*H270</f>
        <v>5.4</v>
      </c>
      <c r="S270" s="158">
        <v>0</v>
      </c>
      <c r="T270" s="159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0" t="s">
        <v>277</v>
      </c>
      <c r="AT270" s="160" t="s">
        <v>428</v>
      </c>
      <c r="AU270" s="160" t="s">
        <v>87</v>
      </c>
      <c r="AY270" s="17" t="s">
        <v>240</v>
      </c>
      <c r="BE270" s="161">
        <f>IF(N270="základní",J270,0)</f>
        <v>0</v>
      </c>
      <c r="BF270" s="161">
        <f>IF(N270="snížená",J270,0)</f>
        <v>0</v>
      </c>
      <c r="BG270" s="161">
        <f>IF(N270="zákl. přenesená",J270,0)</f>
        <v>0</v>
      </c>
      <c r="BH270" s="161">
        <f>IF(N270="sníž. přenesená",J270,0)</f>
        <v>0</v>
      </c>
      <c r="BI270" s="161">
        <f>IF(N270="nulová",J270,0)</f>
        <v>0</v>
      </c>
      <c r="BJ270" s="17" t="s">
        <v>85</v>
      </c>
      <c r="BK270" s="161">
        <f>ROUND(I270*H270,2)</f>
        <v>0</v>
      </c>
      <c r="BL270" s="17" t="s">
        <v>239</v>
      </c>
      <c r="BM270" s="160" t="s">
        <v>1315</v>
      </c>
    </row>
    <row r="271" spans="1:65" s="2" customFormat="1" ht="16.5" customHeight="1">
      <c r="A271" s="32"/>
      <c r="B271" s="148"/>
      <c r="C271" s="194" t="s">
        <v>589</v>
      </c>
      <c r="D271" s="194" t="s">
        <v>428</v>
      </c>
      <c r="E271" s="195" t="s">
        <v>985</v>
      </c>
      <c r="F271" s="196" t="s">
        <v>986</v>
      </c>
      <c r="G271" s="197" t="s">
        <v>501</v>
      </c>
      <c r="H271" s="198">
        <v>2</v>
      </c>
      <c r="I271" s="199"/>
      <c r="J271" s="200">
        <f>ROUND(I271*H271,2)</f>
        <v>0</v>
      </c>
      <c r="K271" s="196" t="s">
        <v>1</v>
      </c>
      <c r="L271" s="201"/>
      <c r="M271" s="202" t="s">
        <v>1</v>
      </c>
      <c r="N271" s="203" t="s">
        <v>43</v>
      </c>
      <c r="O271" s="58"/>
      <c r="P271" s="158">
        <f>O271*H271</f>
        <v>0</v>
      </c>
      <c r="Q271" s="158">
        <v>0.25</v>
      </c>
      <c r="R271" s="158">
        <f>Q271*H271</f>
        <v>0.5</v>
      </c>
      <c r="S271" s="158">
        <v>0</v>
      </c>
      <c r="T271" s="159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0" t="s">
        <v>277</v>
      </c>
      <c r="AT271" s="160" t="s">
        <v>428</v>
      </c>
      <c r="AU271" s="160" t="s">
        <v>87</v>
      </c>
      <c r="AY271" s="17" t="s">
        <v>240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17" t="s">
        <v>85</v>
      </c>
      <c r="BK271" s="161">
        <f>ROUND(I271*H271,2)</f>
        <v>0</v>
      </c>
      <c r="BL271" s="17" t="s">
        <v>239</v>
      </c>
      <c r="BM271" s="160" t="s">
        <v>1316</v>
      </c>
    </row>
    <row r="272" spans="1:47" s="2" customFormat="1" ht="12">
      <c r="A272" s="32"/>
      <c r="B272" s="33"/>
      <c r="C272" s="32"/>
      <c r="D272" s="162" t="s">
        <v>248</v>
      </c>
      <c r="E272" s="32"/>
      <c r="F272" s="163" t="s">
        <v>986</v>
      </c>
      <c r="G272" s="32"/>
      <c r="H272" s="32"/>
      <c r="I272" s="164"/>
      <c r="J272" s="32"/>
      <c r="K272" s="32"/>
      <c r="L272" s="33"/>
      <c r="M272" s="165"/>
      <c r="N272" s="166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248</v>
      </c>
      <c r="AU272" s="17" t="s">
        <v>87</v>
      </c>
    </row>
    <row r="273" spans="1:65" s="2" customFormat="1" ht="16.5" customHeight="1">
      <c r="A273" s="32"/>
      <c r="B273" s="148"/>
      <c r="C273" s="194" t="s">
        <v>594</v>
      </c>
      <c r="D273" s="194" t="s">
        <v>428</v>
      </c>
      <c r="E273" s="195" t="s">
        <v>988</v>
      </c>
      <c r="F273" s="196" t="s">
        <v>989</v>
      </c>
      <c r="G273" s="197" t="s">
        <v>501</v>
      </c>
      <c r="H273" s="198">
        <v>1</v>
      </c>
      <c r="I273" s="199"/>
      <c r="J273" s="200">
        <f>ROUND(I273*H273,2)</f>
        <v>0</v>
      </c>
      <c r="K273" s="196" t="s">
        <v>1</v>
      </c>
      <c r="L273" s="201"/>
      <c r="M273" s="202" t="s">
        <v>1</v>
      </c>
      <c r="N273" s="203" t="s">
        <v>43</v>
      </c>
      <c r="O273" s="58"/>
      <c r="P273" s="158">
        <f>O273*H273</f>
        <v>0</v>
      </c>
      <c r="Q273" s="158">
        <v>0.5</v>
      </c>
      <c r="R273" s="158">
        <f>Q273*H273</f>
        <v>0.5</v>
      </c>
      <c r="S273" s="158">
        <v>0</v>
      </c>
      <c r="T273" s="159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0" t="s">
        <v>277</v>
      </c>
      <c r="AT273" s="160" t="s">
        <v>428</v>
      </c>
      <c r="AU273" s="160" t="s">
        <v>87</v>
      </c>
      <c r="AY273" s="17" t="s">
        <v>240</v>
      </c>
      <c r="BE273" s="161">
        <f>IF(N273="základní",J273,0)</f>
        <v>0</v>
      </c>
      <c r="BF273" s="161">
        <f>IF(N273="snížená",J273,0)</f>
        <v>0</v>
      </c>
      <c r="BG273" s="161">
        <f>IF(N273="zákl. přenesená",J273,0)</f>
        <v>0</v>
      </c>
      <c r="BH273" s="161">
        <f>IF(N273="sníž. přenesená",J273,0)</f>
        <v>0</v>
      </c>
      <c r="BI273" s="161">
        <f>IF(N273="nulová",J273,0)</f>
        <v>0</v>
      </c>
      <c r="BJ273" s="17" t="s">
        <v>85</v>
      </c>
      <c r="BK273" s="161">
        <f>ROUND(I273*H273,2)</f>
        <v>0</v>
      </c>
      <c r="BL273" s="17" t="s">
        <v>239</v>
      </c>
      <c r="BM273" s="160" t="s">
        <v>1317</v>
      </c>
    </row>
    <row r="274" spans="1:47" s="2" customFormat="1" ht="12">
      <c r="A274" s="32"/>
      <c r="B274" s="33"/>
      <c r="C274" s="32"/>
      <c r="D274" s="162" t="s">
        <v>248</v>
      </c>
      <c r="E274" s="32"/>
      <c r="F274" s="163" t="s">
        <v>989</v>
      </c>
      <c r="G274" s="32"/>
      <c r="H274" s="32"/>
      <c r="I274" s="164"/>
      <c r="J274" s="32"/>
      <c r="K274" s="32"/>
      <c r="L274" s="33"/>
      <c r="M274" s="165"/>
      <c r="N274" s="166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248</v>
      </c>
      <c r="AU274" s="17" t="s">
        <v>87</v>
      </c>
    </row>
    <row r="275" spans="1:65" s="2" customFormat="1" ht="16.5" customHeight="1">
      <c r="A275" s="32"/>
      <c r="B275" s="148"/>
      <c r="C275" s="194" t="s">
        <v>600</v>
      </c>
      <c r="D275" s="194" t="s">
        <v>428</v>
      </c>
      <c r="E275" s="195" t="s">
        <v>991</v>
      </c>
      <c r="F275" s="196" t="s">
        <v>992</v>
      </c>
      <c r="G275" s="197" t="s">
        <v>501</v>
      </c>
      <c r="H275" s="198">
        <v>6</v>
      </c>
      <c r="I275" s="199"/>
      <c r="J275" s="200">
        <f>ROUND(I275*H275,2)</f>
        <v>0</v>
      </c>
      <c r="K275" s="196" t="s">
        <v>1</v>
      </c>
      <c r="L275" s="201"/>
      <c r="M275" s="202" t="s">
        <v>1</v>
      </c>
      <c r="N275" s="203" t="s">
        <v>43</v>
      </c>
      <c r="O275" s="58"/>
      <c r="P275" s="158">
        <f>O275*H275</f>
        <v>0</v>
      </c>
      <c r="Q275" s="158">
        <v>1</v>
      </c>
      <c r="R275" s="158">
        <f>Q275*H275</f>
        <v>6</v>
      </c>
      <c r="S275" s="158">
        <v>0</v>
      </c>
      <c r="T275" s="15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0" t="s">
        <v>277</v>
      </c>
      <c r="AT275" s="160" t="s">
        <v>428</v>
      </c>
      <c r="AU275" s="160" t="s">
        <v>87</v>
      </c>
      <c r="AY275" s="17" t="s">
        <v>240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17" t="s">
        <v>85</v>
      </c>
      <c r="BK275" s="161">
        <f>ROUND(I275*H275,2)</f>
        <v>0</v>
      </c>
      <c r="BL275" s="17" t="s">
        <v>239</v>
      </c>
      <c r="BM275" s="160" t="s">
        <v>1318</v>
      </c>
    </row>
    <row r="276" spans="1:47" s="2" customFormat="1" ht="12">
      <c r="A276" s="32"/>
      <c r="B276" s="33"/>
      <c r="C276" s="32"/>
      <c r="D276" s="162" t="s">
        <v>248</v>
      </c>
      <c r="E276" s="32"/>
      <c r="F276" s="163" t="s">
        <v>992</v>
      </c>
      <c r="G276" s="32"/>
      <c r="H276" s="32"/>
      <c r="I276" s="164"/>
      <c r="J276" s="32"/>
      <c r="K276" s="32"/>
      <c r="L276" s="33"/>
      <c r="M276" s="165"/>
      <c r="N276" s="166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248</v>
      </c>
      <c r="AU276" s="17" t="s">
        <v>87</v>
      </c>
    </row>
    <row r="277" spans="1:65" s="2" customFormat="1" ht="21.75" customHeight="1">
      <c r="A277" s="32"/>
      <c r="B277" s="148"/>
      <c r="C277" s="194" t="s">
        <v>607</v>
      </c>
      <c r="D277" s="194" t="s">
        <v>428</v>
      </c>
      <c r="E277" s="195" t="s">
        <v>1114</v>
      </c>
      <c r="F277" s="196" t="s">
        <v>1115</v>
      </c>
      <c r="G277" s="197" t="s">
        <v>501</v>
      </c>
      <c r="H277" s="198">
        <v>4</v>
      </c>
      <c r="I277" s="199"/>
      <c r="J277" s="200">
        <f>ROUND(I277*H277,2)</f>
        <v>0</v>
      </c>
      <c r="K277" s="196" t="s">
        <v>1</v>
      </c>
      <c r="L277" s="201"/>
      <c r="M277" s="202" t="s">
        <v>1</v>
      </c>
      <c r="N277" s="203" t="s">
        <v>43</v>
      </c>
      <c r="O277" s="58"/>
      <c r="P277" s="158">
        <f>O277*H277</f>
        <v>0</v>
      </c>
      <c r="Q277" s="158">
        <v>1.45</v>
      </c>
      <c r="R277" s="158">
        <f>Q277*H277</f>
        <v>5.8</v>
      </c>
      <c r="S277" s="158">
        <v>0</v>
      </c>
      <c r="T277" s="15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0" t="s">
        <v>277</v>
      </c>
      <c r="AT277" s="160" t="s">
        <v>428</v>
      </c>
      <c r="AU277" s="160" t="s">
        <v>87</v>
      </c>
      <c r="AY277" s="17" t="s">
        <v>240</v>
      </c>
      <c r="BE277" s="161">
        <f>IF(N277="základní",J277,0)</f>
        <v>0</v>
      </c>
      <c r="BF277" s="161">
        <f>IF(N277="snížená",J277,0)</f>
        <v>0</v>
      </c>
      <c r="BG277" s="161">
        <f>IF(N277="zákl. přenesená",J277,0)</f>
        <v>0</v>
      </c>
      <c r="BH277" s="161">
        <f>IF(N277="sníž. přenesená",J277,0)</f>
        <v>0</v>
      </c>
      <c r="BI277" s="161">
        <f>IF(N277="nulová",J277,0)</f>
        <v>0</v>
      </c>
      <c r="BJ277" s="17" t="s">
        <v>85</v>
      </c>
      <c r="BK277" s="161">
        <f>ROUND(I277*H277,2)</f>
        <v>0</v>
      </c>
      <c r="BL277" s="17" t="s">
        <v>239</v>
      </c>
      <c r="BM277" s="160" t="s">
        <v>1319</v>
      </c>
    </row>
    <row r="278" spans="1:65" s="2" customFormat="1" ht="21.75" customHeight="1">
      <c r="A278" s="32"/>
      <c r="B278" s="148"/>
      <c r="C278" s="194" t="s">
        <v>616</v>
      </c>
      <c r="D278" s="194" t="s">
        <v>428</v>
      </c>
      <c r="E278" s="195" t="s">
        <v>1320</v>
      </c>
      <c r="F278" s="196" t="s">
        <v>1321</v>
      </c>
      <c r="G278" s="197" t="s">
        <v>501</v>
      </c>
      <c r="H278" s="198">
        <v>1</v>
      </c>
      <c r="I278" s="199"/>
      <c r="J278" s="200">
        <f>ROUND(I278*H278,2)</f>
        <v>0</v>
      </c>
      <c r="K278" s="196" t="s">
        <v>1</v>
      </c>
      <c r="L278" s="201"/>
      <c r="M278" s="202" t="s">
        <v>1</v>
      </c>
      <c r="N278" s="203" t="s">
        <v>43</v>
      </c>
      <c r="O278" s="58"/>
      <c r="P278" s="158">
        <f>O278*H278</f>
        <v>0</v>
      </c>
      <c r="Q278" s="158">
        <v>1.45</v>
      </c>
      <c r="R278" s="158">
        <f>Q278*H278</f>
        <v>1.45</v>
      </c>
      <c r="S278" s="158">
        <v>0</v>
      </c>
      <c r="T278" s="159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0" t="s">
        <v>277</v>
      </c>
      <c r="AT278" s="160" t="s">
        <v>428</v>
      </c>
      <c r="AU278" s="160" t="s">
        <v>87</v>
      </c>
      <c r="AY278" s="17" t="s">
        <v>240</v>
      </c>
      <c r="BE278" s="161">
        <f>IF(N278="základní",J278,0)</f>
        <v>0</v>
      </c>
      <c r="BF278" s="161">
        <f>IF(N278="snížená",J278,0)</f>
        <v>0</v>
      </c>
      <c r="BG278" s="161">
        <f>IF(N278="zákl. přenesená",J278,0)</f>
        <v>0</v>
      </c>
      <c r="BH278" s="161">
        <f>IF(N278="sníž. přenesená",J278,0)</f>
        <v>0</v>
      </c>
      <c r="BI278" s="161">
        <f>IF(N278="nulová",J278,0)</f>
        <v>0</v>
      </c>
      <c r="BJ278" s="17" t="s">
        <v>85</v>
      </c>
      <c r="BK278" s="161">
        <f>ROUND(I278*H278,2)</f>
        <v>0</v>
      </c>
      <c r="BL278" s="17" t="s">
        <v>239</v>
      </c>
      <c r="BM278" s="160" t="s">
        <v>1322</v>
      </c>
    </row>
    <row r="279" spans="1:65" s="2" customFormat="1" ht="24">
      <c r="A279" s="32"/>
      <c r="B279" s="148"/>
      <c r="C279" s="194" t="s">
        <v>1323</v>
      </c>
      <c r="D279" s="194" t="s">
        <v>428</v>
      </c>
      <c r="E279" s="195" t="s">
        <v>1000</v>
      </c>
      <c r="F279" s="196" t="s">
        <v>1001</v>
      </c>
      <c r="G279" s="197" t="s">
        <v>501</v>
      </c>
      <c r="H279" s="198">
        <v>14</v>
      </c>
      <c r="I279" s="199"/>
      <c r="J279" s="200">
        <f>ROUND(I279*H279,2)</f>
        <v>0</v>
      </c>
      <c r="K279" s="196" t="s">
        <v>1</v>
      </c>
      <c r="L279" s="201"/>
      <c r="M279" s="202" t="s">
        <v>1</v>
      </c>
      <c r="N279" s="203" t="s">
        <v>43</v>
      </c>
      <c r="O279" s="58"/>
      <c r="P279" s="158">
        <f>O279*H279</f>
        <v>0</v>
      </c>
      <c r="Q279" s="158">
        <v>0.002</v>
      </c>
      <c r="R279" s="158">
        <f>Q279*H279</f>
        <v>0.028</v>
      </c>
      <c r="S279" s="158">
        <v>0</v>
      </c>
      <c r="T279" s="15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0" t="s">
        <v>277</v>
      </c>
      <c r="AT279" s="160" t="s">
        <v>428</v>
      </c>
      <c r="AU279" s="160" t="s">
        <v>87</v>
      </c>
      <c r="AY279" s="17" t="s">
        <v>240</v>
      </c>
      <c r="BE279" s="161">
        <f>IF(N279="základní",J279,0)</f>
        <v>0</v>
      </c>
      <c r="BF279" s="161">
        <f>IF(N279="snížená",J279,0)</f>
        <v>0</v>
      </c>
      <c r="BG279" s="161">
        <f>IF(N279="zákl. přenesená",J279,0)</f>
        <v>0</v>
      </c>
      <c r="BH279" s="161">
        <f>IF(N279="sníž. přenesená",J279,0)</f>
        <v>0</v>
      </c>
      <c r="BI279" s="161">
        <f>IF(N279="nulová",J279,0)</f>
        <v>0</v>
      </c>
      <c r="BJ279" s="17" t="s">
        <v>85</v>
      </c>
      <c r="BK279" s="161">
        <f>ROUND(I279*H279,2)</f>
        <v>0</v>
      </c>
      <c r="BL279" s="17" t="s">
        <v>239</v>
      </c>
      <c r="BM279" s="160" t="s">
        <v>1324</v>
      </c>
    </row>
    <row r="280" spans="1:47" s="2" customFormat="1" ht="12">
      <c r="A280" s="32"/>
      <c r="B280" s="33"/>
      <c r="C280" s="32"/>
      <c r="D280" s="162" t="s">
        <v>248</v>
      </c>
      <c r="E280" s="32"/>
      <c r="F280" s="163" t="s">
        <v>1001</v>
      </c>
      <c r="G280" s="32"/>
      <c r="H280" s="32"/>
      <c r="I280" s="164"/>
      <c r="J280" s="32"/>
      <c r="K280" s="32"/>
      <c r="L280" s="33"/>
      <c r="M280" s="165"/>
      <c r="N280" s="166"/>
      <c r="O280" s="58"/>
      <c r="P280" s="58"/>
      <c r="Q280" s="58"/>
      <c r="R280" s="58"/>
      <c r="S280" s="58"/>
      <c r="T280" s="59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248</v>
      </c>
      <c r="AU280" s="17" t="s">
        <v>87</v>
      </c>
    </row>
    <row r="281" spans="1:65" s="2" customFormat="1" ht="24">
      <c r="A281" s="32"/>
      <c r="B281" s="148"/>
      <c r="C281" s="149" t="s">
        <v>1325</v>
      </c>
      <c r="D281" s="149" t="s">
        <v>243</v>
      </c>
      <c r="E281" s="150" t="s">
        <v>1185</v>
      </c>
      <c r="F281" s="151" t="s">
        <v>1186</v>
      </c>
      <c r="G281" s="152" t="s">
        <v>501</v>
      </c>
      <c r="H281" s="153">
        <v>5</v>
      </c>
      <c r="I281" s="154"/>
      <c r="J281" s="155">
        <f>ROUND(I281*H281,2)</f>
        <v>0</v>
      </c>
      <c r="K281" s="151" t="s">
        <v>356</v>
      </c>
      <c r="L281" s="33"/>
      <c r="M281" s="156" t="s">
        <v>1</v>
      </c>
      <c r="N281" s="157" t="s">
        <v>43</v>
      </c>
      <c r="O281" s="58"/>
      <c r="P281" s="158">
        <f>O281*H281</f>
        <v>0</v>
      </c>
      <c r="Q281" s="158">
        <v>0.3409</v>
      </c>
      <c r="R281" s="158">
        <f>Q281*H281</f>
        <v>1.7045</v>
      </c>
      <c r="S281" s="158">
        <v>0</v>
      </c>
      <c r="T281" s="159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0" t="s">
        <v>239</v>
      </c>
      <c r="AT281" s="160" t="s">
        <v>243</v>
      </c>
      <c r="AU281" s="160" t="s">
        <v>87</v>
      </c>
      <c r="AY281" s="17" t="s">
        <v>240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17" t="s">
        <v>85</v>
      </c>
      <c r="BK281" s="161">
        <f>ROUND(I281*H281,2)</f>
        <v>0</v>
      </c>
      <c r="BL281" s="17" t="s">
        <v>239</v>
      </c>
      <c r="BM281" s="160" t="s">
        <v>1326</v>
      </c>
    </row>
    <row r="282" spans="1:47" s="2" customFormat="1" ht="19.5">
      <c r="A282" s="32"/>
      <c r="B282" s="33"/>
      <c r="C282" s="32"/>
      <c r="D282" s="162" t="s">
        <v>248</v>
      </c>
      <c r="E282" s="32"/>
      <c r="F282" s="163" t="s">
        <v>1188</v>
      </c>
      <c r="G282" s="32"/>
      <c r="H282" s="32"/>
      <c r="I282" s="164"/>
      <c r="J282" s="32"/>
      <c r="K282" s="32"/>
      <c r="L282" s="33"/>
      <c r="M282" s="165"/>
      <c r="N282" s="166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248</v>
      </c>
      <c r="AU282" s="17" t="s">
        <v>87</v>
      </c>
    </row>
    <row r="283" spans="1:65" s="2" customFormat="1" ht="24">
      <c r="A283" s="32"/>
      <c r="B283" s="148"/>
      <c r="C283" s="194" t="s">
        <v>1327</v>
      </c>
      <c r="D283" s="194" t="s">
        <v>428</v>
      </c>
      <c r="E283" s="195" t="s">
        <v>1189</v>
      </c>
      <c r="F283" s="196" t="s">
        <v>1190</v>
      </c>
      <c r="G283" s="197" t="s">
        <v>501</v>
      </c>
      <c r="H283" s="198">
        <v>5</v>
      </c>
      <c r="I283" s="199"/>
      <c r="J283" s="200">
        <f>ROUND(I283*H283,2)</f>
        <v>0</v>
      </c>
      <c r="K283" s="196" t="s">
        <v>356</v>
      </c>
      <c r="L283" s="201"/>
      <c r="M283" s="202" t="s">
        <v>1</v>
      </c>
      <c r="N283" s="203" t="s">
        <v>43</v>
      </c>
      <c r="O283" s="58"/>
      <c r="P283" s="158">
        <f>O283*H283</f>
        <v>0</v>
      </c>
      <c r="Q283" s="158">
        <v>0.072</v>
      </c>
      <c r="R283" s="158">
        <f>Q283*H283</f>
        <v>0.36</v>
      </c>
      <c r="S283" s="158">
        <v>0</v>
      </c>
      <c r="T283" s="15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0" t="s">
        <v>277</v>
      </c>
      <c r="AT283" s="160" t="s">
        <v>428</v>
      </c>
      <c r="AU283" s="160" t="s">
        <v>87</v>
      </c>
      <c r="AY283" s="17" t="s">
        <v>240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17" t="s">
        <v>85</v>
      </c>
      <c r="BK283" s="161">
        <f>ROUND(I283*H283,2)</f>
        <v>0</v>
      </c>
      <c r="BL283" s="17" t="s">
        <v>239</v>
      </c>
      <c r="BM283" s="160" t="s">
        <v>1328</v>
      </c>
    </row>
    <row r="284" spans="1:47" s="2" customFormat="1" ht="12">
      <c r="A284" s="32"/>
      <c r="B284" s="33"/>
      <c r="C284" s="32"/>
      <c r="D284" s="162" t="s">
        <v>248</v>
      </c>
      <c r="E284" s="32"/>
      <c r="F284" s="163" t="s">
        <v>1190</v>
      </c>
      <c r="G284" s="32"/>
      <c r="H284" s="32"/>
      <c r="I284" s="164"/>
      <c r="J284" s="32"/>
      <c r="K284" s="32"/>
      <c r="L284" s="33"/>
      <c r="M284" s="165"/>
      <c r="N284" s="166"/>
      <c r="O284" s="58"/>
      <c r="P284" s="58"/>
      <c r="Q284" s="58"/>
      <c r="R284" s="58"/>
      <c r="S284" s="58"/>
      <c r="T284" s="5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248</v>
      </c>
      <c r="AU284" s="17" t="s">
        <v>87</v>
      </c>
    </row>
    <row r="285" spans="1:65" s="2" customFormat="1" ht="24">
      <c r="A285" s="32"/>
      <c r="B285" s="148"/>
      <c r="C285" s="194" t="s">
        <v>1329</v>
      </c>
      <c r="D285" s="194" t="s">
        <v>428</v>
      </c>
      <c r="E285" s="195" t="s">
        <v>1192</v>
      </c>
      <c r="F285" s="196" t="s">
        <v>1193</v>
      </c>
      <c r="G285" s="197" t="s">
        <v>501</v>
      </c>
      <c r="H285" s="198">
        <v>5</v>
      </c>
      <c r="I285" s="199"/>
      <c r="J285" s="200">
        <f>ROUND(I285*H285,2)</f>
        <v>0</v>
      </c>
      <c r="K285" s="196" t="s">
        <v>356</v>
      </c>
      <c r="L285" s="201"/>
      <c r="M285" s="202" t="s">
        <v>1</v>
      </c>
      <c r="N285" s="203" t="s">
        <v>43</v>
      </c>
      <c r="O285" s="58"/>
      <c r="P285" s="158">
        <f>O285*H285</f>
        <v>0</v>
      </c>
      <c r="Q285" s="158">
        <v>0.027</v>
      </c>
      <c r="R285" s="158">
        <f>Q285*H285</f>
        <v>0.135</v>
      </c>
      <c r="S285" s="158">
        <v>0</v>
      </c>
      <c r="T285" s="15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0" t="s">
        <v>277</v>
      </c>
      <c r="AT285" s="160" t="s">
        <v>428</v>
      </c>
      <c r="AU285" s="160" t="s">
        <v>87</v>
      </c>
      <c r="AY285" s="17" t="s">
        <v>240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7" t="s">
        <v>85</v>
      </c>
      <c r="BK285" s="161">
        <f>ROUND(I285*H285,2)</f>
        <v>0</v>
      </c>
      <c r="BL285" s="17" t="s">
        <v>239</v>
      </c>
      <c r="BM285" s="160" t="s">
        <v>1330</v>
      </c>
    </row>
    <row r="286" spans="1:47" s="2" customFormat="1" ht="12">
      <c r="A286" s="32"/>
      <c r="B286" s="33"/>
      <c r="C286" s="32"/>
      <c r="D286" s="162" t="s">
        <v>248</v>
      </c>
      <c r="E286" s="32"/>
      <c r="F286" s="163" t="s">
        <v>1193</v>
      </c>
      <c r="G286" s="32"/>
      <c r="H286" s="32"/>
      <c r="I286" s="164"/>
      <c r="J286" s="32"/>
      <c r="K286" s="32"/>
      <c r="L286" s="33"/>
      <c r="M286" s="165"/>
      <c r="N286" s="166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248</v>
      </c>
      <c r="AU286" s="17" t="s">
        <v>87</v>
      </c>
    </row>
    <row r="287" spans="1:65" s="2" customFormat="1" ht="24">
      <c r="A287" s="32"/>
      <c r="B287" s="148"/>
      <c r="C287" s="194" t="s">
        <v>1331</v>
      </c>
      <c r="D287" s="194" t="s">
        <v>428</v>
      </c>
      <c r="E287" s="195" t="s">
        <v>1195</v>
      </c>
      <c r="F287" s="196" t="s">
        <v>1196</v>
      </c>
      <c r="G287" s="197" t="s">
        <v>501</v>
      </c>
      <c r="H287" s="198">
        <v>5</v>
      </c>
      <c r="I287" s="199"/>
      <c r="J287" s="200">
        <f>ROUND(I287*H287,2)</f>
        <v>0</v>
      </c>
      <c r="K287" s="196" t="s">
        <v>356</v>
      </c>
      <c r="L287" s="201"/>
      <c r="M287" s="202" t="s">
        <v>1</v>
      </c>
      <c r="N287" s="203" t="s">
        <v>43</v>
      </c>
      <c r="O287" s="58"/>
      <c r="P287" s="158">
        <f>O287*H287</f>
        <v>0</v>
      </c>
      <c r="Q287" s="158">
        <v>0.08</v>
      </c>
      <c r="R287" s="158">
        <f>Q287*H287</f>
        <v>0.4</v>
      </c>
      <c r="S287" s="158">
        <v>0</v>
      </c>
      <c r="T287" s="15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0" t="s">
        <v>277</v>
      </c>
      <c r="AT287" s="160" t="s">
        <v>428</v>
      </c>
      <c r="AU287" s="160" t="s">
        <v>87</v>
      </c>
      <c r="AY287" s="17" t="s">
        <v>240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17" t="s">
        <v>85</v>
      </c>
      <c r="BK287" s="161">
        <f>ROUND(I287*H287,2)</f>
        <v>0</v>
      </c>
      <c r="BL287" s="17" t="s">
        <v>239</v>
      </c>
      <c r="BM287" s="160" t="s">
        <v>1332</v>
      </c>
    </row>
    <row r="288" spans="1:47" s="2" customFormat="1" ht="19.5">
      <c r="A288" s="32"/>
      <c r="B288" s="33"/>
      <c r="C288" s="32"/>
      <c r="D288" s="162" t="s">
        <v>248</v>
      </c>
      <c r="E288" s="32"/>
      <c r="F288" s="163" t="s">
        <v>1196</v>
      </c>
      <c r="G288" s="32"/>
      <c r="H288" s="32"/>
      <c r="I288" s="164"/>
      <c r="J288" s="32"/>
      <c r="K288" s="32"/>
      <c r="L288" s="33"/>
      <c r="M288" s="165"/>
      <c r="N288" s="166"/>
      <c r="O288" s="58"/>
      <c r="P288" s="58"/>
      <c r="Q288" s="58"/>
      <c r="R288" s="58"/>
      <c r="S288" s="58"/>
      <c r="T288" s="59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7" t="s">
        <v>248</v>
      </c>
      <c r="AU288" s="17" t="s">
        <v>87</v>
      </c>
    </row>
    <row r="289" spans="1:65" s="2" customFormat="1" ht="21.75" customHeight="1">
      <c r="A289" s="32"/>
      <c r="B289" s="148"/>
      <c r="C289" s="194" t="s">
        <v>1333</v>
      </c>
      <c r="D289" s="194" t="s">
        <v>428</v>
      </c>
      <c r="E289" s="195" t="s">
        <v>1198</v>
      </c>
      <c r="F289" s="196" t="s">
        <v>1199</v>
      </c>
      <c r="G289" s="197" t="s">
        <v>501</v>
      </c>
      <c r="H289" s="198">
        <v>5</v>
      </c>
      <c r="I289" s="199"/>
      <c r="J289" s="200">
        <f>ROUND(I289*H289,2)</f>
        <v>0</v>
      </c>
      <c r="K289" s="196" t="s">
        <v>356</v>
      </c>
      <c r="L289" s="201"/>
      <c r="M289" s="202" t="s">
        <v>1</v>
      </c>
      <c r="N289" s="203" t="s">
        <v>43</v>
      </c>
      <c r="O289" s="58"/>
      <c r="P289" s="158">
        <f>O289*H289</f>
        <v>0</v>
      </c>
      <c r="Q289" s="158">
        <v>0.111</v>
      </c>
      <c r="R289" s="158">
        <f>Q289*H289</f>
        <v>0.555</v>
      </c>
      <c r="S289" s="158">
        <v>0</v>
      </c>
      <c r="T289" s="15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0" t="s">
        <v>277</v>
      </c>
      <c r="AT289" s="160" t="s">
        <v>428</v>
      </c>
      <c r="AU289" s="160" t="s">
        <v>87</v>
      </c>
      <c r="AY289" s="17" t="s">
        <v>240</v>
      </c>
      <c r="BE289" s="161">
        <f>IF(N289="základní",J289,0)</f>
        <v>0</v>
      </c>
      <c r="BF289" s="161">
        <f>IF(N289="snížená",J289,0)</f>
        <v>0</v>
      </c>
      <c r="BG289" s="161">
        <f>IF(N289="zákl. přenesená",J289,0)</f>
        <v>0</v>
      </c>
      <c r="BH289" s="161">
        <f>IF(N289="sníž. přenesená",J289,0)</f>
        <v>0</v>
      </c>
      <c r="BI289" s="161">
        <f>IF(N289="nulová",J289,0)</f>
        <v>0</v>
      </c>
      <c r="BJ289" s="17" t="s">
        <v>85</v>
      </c>
      <c r="BK289" s="161">
        <f>ROUND(I289*H289,2)</f>
        <v>0</v>
      </c>
      <c r="BL289" s="17" t="s">
        <v>239</v>
      </c>
      <c r="BM289" s="160" t="s">
        <v>1334</v>
      </c>
    </row>
    <row r="290" spans="1:47" s="2" customFormat="1" ht="12">
      <c r="A290" s="32"/>
      <c r="B290" s="33"/>
      <c r="C290" s="32"/>
      <c r="D290" s="162" t="s">
        <v>248</v>
      </c>
      <c r="E290" s="32"/>
      <c r="F290" s="163" t="s">
        <v>1199</v>
      </c>
      <c r="G290" s="32"/>
      <c r="H290" s="32"/>
      <c r="I290" s="164"/>
      <c r="J290" s="32"/>
      <c r="K290" s="32"/>
      <c r="L290" s="33"/>
      <c r="M290" s="165"/>
      <c r="N290" s="166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248</v>
      </c>
      <c r="AU290" s="17" t="s">
        <v>87</v>
      </c>
    </row>
    <row r="291" spans="1:65" s="2" customFormat="1" ht="21.75" customHeight="1">
      <c r="A291" s="32"/>
      <c r="B291" s="148"/>
      <c r="C291" s="194" t="s">
        <v>692</v>
      </c>
      <c r="D291" s="194" t="s">
        <v>428</v>
      </c>
      <c r="E291" s="195" t="s">
        <v>1201</v>
      </c>
      <c r="F291" s="196" t="s">
        <v>1202</v>
      </c>
      <c r="G291" s="197" t="s">
        <v>501</v>
      </c>
      <c r="H291" s="198">
        <v>5</v>
      </c>
      <c r="I291" s="199"/>
      <c r="J291" s="200">
        <f>ROUND(I291*H291,2)</f>
        <v>0</v>
      </c>
      <c r="K291" s="196" t="s">
        <v>356</v>
      </c>
      <c r="L291" s="201"/>
      <c r="M291" s="202" t="s">
        <v>1</v>
      </c>
      <c r="N291" s="203" t="s">
        <v>43</v>
      </c>
      <c r="O291" s="58"/>
      <c r="P291" s="158">
        <f>O291*H291</f>
        <v>0</v>
      </c>
      <c r="Q291" s="158">
        <v>0.058</v>
      </c>
      <c r="R291" s="158">
        <f>Q291*H291</f>
        <v>0.29000000000000004</v>
      </c>
      <c r="S291" s="158">
        <v>0</v>
      </c>
      <c r="T291" s="159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0" t="s">
        <v>277</v>
      </c>
      <c r="AT291" s="160" t="s">
        <v>428</v>
      </c>
      <c r="AU291" s="160" t="s">
        <v>87</v>
      </c>
      <c r="AY291" s="17" t="s">
        <v>240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17" t="s">
        <v>85</v>
      </c>
      <c r="BK291" s="161">
        <f>ROUND(I291*H291,2)</f>
        <v>0</v>
      </c>
      <c r="BL291" s="17" t="s">
        <v>239</v>
      </c>
      <c r="BM291" s="160" t="s">
        <v>1335</v>
      </c>
    </row>
    <row r="292" spans="1:47" s="2" customFormat="1" ht="12">
      <c r="A292" s="32"/>
      <c r="B292" s="33"/>
      <c r="C292" s="32"/>
      <c r="D292" s="162" t="s">
        <v>248</v>
      </c>
      <c r="E292" s="32"/>
      <c r="F292" s="163" t="s">
        <v>1202</v>
      </c>
      <c r="G292" s="32"/>
      <c r="H292" s="32"/>
      <c r="I292" s="164"/>
      <c r="J292" s="32"/>
      <c r="K292" s="32"/>
      <c r="L292" s="33"/>
      <c r="M292" s="165"/>
      <c r="N292" s="166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248</v>
      </c>
      <c r="AU292" s="17" t="s">
        <v>87</v>
      </c>
    </row>
    <row r="293" spans="1:65" s="2" customFormat="1" ht="21.75" customHeight="1">
      <c r="A293" s="32"/>
      <c r="B293" s="148"/>
      <c r="C293" s="194" t="s">
        <v>1336</v>
      </c>
      <c r="D293" s="194" t="s">
        <v>428</v>
      </c>
      <c r="E293" s="195" t="s">
        <v>1204</v>
      </c>
      <c r="F293" s="196" t="s">
        <v>1205</v>
      </c>
      <c r="G293" s="197" t="s">
        <v>501</v>
      </c>
      <c r="H293" s="198">
        <v>5</v>
      </c>
      <c r="I293" s="199"/>
      <c r="J293" s="200">
        <f>ROUND(I293*H293,2)</f>
        <v>0</v>
      </c>
      <c r="K293" s="196" t="s">
        <v>356</v>
      </c>
      <c r="L293" s="201"/>
      <c r="M293" s="202" t="s">
        <v>1</v>
      </c>
      <c r="N293" s="203" t="s">
        <v>43</v>
      </c>
      <c r="O293" s="58"/>
      <c r="P293" s="158">
        <f>O293*H293</f>
        <v>0</v>
      </c>
      <c r="Q293" s="158">
        <v>0.0085</v>
      </c>
      <c r="R293" s="158">
        <f>Q293*H293</f>
        <v>0.0425</v>
      </c>
      <c r="S293" s="158">
        <v>0</v>
      </c>
      <c r="T293" s="15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0" t="s">
        <v>277</v>
      </c>
      <c r="AT293" s="160" t="s">
        <v>428</v>
      </c>
      <c r="AU293" s="160" t="s">
        <v>87</v>
      </c>
      <c r="AY293" s="17" t="s">
        <v>240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17" t="s">
        <v>85</v>
      </c>
      <c r="BK293" s="161">
        <f>ROUND(I293*H293,2)</f>
        <v>0</v>
      </c>
      <c r="BL293" s="17" t="s">
        <v>239</v>
      </c>
      <c r="BM293" s="160" t="s">
        <v>1337</v>
      </c>
    </row>
    <row r="294" spans="1:47" s="2" customFormat="1" ht="12">
      <c r="A294" s="32"/>
      <c r="B294" s="33"/>
      <c r="C294" s="32"/>
      <c r="D294" s="162" t="s">
        <v>248</v>
      </c>
      <c r="E294" s="32"/>
      <c r="F294" s="163" t="s">
        <v>1205</v>
      </c>
      <c r="G294" s="32"/>
      <c r="H294" s="32"/>
      <c r="I294" s="164"/>
      <c r="J294" s="32"/>
      <c r="K294" s="32"/>
      <c r="L294" s="33"/>
      <c r="M294" s="165"/>
      <c r="N294" s="166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248</v>
      </c>
      <c r="AU294" s="17" t="s">
        <v>87</v>
      </c>
    </row>
    <row r="295" spans="1:65" s="2" customFormat="1" ht="24">
      <c r="A295" s="32"/>
      <c r="B295" s="148"/>
      <c r="C295" s="149" t="s">
        <v>1338</v>
      </c>
      <c r="D295" s="149" t="s">
        <v>243</v>
      </c>
      <c r="E295" s="150" t="s">
        <v>1003</v>
      </c>
      <c r="F295" s="151" t="s">
        <v>1004</v>
      </c>
      <c r="G295" s="152" t="s">
        <v>501</v>
      </c>
      <c r="H295" s="153">
        <v>1</v>
      </c>
      <c r="I295" s="154"/>
      <c r="J295" s="155">
        <f>ROUND(I295*H295,2)</f>
        <v>0</v>
      </c>
      <c r="K295" s="151" t="s">
        <v>356</v>
      </c>
      <c r="L295" s="33"/>
      <c r="M295" s="156" t="s">
        <v>1</v>
      </c>
      <c r="N295" s="157" t="s">
        <v>43</v>
      </c>
      <c r="O295" s="58"/>
      <c r="P295" s="158">
        <f>O295*H295</f>
        <v>0</v>
      </c>
      <c r="Q295" s="158">
        <v>0</v>
      </c>
      <c r="R295" s="158">
        <f>Q295*H295</f>
        <v>0</v>
      </c>
      <c r="S295" s="158">
        <v>0.05</v>
      </c>
      <c r="T295" s="159">
        <f>S295*H295</f>
        <v>0.05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0" t="s">
        <v>239</v>
      </c>
      <c r="AT295" s="160" t="s">
        <v>243</v>
      </c>
      <c r="AU295" s="160" t="s">
        <v>87</v>
      </c>
      <c r="AY295" s="17" t="s">
        <v>240</v>
      </c>
      <c r="BE295" s="161">
        <f>IF(N295="základní",J295,0)</f>
        <v>0</v>
      </c>
      <c r="BF295" s="161">
        <f>IF(N295="snížená",J295,0)</f>
        <v>0</v>
      </c>
      <c r="BG295" s="161">
        <f>IF(N295="zákl. přenesená",J295,0)</f>
        <v>0</v>
      </c>
      <c r="BH295" s="161">
        <f>IF(N295="sníž. přenesená",J295,0)</f>
        <v>0</v>
      </c>
      <c r="BI295" s="161">
        <f>IF(N295="nulová",J295,0)</f>
        <v>0</v>
      </c>
      <c r="BJ295" s="17" t="s">
        <v>85</v>
      </c>
      <c r="BK295" s="161">
        <f>ROUND(I295*H295,2)</f>
        <v>0</v>
      </c>
      <c r="BL295" s="17" t="s">
        <v>239</v>
      </c>
      <c r="BM295" s="160" t="s">
        <v>1339</v>
      </c>
    </row>
    <row r="296" spans="1:47" s="2" customFormat="1" ht="19.5">
      <c r="A296" s="32"/>
      <c r="B296" s="33"/>
      <c r="C296" s="32"/>
      <c r="D296" s="162" t="s">
        <v>248</v>
      </c>
      <c r="E296" s="32"/>
      <c r="F296" s="163" t="s">
        <v>1006</v>
      </c>
      <c r="G296" s="32"/>
      <c r="H296" s="32"/>
      <c r="I296" s="164"/>
      <c r="J296" s="32"/>
      <c r="K296" s="32"/>
      <c r="L296" s="33"/>
      <c r="M296" s="165"/>
      <c r="N296" s="166"/>
      <c r="O296" s="58"/>
      <c r="P296" s="58"/>
      <c r="Q296" s="58"/>
      <c r="R296" s="58"/>
      <c r="S296" s="58"/>
      <c r="T296" s="59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248</v>
      </c>
      <c r="AU296" s="17" t="s">
        <v>87</v>
      </c>
    </row>
    <row r="297" spans="1:65" s="2" customFormat="1" ht="21.75" customHeight="1">
      <c r="A297" s="32"/>
      <c r="B297" s="148"/>
      <c r="C297" s="149" t="s">
        <v>1340</v>
      </c>
      <c r="D297" s="149" t="s">
        <v>243</v>
      </c>
      <c r="E297" s="150" t="s">
        <v>1207</v>
      </c>
      <c r="F297" s="151" t="s">
        <v>1208</v>
      </c>
      <c r="G297" s="152" t="s">
        <v>501</v>
      </c>
      <c r="H297" s="153">
        <v>5</v>
      </c>
      <c r="I297" s="154"/>
      <c r="J297" s="155">
        <f>ROUND(I297*H297,2)</f>
        <v>0</v>
      </c>
      <c r="K297" s="151" t="s">
        <v>356</v>
      </c>
      <c r="L297" s="33"/>
      <c r="M297" s="156" t="s">
        <v>1</v>
      </c>
      <c r="N297" s="157" t="s">
        <v>43</v>
      </c>
      <c r="O297" s="58"/>
      <c r="P297" s="158">
        <f>O297*H297</f>
        <v>0</v>
      </c>
      <c r="Q297" s="158">
        <v>0.00702</v>
      </c>
      <c r="R297" s="158">
        <f>Q297*H297</f>
        <v>0.0351</v>
      </c>
      <c r="S297" s="158">
        <v>0</v>
      </c>
      <c r="T297" s="159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0" t="s">
        <v>239</v>
      </c>
      <c r="AT297" s="160" t="s">
        <v>243</v>
      </c>
      <c r="AU297" s="160" t="s">
        <v>87</v>
      </c>
      <c r="AY297" s="17" t="s">
        <v>240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17" t="s">
        <v>85</v>
      </c>
      <c r="BK297" s="161">
        <f>ROUND(I297*H297,2)</f>
        <v>0</v>
      </c>
      <c r="BL297" s="17" t="s">
        <v>239</v>
      </c>
      <c r="BM297" s="160" t="s">
        <v>1341</v>
      </c>
    </row>
    <row r="298" spans="1:47" s="2" customFormat="1" ht="19.5">
      <c r="A298" s="32"/>
      <c r="B298" s="33"/>
      <c r="C298" s="32"/>
      <c r="D298" s="162" t="s">
        <v>248</v>
      </c>
      <c r="E298" s="32"/>
      <c r="F298" s="163" t="s">
        <v>1210</v>
      </c>
      <c r="G298" s="32"/>
      <c r="H298" s="32"/>
      <c r="I298" s="164"/>
      <c r="J298" s="32"/>
      <c r="K298" s="32"/>
      <c r="L298" s="33"/>
      <c r="M298" s="165"/>
      <c r="N298" s="166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248</v>
      </c>
      <c r="AU298" s="17" t="s">
        <v>87</v>
      </c>
    </row>
    <row r="299" spans="1:65" s="2" customFormat="1" ht="24">
      <c r="A299" s="32"/>
      <c r="B299" s="148"/>
      <c r="C299" s="194" t="s">
        <v>1342</v>
      </c>
      <c r="D299" s="194" t="s">
        <v>428</v>
      </c>
      <c r="E299" s="195" t="s">
        <v>1211</v>
      </c>
      <c r="F299" s="196" t="s">
        <v>1212</v>
      </c>
      <c r="G299" s="197" t="s">
        <v>501</v>
      </c>
      <c r="H299" s="198">
        <v>5</v>
      </c>
      <c r="I299" s="199"/>
      <c r="J299" s="200">
        <f>ROUND(I299*H299,2)</f>
        <v>0</v>
      </c>
      <c r="K299" s="196" t="s">
        <v>1</v>
      </c>
      <c r="L299" s="201"/>
      <c r="M299" s="202" t="s">
        <v>1</v>
      </c>
      <c r="N299" s="203" t="s">
        <v>43</v>
      </c>
      <c r="O299" s="58"/>
      <c r="P299" s="158">
        <f>O299*H299</f>
        <v>0</v>
      </c>
      <c r="Q299" s="158">
        <v>0.109</v>
      </c>
      <c r="R299" s="158">
        <f>Q299*H299</f>
        <v>0.545</v>
      </c>
      <c r="S299" s="158">
        <v>0</v>
      </c>
      <c r="T299" s="15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0" t="s">
        <v>277</v>
      </c>
      <c r="AT299" s="160" t="s">
        <v>428</v>
      </c>
      <c r="AU299" s="160" t="s">
        <v>87</v>
      </c>
      <c r="AY299" s="17" t="s">
        <v>240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17" t="s">
        <v>85</v>
      </c>
      <c r="BK299" s="161">
        <f>ROUND(I299*H299,2)</f>
        <v>0</v>
      </c>
      <c r="BL299" s="17" t="s">
        <v>239</v>
      </c>
      <c r="BM299" s="160" t="s">
        <v>1343</v>
      </c>
    </row>
    <row r="300" spans="1:47" s="2" customFormat="1" ht="12">
      <c r="A300" s="32"/>
      <c r="B300" s="33"/>
      <c r="C300" s="32"/>
      <c r="D300" s="162" t="s">
        <v>248</v>
      </c>
      <c r="E300" s="32"/>
      <c r="F300" s="163" t="s">
        <v>1212</v>
      </c>
      <c r="G300" s="32"/>
      <c r="H300" s="32"/>
      <c r="I300" s="164"/>
      <c r="J300" s="32"/>
      <c r="K300" s="32"/>
      <c r="L300" s="33"/>
      <c r="M300" s="165"/>
      <c r="N300" s="166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248</v>
      </c>
      <c r="AU300" s="17" t="s">
        <v>87</v>
      </c>
    </row>
    <row r="301" spans="1:65" s="2" customFormat="1" ht="21.75" customHeight="1">
      <c r="A301" s="32"/>
      <c r="B301" s="148"/>
      <c r="C301" s="149" t="s">
        <v>1344</v>
      </c>
      <c r="D301" s="149" t="s">
        <v>243</v>
      </c>
      <c r="E301" s="150" t="s">
        <v>1007</v>
      </c>
      <c r="F301" s="151" t="s">
        <v>1008</v>
      </c>
      <c r="G301" s="152" t="s">
        <v>501</v>
      </c>
      <c r="H301" s="153">
        <v>5</v>
      </c>
      <c r="I301" s="154"/>
      <c r="J301" s="155">
        <f>ROUND(I301*H301,2)</f>
        <v>0</v>
      </c>
      <c r="K301" s="151" t="s">
        <v>356</v>
      </c>
      <c r="L301" s="33"/>
      <c r="M301" s="156" t="s">
        <v>1</v>
      </c>
      <c r="N301" s="157" t="s">
        <v>43</v>
      </c>
      <c r="O301" s="58"/>
      <c r="P301" s="158">
        <f>O301*H301</f>
        <v>0</v>
      </c>
      <c r="Q301" s="158">
        <v>0.00702</v>
      </c>
      <c r="R301" s="158">
        <f>Q301*H301</f>
        <v>0.0351</v>
      </c>
      <c r="S301" s="158">
        <v>0</v>
      </c>
      <c r="T301" s="15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0" t="s">
        <v>239</v>
      </c>
      <c r="AT301" s="160" t="s">
        <v>243</v>
      </c>
      <c r="AU301" s="160" t="s">
        <v>87</v>
      </c>
      <c r="AY301" s="17" t="s">
        <v>240</v>
      </c>
      <c r="BE301" s="161">
        <f>IF(N301="základní",J301,0)</f>
        <v>0</v>
      </c>
      <c r="BF301" s="161">
        <f>IF(N301="snížená",J301,0)</f>
        <v>0</v>
      </c>
      <c r="BG301" s="161">
        <f>IF(N301="zákl. přenesená",J301,0)</f>
        <v>0</v>
      </c>
      <c r="BH301" s="161">
        <f>IF(N301="sníž. přenesená",J301,0)</f>
        <v>0</v>
      </c>
      <c r="BI301" s="161">
        <f>IF(N301="nulová",J301,0)</f>
        <v>0</v>
      </c>
      <c r="BJ301" s="17" t="s">
        <v>85</v>
      </c>
      <c r="BK301" s="161">
        <f>ROUND(I301*H301,2)</f>
        <v>0</v>
      </c>
      <c r="BL301" s="17" t="s">
        <v>239</v>
      </c>
      <c r="BM301" s="160" t="s">
        <v>1345</v>
      </c>
    </row>
    <row r="302" spans="1:47" s="2" customFormat="1" ht="19.5">
      <c r="A302" s="32"/>
      <c r="B302" s="33"/>
      <c r="C302" s="32"/>
      <c r="D302" s="162" t="s">
        <v>248</v>
      </c>
      <c r="E302" s="32"/>
      <c r="F302" s="163" t="s">
        <v>1010</v>
      </c>
      <c r="G302" s="32"/>
      <c r="H302" s="32"/>
      <c r="I302" s="164"/>
      <c r="J302" s="32"/>
      <c r="K302" s="32"/>
      <c r="L302" s="33"/>
      <c r="M302" s="165"/>
      <c r="N302" s="166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248</v>
      </c>
      <c r="AU302" s="17" t="s">
        <v>87</v>
      </c>
    </row>
    <row r="303" spans="1:65" s="2" customFormat="1" ht="24">
      <c r="A303" s="32"/>
      <c r="B303" s="148"/>
      <c r="C303" s="194" t="s">
        <v>1346</v>
      </c>
      <c r="D303" s="194" t="s">
        <v>428</v>
      </c>
      <c r="E303" s="195" t="s">
        <v>1347</v>
      </c>
      <c r="F303" s="196" t="s">
        <v>1348</v>
      </c>
      <c r="G303" s="197" t="s">
        <v>501</v>
      </c>
      <c r="H303" s="198">
        <v>5</v>
      </c>
      <c r="I303" s="199"/>
      <c r="J303" s="200">
        <f>ROUND(I303*H303,2)</f>
        <v>0</v>
      </c>
      <c r="K303" s="196" t="s">
        <v>356</v>
      </c>
      <c r="L303" s="201"/>
      <c r="M303" s="202" t="s">
        <v>1</v>
      </c>
      <c r="N303" s="203" t="s">
        <v>43</v>
      </c>
      <c r="O303" s="58"/>
      <c r="P303" s="158">
        <f>O303*H303</f>
        <v>0</v>
      </c>
      <c r="Q303" s="158">
        <v>0.0546</v>
      </c>
      <c r="R303" s="158">
        <f>Q303*H303</f>
        <v>0.273</v>
      </c>
      <c r="S303" s="158">
        <v>0</v>
      </c>
      <c r="T303" s="15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0" t="s">
        <v>277</v>
      </c>
      <c r="AT303" s="160" t="s">
        <v>428</v>
      </c>
      <c r="AU303" s="160" t="s">
        <v>87</v>
      </c>
      <c r="AY303" s="17" t="s">
        <v>240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17" t="s">
        <v>85</v>
      </c>
      <c r="BK303" s="161">
        <f>ROUND(I303*H303,2)</f>
        <v>0</v>
      </c>
      <c r="BL303" s="17" t="s">
        <v>239</v>
      </c>
      <c r="BM303" s="160" t="s">
        <v>1349</v>
      </c>
    </row>
    <row r="304" spans="1:47" s="2" customFormat="1" ht="19.5">
      <c r="A304" s="32"/>
      <c r="B304" s="33"/>
      <c r="C304" s="32"/>
      <c r="D304" s="162" t="s">
        <v>248</v>
      </c>
      <c r="E304" s="32"/>
      <c r="F304" s="163" t="s">
        <v>1348</v>
      </c>
      <c r="G304" s="32"/>
      <c r="H304" s="32"/>
      <c r="I304" s="164"/>
      <c r="J304" s="32"/>
      <c r="K304" s="32"/>
      <c r="L304" s="33"/>
      <c r="M304" s="165"/>
      <c r="N304" s="166"/>
      <c r="O304" s="58"/>
      <c r="P304" s="58"/>
      <c r="Q304" s="58"/>
      <c r="R304" s="58"/>
      <c r="S304" s="58"/>
      <c r="T304" s="59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7" t="s">
        <v>248</v>
      </c>
      <c r="AU304" s="17" t="s">
        <v>87</v>
      </c>
    </row>
    <row r="305" spans="2:63" s="12" customFormat="1" ht="22.9" customHeight="1">
      <c r="B305" s="135"/>
      <c r="D305" s="136" t="s">
        <v>77</v>
      </c>
      <c r="E305" s="146" t="s">
        <v>587</v>
      </c>
      <c r="F305" s="146" t="s">
        <v>588</v>
      </c>
      <c r="I305" s="138"/>
      <c r="J305" s="147">
        <f>BK305</f>
        <v>0</v>
      </c>
      <c r="L305" s="135"/>
      <c r="M305" s="140"/>
      <c r="N305" s="141"/>
      <c r="O305" s="141"/>
      <c r="P305" s="142">
        <f>SUM(P306:P314)</f>
        <v>0</v>
      </c>
      <c r="Q305" s="141"/>
      <c r="R305" s="142">
        <f>SUM(R306:R314)</f>
        <v>0</v>
      </c>
      <c r="S305" s="141"/>
      <c r="T305" s="143">
        <f>SUM(T306:T314)</f>
        <v>0</v>
      </c>
      <c r="AR305" s="136" t="s">
        <v>85</v>
      </c>
      <c r="AT305" s="144" t="s">
        <v>77</v>
      </c>
      <c r="AU305" s="144" t="s">
        <v>85</v>
      </c>
      <c r="AY305" s="136" t="s">
        <v>240</v>
      </c>
      <c r="BK305" s="145">
        <f>SUM(BK306:BK314)</f>
        <v>0</v>
      </c>
    </row>
    <row r="306" spans="1:65" s="2" customFormat="1" ht="33" customHeight="1">
      <c r="A306" s="32"/>
      <c r="B306" s="148"/>
      <c r="C306" s="149" t="s">
        <v>1350</v>
      </c>
      <c r="D306" s="149" t="s">
        <v>243</v>
      </c>
      <c r="E306" s="150" t="s">
        <v>1014</v>
      </c>
      <c r="F306" s="151" t="s">
        <v>1015</v>
      </c>
      <c r="G306" s="152" t="s">
        <v>391</v>
      </c>
      <c r="H306" s="153">
        <v>1.063</v>
      </c>
      <c r="I306" s="154"/>
      <c r="J306" s="155">
        <f>ROUND(I306*H306,2)</f>
        <v>0</v>
      </c>
      <c r="K306" s="151" t="s">
        <v>356</v>
      </c>
      <c r="L306" s="33"/>
      <c r="M306" s="156" t="s">
        <v>1</v>
      </c>
      <c r="N306" s="157" t="s">
        <v>43</v>
      </c>
      <c r="O306" s="58"/>
      <c r="P306" s="158">
        <f>O306*H306</f>
        <v>0</v>
      </c>
      <c r="Q306" s="158">
        <v>0</v>
      </c>
      <c r="R306" s="158">
        <f>Q306*H306</f>
        <v>0</v>
      </c>
      <c r="S306" s="158">
        <v>0</v>
      </c>
      <c r="T306" s="15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0" t="s">
        <v>239</v>
      </c>
      <c r="AT306" s="160" t="s">
        <v>243</v>
      </c>
      <c r="AU306" s="160" t="s">
        <v>87</v>
      </c>
      <c r="AY306" s="17" t="s">
        <v>240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17" t="s">
        <v>85</v>
      </c>
      <c r="BK306" s="161">
        <f>ROUND(I306*H306,2)</f>
        <v>0</v>
      </c>
      <c r="BL306" s="17" t="s">
        <v>239</v>
      </c>
      <c r="BM306" s="160" t="s">
        <v>1351</v>
      </c>
    </row>
    <row r="307" spans="1:47" s="2" customFormat="1" ht="19.5">
      <c r="A307" s="32"/>
      <c r="B307" s="33"/>
      <c r="C307" s="32"/>
      <c r="D307" s="162" t="s">
        <v>248</v>
      </c>
      <c r="E307" s="32"/>
      <c r="F307" s="163" t="s">
        <v>1017</v>
      </c>
      <c r="G307" s="32"/>
      <c r="H307" s="32"/>
      <c r="I307" s="164"/>
      <c r="J307" s="32"/>
      <c r="K307" s="32"/>
      <c r="L307" s="33"/>
      <c r="M307" s="165"/>
      <c r="N307" s="166"/>
      <c r="O307" s="58"/>
      <c r="P307" s="58"/>
      <c r="Q307" s="58"/>
      <c r="R307" s="58"/>
      <c r="S307" s="58"/>
      <c r="T307" s="59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7" t="s">
        <v>248</v>
      </c>
      <c r="AU307" s="17" t="s">
        <v>87</v>
      </c>
    </row>
    <row r="308" spans="1:65" s="2" customFormat="1" ht="21.75" customHeight="1">
      <c r="A308" s="32"/>
      <c r="B308" s="148"/>
      <c r="C308" s="149" t="s">
        <v>1352</v>
      </c>
      <c r="D308" s="149" t="s">
        <v>243</v>
      </c>
      <c r="E308" s="150" t="s">
        <v>1018</v>
      </c>
      <c r="F308" s="151" t="s">
        <v>1019</v>
      </c>
      <c r="G308" s="152" t="s">
        <v>391</v>
      </c>
      <c r="H308" s="153">
        <v>4.252</v>
      </c>
      <c r="I308" s="154"/>
      <c r="J308" s="155">
        <f>ROUND(I308*H308,2)</f>
        <v>0</v>
      </c>
      <c r="K308" s="151" t="s">
        <v>356</v>
      </c>
      <c r="L308" s="33"/>
      <c r="M308" s="156" t="s">
        <v>1</v>
      </c>
      <c r="N308" s="157" t="s">
        <v>43</v>
      </c>
      <c r="O308" s="58"/>
      <c r="P308" s="158">
        <f>O308*H308</f>
        <v>0</v>
      </c>
      <c r="Q308" s="158">
        <v>0</v>
      </c>
      <c r="R308" s="158">
        <f>Q308*H308</f>
        <v>0</v>
      </c>
      <c r="S308" s="158">
        <v>0</v>
      </c>
      <c r="T308" s="15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0" t="s">
        <v>239</v>
      </c>
      <c r="AT308" s="160" t="s">
        <v>243</v>
      </c>
      <c r="AU308" s="160" t="s">
        <v>87</v>
      </c>
      <c r="AY308" s="17" t="s">
        <v>240</v>
      </c>
      <c r="BE308" s="161">
        <f>IF(N308="základní",J308,0)</f>
        <v>0</v>
      </c>
      <c r="BF308" s="161">
        <f>IF(N308="snížená",J308,0)</f>
        <v>0</v>
      </c>
      <c r="BG308" s="161">
        <f>IF(N308="zákl. přenesená",J308,0)</f>
        <v>0</v>
      </c>
      <c r="BH308" s="161">
        <f>IF(N308="sníž. přenesená",J308,0)</f>
        <v>0</v>
      </c>
      <c r="BI308" s="161">
        <f>IF(N308="nulová",J308,0)</f>
        <v>0</v>
      </c>
      <c r="BJ308" s="17" t="s">
        <v>85</v>
      </c>
      <c r="BK308" s="161">
        <f>ROUND(I308*H308,2)</f>
        <v>0</v>
      </c>
      <c r="BL308" s="17" t="s">
        <v>239</v>
      </c>
      <c r="BM308" s="160" t="s">
        <v>1353</v>
      </c>
    </row>
    <row r="309" spans="1:47" s="2" customFormat="1" ht="29.25">
      <c r="A309" s="32"/>
      <c r="B309" s="33"/>
      <c r="C309" s="32"/>
      <c r="D309" s="162" t="s">
        <v>248</v>
      </c>
      <c r="E309" s="32"/>
      <c r="F309" s="163" t="s">
        <v>1021</v>
      </c>
      <c r="G309" s="32"/>
      <c r="H309" s="32"/>
      <c r="I309" s="164"/>
      <c r="J309" s="32"/>
      <c r="K309" s="32"/>
      <c r="L309" s="33"/>
      <c r="M309" s="165"/>
      <c r="N309" s="166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248</v>
      </c>
      <c r="AU309" s="17" t="s">
        <v>87</v>
      </c>
    </row>
    <row r="310" spans="2:51" s="13" customFormat="1" ht="12">
      <c r="B310" s="171"/>
      <c r="D310" s="162" t="s">
        <v>367</v>
      </c>
      <c r="F310" s="173" t="s">
        <v>1354</v>
      </c>
      <c r="H310" s="174">
        <v>4.252</v>
      </c>
      <c r="I310" s="175"/>
      <c r="L310" s="171"/>
      <c r="M310" s="176"/>
      <c r="N310" s="177"/>
      <c r="O310" s="177"/>
      <c r="P310" s="177"/>
      <c r="Q310" s="177"/>
      <c r="R310" s="177"/>
      <c r="S310" s="177"/>
      <c r="T310" s="178"/>
      <c r="AT310" s="172" t="s">
        <v>367</v>
      </c>
      <c r="AU310" s="172" t="s">
        <v>87</v>
      </c>
      <c r="AV310" s="13" t="s">
        <v>87</v>
      </c>
      <c r="AW310" s="13" t="s">
        <v>3</v>
      </c>
      <c r="AX310" s="13" t="s">
        <v>85</v>
      </c>
      <c r="AY310" s="172" t="s">
        <v>240</v>
      </c>
    </row>
    <row r="311" spans="1:65" s="2" customFormat="1" ht="16.5" customHeight="1">
      <c r="A311" s="32"/>
      <c r="B311" s="148"/>
      <c r="C311" s="149" t="s">
        <v>1355</v>
      </c>
      <c r="D311" s="149" t="s">
        <v>243</v>
      </c>
      <c r="E311" s="150" t="s">
        <v>1023</v>
      </c>
      <c r="F311" s="151" t="s">
        <v>1024</v>
      </c>
      <c r="G311" s="152" t="s">
        <v>391</v>
      </c>
      <c r="H311" s="153">
        <v>1.063</v>
      </c>
      <c r="I311" s="154"/>
      <c r="J311" s="155">
        <f>ROUND(I311*H311,2)</f>
        <v>0</v>
      </c>
      <c r="K311" s="151" t="s">
        <v>356</v>
      </c>
      <c r="L311" s="33"/>
      <c r="M311" s="156" t="s">
        <v>1</v>
      </c>
      <c r="N311" s="157" t="s">
        <v>43</v>
      </c>
      <c r="O311" s="58"/>
      <c r="P311" s="158">
        <f>O311*H311</f>
        <v>0</v>
      </c>
      <c r="Q311" s="158">
        <v>0</v>
      </c>
      <c r="R311" s="158">
        <f>Q311*H311</f>
        <v>0</v>
      </c>
      <c r="S311" s="158">
        <v>0</v>
      </c>
      <c r="T311" s="15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0" t="s">
        <v>239</v>
      </c>
      <c r="AT311" s="160" t="s">
        <v>243</v>
      </c>
      <c r="AU311" s="160" t="s">
        <v>87</v>
      </c>
      <c r="AY311" s="17" t="s">
        <v>240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17" t="s">
        <v>85</v>
      </c>
      <c r="BK311" s="161">
        <f>ROUND(I311*H311,2)</f>
        <v>0</v>
      </c>
      <c r="BL311" s="17" t="s">
        <v>239</v>
      </c>
      <c r="BM311" s="160" t="s">
        <v>1356</v>
      </c>
    </row>
    <row r="312" spans="1:47" s="2" customFormat="1" ht="19.5">
      <c r="A312" s="32"/>
      <c r="B312" s="33"/>
      <c r="C312" s="32"/>
      <c r="D312" s="162" t="s">
        <v>248</v>
      </c>
      <c r="E312" s="32"/>
      <c r="F312" s="163" t="s">
        <v>1026</v>
      </c>
      <c r="G312" s="32"/>
      <c r="H312" s="32"/>
      <c r="I312" s="164"/>
      <c r="J312" s="32"/>
      <c r="K312" s="32"/>
      <c r="L312" s="33"/>
      <c r="M312" s="165"/>
      <c r="N312" s="166"/>
      <c r="O312" s="58"/>
      <c r="P312" s="58"/>
      <c r="Q312" s="58"/>
      <c r="R312" s="58"/>
      <c r="S312" s="58"/>
      <c r="T312" s="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248</v>
      </c>
      <c r="AU312" s="17" t="s">
        <v>87</v>
      </c>
    </row>
    <row r="313" spans="1:65" s="2" customFormat="1" ht="36">
      <c r="A313" s="32"/>
      <c r="B313" s="148"/>
      <c r="C313" s="149" t="s">
        <v>1357</v>
      </c>
      <c r="D313" s="149" t="s">
        <v>243</v>
      </c>
      <c r="E313" s="150" t="s">
        <v>1027</v>
      </c>
      <c r="F313" s="151" t="s">
        <v>1028</v>
      </c>
      <c r="G313" s="152" t="s">
        <v>391</v>
      </c>
      <c r="H313" s="153">
        <v>1.063</v>
      </c>
      <c r="I313" s="154"/>
      <c r="J313" s="155">
        <f>ROUND(I313*H313,2)</f>
        <v>0</v>
      </c>
      <c r="K313" s="151" t="s">
        <v>356</v>
      </c>
      <c r="L313" s="33"/>
      <c r="M313" s="156" t="s">
        <v>1</v>
      </c>
      <c r="N313" s="157" t="s">
        <v>43</v>
      </c>
      <c r="O313" s="58"/>
      <c r="P313" s="158">
        <f>O313*H313</f>
        <v>0</v>
      </c>
      <c r="Q313" s="158">
        <v>0</v>
      </c>
      <c r="R313" s="158">
        <f>Q313*H313</f>
        <v>0</v>
      </c>
      <c r="S313" s="158">
        <v>0</v>
      </c>
      <c r="T313" s="15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0" t="s">
        <v>239</v>
      </c>
      <c r="AT313" s="160" t="s">
        <v>243</v>
      </c>
      <c r="AU313" s="160" t="s">
        <v>87</v>
      </c>
      <c r="AY313" s="17" t="s">
        <v>240</v>
      </c>
      <c r="BE313" s="161">
        <f>IF(N313="základní",J313,0)</f>
        <v>0</v>
      </c>
      <c r="BF313" s="161">
        <f>IF(N313="snížená",J313,0)</f>
        <v>0</v>
      </c>
      <c r="BG313" s="161">
        <f>IF(N313="zákl. přenesená",J313,0)</f>
        <v>0</v>
      </c>
      <c r="BH313" s="161">
        <f>IF(N313="sníž. přenesená",J313,0)</f>
        <v>0</v>
      </c>
      <c r="BI313" s="161">
        <f>IF(N313="nulová",J313,0)</f>
        <v>0</v>
      </c>
      <c r="BJ313" s="17" t="s">
        <v>85</v>
      </c>
      <c r="BK313" s="161">
        <f>ROUND(I313*H313,2)</f>
        <v>0</v>
      </c>
      <c r="BL313" s="17" t="s">
        <v>239</v>
      </c>
      <c r="BM313" s="160" t="s">
        <v>1358</v>
      </c>
    </row>
    <row r="314" spans="1:47" s="2" customFormat="1" ht="29.25">
      <c r="A314" s="32"/>
      <c r="B314" s="33"/>
      <c r="C314" s="32"/>
      <c r="D314" s="162" t="s">
        <v>248</v>
      </c>
      <c r="E314" s="32"/>
      <c r="F314" s="163" t="s">
        <v>1030</v>
      </c>
      <c r="G314" s="32"/>
      <c r="H314" s="32"/>
      <c r="I314" s="164"/>
      <c r="J314" s="32"/>
      <c r="K314" s="32"/>
      <c r="L314" s="33"/>
      <c r="M314" s="165"/>
      <c r="N314" s="166"/>
      <c r="O314" s="58"/>
      <c r="P314" s="58"/>
      <c r="Q314" s="58"/>
      <c r="R314" s="58"/>
      <c r="S314" s="58"/>
      <c r="T314" s="59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248</v>
      </c>
      <c r="AU314" s="17" t="s">
        <v>87</v>
      </c>
    </row>
    <row r="315" spans="2:63" s="12" customFormat="1" ht="22.9" customHeight="1">
      <c r="B315" s="135"/>
      <c r="D315" s="136" t="s">
        <v>77</v>
      </c>
      <c r="E315" s="146" t="s">
        <v>614</v>
      </c>
      <c r="F315" s="146" t="s">
        <v>615</v>
      </c>
      <c r="I315" s="138"/>
      <c r="J315" s="147">
        <f>BK315</f>
        <v>0</v>
      </c>
      <c r="L315" s="135"/>
      <c r="M315" s="140"/>
      <c r="N315" s="141"/>
      <c r="O315" s="141"/>
      <c r="P315" s="142">
        <f>SUM(P316:P319)</f>
        <v>0</v>
      </c>
      <c r="Q315" s="141"/>
      <c r="R315" s="142">
        <f>SUM(R316:R319)</f>
        <v>0</v>
      </c>
      <c r="S315" s="141"/>
      <c r="T315" s="143">
        <f>SUM(T316:T319)</f>
        <v>0</v>
      </c>
      <c r="AR315" s="136" t="s">
        <v>85</v>
      </c>
      <c r="AT315" s="144" t="s">
        <v>77</v>
      </c>
      <c r="AU315" s="144" t="s">
        <v>85</v>
      </c>
      <c r="AY315" s="136" t="s">
        <v>240</v>
      </c>
      <c r="BK315" s="145">
        <f>SUM(BK316:BK319)</f>
        <v>0</v>
      </c>
    </row>
    <row r="316" spans="1:65" s="2" customFormat="1" ht="24">
      <c r="A316" s="32"/>
      <c r="B316" s="148"/>
      <c r="C316" s="149" t="s">
        <v>1359</v>
      </c>
      <c r="D316" s="149" t="s">
        <v>243</v>
      </c>
      <c r="E316" s="150" t="s">
        <v>1031</v>
      </c>
      <c r="F316" s="151" t="s">
        <v>1032</v>
      </c>
      <c r="G316" s="152" t="s">
        <v>391</v>
      </c>
      <c r="H316" s="153">
        <v>276.328</v>
      </c>
      <c r="I316" s="154"/>
      <c r="J316" s="155">
        <f>ROUND(I316*H316,2)</f>
        <v>0</v>
      </c>
      <c r="K316" s="151" t="s">
        <v>356</v>
      </c>
      <c r="L316" s="33"/>
      <c r="M316" s="156" t="s">
        <v>1</v>
      </c>
      <c r="N316" s="157" t="s">
        <v>43</v>
      </c>
      <c r="O316" s="58"/>
      <c r="P316" s="158">
        <f>O316*H316</f>
        <v>0</v>
      </c>
      <c r="Q316" s="158">
        <v>0</v>
      </c>
      <c r="R316" s="158">
        <f>Q316*H316</f>
        <v>0</v>
      </c>
      <c r="S316" s="158">
        <v>0</v>
      </c>
      <c r="T316" s="15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0" t="s">
        <v>239</v>
      </c>
      <c r="AT316" s="160" t="s">
        <v>243</v>
      </c>
      <c r="AU316" s="160" t="s">
        <v>87</v>
      </c>
      <c r="AY316" s="17" t="s">
        <v>240</v>
      </c>
      <c r="BE316" s="161">
        <f>IF(N316="základní",J316,0)</f>
        <v>0</v>
      </c>
      <c r="BF316" s="161">
        <f>IF(N316="snížená",J316,0)</f>
        <v>0</v>
      </c>
      <c r="BG316" s="161">
        <f>IF(N316="zákl. přenesená",J316,0)</f>
        <v>0</v>
      </c>
      <c r="BH316" s="161">
        <f>IF(N316="sníž. přenesená",J316,0)</f>
        <v>0</v>
      </c>
      <c r="BI316" s="161">
        <f>IF(N316="nulová",J316,0)</f>
        <v>0</v>
      </c>
      <c r="BJ316" s="17" t="s">
        <v>85</v>
      </c>
      <c r="BK316" s="161">
        <f>ROUND(I316*H316,2)</f>
        <v>0</v>
      </c>
      <c r="BL316" s="17" t="s">
        <v>239</v>
      </c>
      <c r="BM316" s="160" t="s">
        <v>1360</v>
      </c>
    </row>
    <row r="317" spans="1:47" s="2" customFormat="1" ht="29.25">
      <c r="A317" s="32"/>
      <c r="B317" s="33"/>
      <c r="C317" s="32"/>
      <c r="D317" s="162" t="s">
        <v>248</v>
      </c>
      <c r="E317" s="32"/>
      <c r="F317" s="163" t="s">
        <v>1034</v>
      </c>
      <c r="G317" s="32"/>
      <c r="H317" s="32"/>
      <c r="I317" s="164"/>
      <c r="J317" s="32"/>
      <c r="K317" s="32"/>
      <c r="L317" s="33"/>
      <c r="M317" s="165"/>
      <c r="N317" s="166"/>
      <c r="O317" s="58"/>
      <c r="P317" s="58"/>
      <c r="Q317" s="58"/>
      <c r="R317" s="58"/>
      <c r="S317" s="58"/>
      <c r="T317" s="59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7" t="s">
        <v>248</v>
      </c>
      <c r="AU317" s="17" t="s">
        <v>87</v>
      </c>
    </row>
    <row r="318" spans="1:65" s="2" customFormat="1" ht="33" customHeight="1">
      <c r="A318" s="32"/>
      <c r="B318" s="148"/>
      <c r="C318" s="149" t="s">
        <v>1361</v>
      </c>
      <c r="D318" s="149" t="s">
        <v>243</v>
      </c>
      <c r="E318" s="150" t="s">
        <v>1035</v>
      </c>
      <c r="F318" s="151" t="s">
        <v>1036</v>
      </c>
      <c r="G318" s="152" t="s">
        <v>391</v>
      </c>
      <c r="H318" s="153">
        <v>276.328</v>
      </c>
      <c r="I318" s="154"/>
      <c r="J318" s="155">
        <f>ROUND(I318*H318,2)</f>
        <v>0</v>
      </c>
      <c r="K318" s="151" t="s">
        <v>356</v>
      </c>
      <c r="L318" s="33"/>
      <c r="M318" s="156" t="s">
        <v>1</v>
      </c>
      <c r="N318" s="157" t="s">
        <v>43</v>
      </c>
      <c r="O318" s="58"/>
      <c r="P318" s="158">
        <f>O318*H318</f>
        <v>0</v>
      </c>
      <c r="Q318" s="158">
        <v>0</v>
      </c>
      <c r="R318" s="158">
        <f>Q318*H318</f>
        <v>0</v>
      </c>
      <c r="S318" s="158">
        <v>0</v>
      </c>
      <c r="T318" s="15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0" t="s">
        <v>239</v>
      </c>
      <c r="AT318" s="160" t="s">
        <v>243</v>
      </c>
      <c r="AU318" s="160" t="s">
        <v>87</v>
      </c>
      <c r="AY318" s="17" t="s">
        <v>240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17" t="s">
        <v>85</v>
      </c>
      <c r="BK318" s="161">
        <f>ROUND(I318*H318,2)</f>
        <v>0</v>
      </c>
      <c r="BL318" s="17" t="s">
        <v>239</v>
      </c>
      <c r="BM318" s="160" t="s">
        <v>1362</v>
      </c>
    </row>
    <row r="319" spans="1:47" s="2" customFormat="1" ht="29.25">
      <c r="A319" s="32"/>
      <c r="B319" s="33"/>
      <c r="C319" s="32"/>
      <c r="D319" s="162" t="s">
        <v>248</v>
      </c>
      <c r="E319" s="32"/>
      <c r="F319" s="163" t="s">
        <v>1038</v>
      </c>
      <c r="G319" s="32"/>
      <c r="H319" s="32"/>
      <c r="I319" s="164"/>
      <c r="J319" s="32"/>
      <c r="K319" s="32"/>
      <c r="L319" s="33"/>
      <c r="M319" s="167"/>
      <c r="N319" s="168"/>
      <c r="O319" s="169"/>
      <c r="P319" s="169"/>
      <c r="Q319" s="169"/>
      <c r="R319" s="169"/>
      <c r="S319" s="169"/>
      <c r="T319" s="17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248</v>
      </c>
      <c r="AU319" s="17" t="s">
        <v>87</v>
      </c>
    </row>
    <row r="320" spans="1:31" s="2" customFormat="1" ht="6.95" customHeight="1">
      <c r="A320" s="32"/>
      <c r="B320" s="47"/>
      <c r="C320" s="48"/>
      <c r="D320" s="48"/>
      <c r="E320" s="48"/>
      <c r="F320" s="48"/>
      <c r="G320" s="48"/>
      <c r="H320" s="48"/>
      <c r="I320" s="48"/>
      <c r="J320" s="48"/>
      <c r="K320" s="48"/>
      <c r="L320" s="33"/>
      <c r="M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</row>
  </sheetData>
  <autoFilter ref="C126:K31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201"/>
  <sheetViews>
    <sheetView showGridLines="0" workbookViewId="0" topLeftCell="A17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148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1363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136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ROUND((SUM(BE126:BE200)),2)</f>
        <v>0</v>
      </c>
      <c r="G35" s="32"/>
      <c r="H35" s="32"/>
      <c r="I35" s="105">
        <v>0.21</v>
      </c>
      <c r="J35" s="104">
        <f>ROUND(((SUM(BE126:BE200))*I35),2)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ROUND((SUM(BF126:BF200)),2)</f>
        <v>0</v>
      </c>
      <c r="G36" s="32"/>
      <c r="H36" s="32"/>
      <c r="I36" s="105">
        <v>0.15</v>
      </c>
      <c r="J36" s="104">
        <f>ROUND(((SUM(BF126:BF200))*I36),2)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ROUND((SUM(BG126:BG200)),2)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ROUND((SUM(BH126:BH200)),2)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ROUND((SUM(BI126:BI200)),2)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SO-305 - Přípojky splaškové kanalizace – část B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2:12" s="10" customFormat="1" ht="19.9" customHeight="1">
      <c r="B101" s="121"/>
      <c r="D101" s="122" t="s">
        <v>822</v>
      </c>
      <c r="E101" s="123"/>
      <c r="F101" s="123"/>
      <c r="G101" s="123"/>
      <c r="H101" s="123"/>
      <c r="I101" s="123"/>
      <c r="J101" s="124">
        <f>J162</f>
        <v>0</v>
      </c>
      <c r="L101" s="121"/>
    </row>
    <row r="102" spans="2:12" s="10" customFormat="1" ht="19.9" customHeight="1">
      <c r="B102" s="121"/>
      <c r="D102" s="122" t="s">
        <v>823</v>
      </c>
      <c r="E102" s="123"/>
      <c r="F102" s="123"/>
      <c r="G102" s="123"/>
      <c r="H102" s="123"/>
      <c r="I102" s="123"/>
      <c r="J102" s="124">
        <f>J165</f>
        <v>0</v>
      </c>
      <c r="L102" s="121"/>
    </row>
    <row r="103" spans="2:12" s="10" customFormat="1" ht="19.9" customHeight="1">
      <c r="B103" s="121"/>
      <c r="D103" s="122" t="s">
        <v>346</v>
      </c>
      <c r="E103" s="123"/>
      <c r="F103" s="123"/>
      <c r="G103" s="123"/>
      <c r="H103" s="123"/>
      <c r="I103" s="123"/>
      <c r="J103" s="124">
        <f>J172</f>
        <v>0</v>
      </c>
      <c r="L103" s="121"/>
    </row>
    <row r="104" spans="2:12" s="10" customFormat="1" ht="19.9" customHeight="1">
      <c r="B104" s="121"/>
      <c r="D104" s="122" t="s">
        <v>349</v>
      </c>
      <c r="E104" s="123"/>
      <c r="F104" s="123"/>
      <c r="G104" s="123"/>
      <c r="H104" s="123"/>
      <c r="I104" s="123"/>
      <c r="J104" s="124">
        <f>J196</f>
        <v>0</v>
      </c>
      <c r="L104" s="12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224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6.25" customHeight="1">
      <c r="A114" s="32"/>
      <c r="B114" s="33"/>
      <c r="C114" s="32"/>
      <c r="D114" s="32"/>
      <c r="E114" s="252" t="str">
        <f>E7</f>
        <v>ZTV pro výstavbu rodinných a bytových domů U Unika v Pacově - III.etapa</v>
      </c>
      <c r="F114" s="253"/>
      <c r="G114" s="253"/>
      <c r="H114" s="253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213</v>
      </c>
      <c r="L115" s="20"/>
    </row>
    <row r="116" spans="1:31" s="2" customFormat="1" ht="16.5" customHeight="1">
      <c r="A116" s="32"/>
      <c r="B116" s="33"/>
      <c r="C116" s="32"/>
      <c r="D116" s="32"/>
      <c r="E116" s="252" t="s">
        <v>820</v>
      </c>
      <c r="F116" s="251"/>
      <c r="G116" s="251"/>
      <c r="H116" s="25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215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9" t="str">
        <f>E11</f>
        <v>SO-305 - Přípojky splaškové kanalizace – část B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>město Pacov</v>
      </c>
      <c r="G120" s="32"/>
      <c r="H120" s="32"/>
      <c r="I120" s="27" t="s">
        <v>22</v>
      </c>
      <c r="J120" s="55" t="str">
        <f>IF(J14="","",J14)</f>
        <v>21. 12. 2020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5.7" customHeight="1">
      <c r="A122" s="32"/>
      <c r="B122" s="33"/>
      <c r="C122" s="27" t="s">
        <v>24</v>
      </c>
      <c r="D122" s="32"/>
      <c r="E122" s="32"/>
      <c r="F122" s="25" t="str">
        <f>E17</f>
        <v>město Pacov</v>
      </c>
      <c r="G122" s="32"/>
      <c r="H122" s="32"/>
      <c r="I122" s="27" t="s">
        <v>29</v>
      </c>
      <c r="J122" s="30" t="str">
        <f>E23</f>
        <v>PROJEKT CENTRUM NOVA s.r.o.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27</v>
      </c>
      <c r="D123" s="32"/>
      <c r="E123" s="32"/>
      <c r="F123" s="25" t="str">
        <f>IF(E20="","",E20)</f>
        <v>Vyplň údaj</v>
      </c>
      <c r="G123" s="32"/>
      <c r="H123" s="32"/>
      <c r="I123" s="27" t="s">
        <v>34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5"/>
      <c r="B125" s="126"/>
      <c r="C125" s="127" t="s">
        <v>225</v>
      </c>
      <c r="D125" s="128" t="s">
        <v>63</v>
      </c>
      <c r="E125" s="128" t="s">
        <v>59</v>
      </c>
      <c r="F125" s="128" t="s">
        <v>60</v>
      </c>
      <c r="G125" s="128" t="s">
        <v>226</v>
      </c>
      <c r="H125" s="128" t="s">
        <v>227</v>
      </c>
      <c r="I125" s="128" t="s">
        <v>228</v>
      </c>
      <c r="J125" s="128" t="s">
        <v>219</v>
      </c>
      <c r="K125" s="129" t="s">
        <v>229</v>
      </c>
      <c r="L125" s="130"/>
      <c r="M125" s="62" t="s">
        <v>1</v>
      </c>
      <c r="N125" s="63" t="s">
        <v>42</v>
      </c>
      <c r="O125" s="63" t="s">
        <v>230</v>
      </c>
      <c r="P125" s="63" t="s">
        <v>231</v>
      </c>
      <c r="Q125" s="63" t="s">
        <v>232</v>
      </c>
      <c r="R125" s="63" t="s">
        <v>233</v>
      </c>
      <c r="S125" s="63" t="s">
        <v>234</v>
      </c>
      <c r="T125" s="64" t="s">
        <v>235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236</v>
      </c>
      <c r="D126" s="32"/>
      <c r="E126" s="32"/>
      <c r="F126" s="32"/>
      <c r="G126" s="32"/>
      <c r="H126" s="32"/>
      <c r="I126" s="32"/>
      <c r="J126" s="131">
        <f>BK126</f>
        <v>0</v>
      </c>
      <c r="K126" s="32"/>
      <c r="L126" s="33"/>
      <c r="M126" s="65"/>
      <c r="N126" s="56"/>
      <c r="O126" s="66"/>
      <c r="P126" s="132">
        <f>P127</f>
        <v>0</v>
      </c>
      <c r="Q126" s="66"/>
      <c r="R126" s="132">
        <f>R127</f>
        <v>13.07295</v>
      </c>
      <c r="S126" s="66"/>
      <c r="T126" s="133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77</v>
      </c>
      <c r="AU126" s="17" t="s">
        <v>221</v>
      </c>
      <c r="BK126" s="134">
        <f>BK127</f>
        <v>0</v>
      </c>
    </row>
    <row r="127" spans="2:63" s="12" customFormat="1" ht="25.9" customHeight="1">
      <c r="B127" s="135"/>
      <c r="D127" s="136" t="s">
        <v>77</v>
      </c>
      <c r="E127" s="137" t="s">
        <v>350</v>
      </c>
      <c r="F127" s="137" t="s">
        <v>351</v>
      </c>
      <c r="I127" s="138"/>
      <c r="J127" s="139">
        <f>BK127</f>
        <v>0</v>
      </c>
      <c r="L127" s="135"/>
      <c r="M127" s="140"/>
      <c r="N127" s="141"/>
      <c r="O127" s="141"/>
      <c r="P127" s="142">
        <f>P128+P162+P165+P172+P196</f>
        <v>0</v>
      </c>
      <c r="Q127" s="141"/>
      <c r="R127" s="142">
        <f>R128+R162+R165+R172+R196</f>
        <v>13.07295</v>
      </c>
      <c r="S127" s="141"/>
      <c r="T127" s="143">
        <f>T128+T162+T165+T172+T196</f>
        <v>0</v>
      </c>
      <c r="AR127" s="136" t="s">
        <v>85</v>
      </c>
      <c r="AT127" s="144" t="s">
        <v>77</v>
      </c>
      <c r="AU127" s="144" t="s">
        <v>78</v>
      </c>
      <c r="AY127" s="136" t="s">
        <v>240</v>
      </c>
      <c r="BK127" s="145">
        <f>BK128+BK162+BK165+BK172+BK196</f>
        <v>0</v>
      </c>
    </row>
    <row r="128" spans="2:63" s="12" customFormat="1" ht="22.9" customHeight="1">
      <c r="B128" s="135"/>
      <c r="D128" s="136" t="s">
        <v>77</v>
      </c>
      <c r="E128" s="146" t="s">
        <v>85</v>
      </c>
      <c r="F128" s="146" t="s">
        <v>352</v>
      </c>
      <c r="I128" s="138"/>
      <c r="J128" s="147">
        <f>BK128</f>
        <v>0</v>
      </c>
      <c r="L128" s="135"/>
      <c r="M128" s="140"/>
      <c r="N128" s="141"/>
      <c r="O128" s="141"/>
      <c r="P128" s="142">
        <f>SUM(P129:P161)</f>
        <v>0</v>
      </c>
      <c r="Q128" s="141"/>
      <c r="R128" s="142">
        <f>SUM(R129:R161)</f>
        <v>10.36003</v>
      </c>
      <c r="S128" s="141"/>
      <c r="T128" s="143">
        <f>SUM(T129:T161)</f>
        <v>0</v>
      </c>
      <c r="AR128" s="136" t="s">
        <v>85</v>
      </c>
      <c r="AT128" s="144" t="s">
        <v>77</v>
      </c>
      <c r="AU128" s="144" t="s">
        <v>85</v>
      </c>
      <c r="AY128" s="136" t="s">
        <v>240</v>
      </c>
      <c r="BK128" s="145">
        <f>SUM(BK129:BK161)</f>
        <v>0</v>
      </c>
    </row>
    <row r="129" spans="1:65" s="2" customFormat="1" ht="33" customHeight="1">
      <c r="A129" s="32"/>
      <c r="B129" s="148"/>
      <c r="C129" s="149" t="s">
        <v>85</v>
      </c>
      <c r="D129" s="149" t="s">
        <v>243</v>
      </c>
      <c r="E129" s="150" t="s">
        <v>838</v>
      </c>
      <c r="F129" s="151" t="s">
        <v>839</v>
      </c>
      <c r="G129" s="152" t="s">
        <v>375</v>
      </c>
      <c r="H129" s="153">
        <v>3.305</v>
      </c>
      <c r="I129" s="154"/>
      <c r="J129" s="155">
        <f>ROUND(I129*H129,2)</f>
        <v>0</v>
      </c>
      <c r="K129" s="151" t="s">
        <v>356</v>
      </c>
      <c r="L129" s="33"/>
      <c r="M129" s="156" t="s">
        <v>1</v>
      </c>
      <c r="N129" s="157" t="s">
        <v>43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239</v>
      </c>
      <c r="AT129" s="160" t="s">
        <v>243</v>
      </c>
      <c r="AU129" s="160" t="s">
        <v>87</v>
      </c>
      <c r="AY129" s="17" t="s">
        <v>240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85</v>
      </c>
      <c r="BK129" s="161">
        <f>ROUND(I129*H129,2)</f>
        <v>0</v>
      </c>
      <c r="BL129" s="17" t="s">
        <v>239</v>
      </c>
      <c r="BM129" s="160" t="s">
        <v>1364</v>
      </c>
    </row>
    <row r="130" spans="1:47" s="2" customFormat="1" ht="29.25">
      <c r="A130" s="32"/>
      <c r="B130" s="33"/>
      <c r="C130" s="32"/>
      <c r="D130" s="162" t="s">
        <v>248</v>
      </c>
      <c r="E130" s="32"/>
      <c r="F130" s="163" t="s">
        <v>841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248</v>
      </c>
      <c r="AU130" s="17" t="s">
        <v>87</v>
      </c>
    </row>
    <row r="131" spans="2:51" s="13" customFormat="1" ht="12">
      <c r="B131" s="171"/>
      <c r="D131" s="162" t="s">
        <v>367</v>
      </c>
      <c r="E131" s="172" t="s">
        <v>1</v>
      </c>
      <c r="F131" s="173" t="s">
        <v>1365</v>
      </c>
      <c r="H131" s="174">
        <v>36.72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367</v>
      </c>
      <c r="AU131" s="172" t="s">
        <v>87</v>
      </c>
      <c r="AV131" s="13" t="s">
        <v>87</v>
      </c>
      <c r="AW131" s="13" t="s">
        <v>33</v>
      </c>
      <c r="AX131" s="13" t="s">
        <v>85</v>
      </c>
      <c r="AY131" s="172" t="s">
        <v>240</v>
      </c>
    </row>
    <row r="132" spans="2:51" s="13" customFormat="1" ht="12">
      <c r="B132" s="171"/>
      <c r="D132" s="162" t="s">
        <v>367</v>
      </c>
      <c r="F132" s="173" t="s">
        <v>1366</v>
      </c>
      <c r="H132" s="174">
        <v>3.305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</v>
      </c>
      <c r="AX132" s="13" t="s">
        <v>85</v>
      </c>
      <c r="AY132" s="172" t="s">
        <v>240</v>
      </c>
    </row>
    <row r="133" spans="1:65" s="2" customFormat="1" ht="33" customHeight="1">
      <c r="A133" s="32"/>
      <c r="B133" s="148"/>
      <c r="C133" s="149" t="s">
        <v>87</v>
      </c>
      <c r="D133" s="149" t="s">
        <v>243</v>
      </c>
      <c r="E133" s="150" t="s">
        <v>1126</v>
      </c>
      <c r="F133" s="151" t="s">
        <v>1127</v>
      </c>
      <c r="G133" s="152" t="s">
        <v>375</v>
      </c>
      <c r="H133" s="153">
        <v>27.173</v>
      </c>
      <c r="I133" s="154"/>
      <c r="J133" s="155">
        <f>ROUND(I133*H133,2)</f>
        <v>0</v>
      </c>
      <c r="K133" s="151" t="s">
        <v>356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239</v>
      </c>
      <c r="AT133" s="160" t="s">
        <v>243</v>
      </c>
      <c r="AU133" s="160" t="s">
        <v>87</v>
      </c>
      <c r="AY133" s="17" t="s">
        <v>240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239</v>
      </c>
      <c r="BM133" s="160" t="s">
        <v>1367</v>
      </c>
    </row>
    <row r="134" spans="1:47" s="2" customFormat="1" ht="29.25">
      <c r="A134" s="32"/>
      <c r="B134" s="33"/>
      <c r="C134" s="32"/>
      <c r="D134" s="162" t="s">
        <v>248</v>
      </c>
      <c r="E134" s="32"/>
      <c r="F134" s="163" t="s">
        <v>1129</v>
      </c>
      <c r="G134" s="32"/>
      <c r="H134" s="32"/>
      <c r="I134" s="164"/>
      <c r="J134" s="32"/>
      <c r="K134" s="32"/>
      <c r="L134" s="33"/>
      <c r="M134" s="165"/>
      <c r="N134" s="166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248</v>
      </c>
      <c r="AU134" s="17" t="s">
        <v>87</v>
      </c>
    </row>
    <row r="135" spans="2:51" s="13" customFormat="1" ht="12">
      <c r="B135" s="171"/>
      <c r="D135" s="162" t="s">
        <v>367</v>
      </c>
      <c r="F135" s="173" t="s">
        <v>1368</v>
      </c>
      <c r="H135" s="174">
        <v>27.173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</v>
      </c>
      <c r="AX135" s="13" t="s">
        <v>85</v>
      </c>
      <c r="AY135" s="172" t="s">
        <v>240</v>
      </c>
    </row>
    <row r="136" spans="1:65" s="2" customFormat="1" ht="33" customHeight="1">
      <c r="A136" s="32"/>
      <c r="B136" s="148"/>
      <c r="C136" s="149" t="s">
        <v>100</v>
      </c>
      <c r="D136" s="149" t="s">
        <v>243</v>
      </c>
      <c r="E136" s="150" t="s">
        <v>1369</v>
      </c>
      <c r="F136" s="151" t="s">
        <v>1370</v>
      </c>
      <c r="G136" s="152" t="s">
        <v>375</v>
      </c>
      <c r="H136" s="153">
        <v>6.242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1371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1372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3" customFormat="1" ht="12">
      <c r="B138" s="171"/>
      <c r="D138" s="162" t="s">
        <v>367</v>
      </c>
      <c r="F138" s="173" t="s">
        <v>1373</v>
      </c>
      <c r="H138" s="174">
        <v>6.242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</v>
      </c>
      <c r="AX138" s="13" t="s">
        <v>85</v>
      </c>
      <c r="AY138" s="172" t="s">
        <v>240</v>
      </c>
    </row>
    <row r="139" spans="1:65" s="2" customFormat="1" ht="21.75" customHeight="1">
      <c r="A139" s="32"/>
      <c r="B139" s="148"/>
      <c r="C139" s="149" t="s">
        <v>239</v>
      </c>
      <c r="D139" s="149" t="s">
        <v>243</v>
      </c>
      <c r="E139" s="150" t="s">
        <v>867</v>
      </c>
      <c r="F139" s="151" t="s">
        <v>868</v>
      </c>
      <c r="G139" s="152" t="s">
        <v>355</v>
      </c>
      <c r="H139" s="153">
        <v>91.8</v>
      </c>
      <c r="I139" s="154"/>
      <c r="J139" s="155">
        <f>ROUND(I139*H139,2)</f>
        <v>0</v>
      </c>
      <c r="K139" s="151" t="s">
        <v>356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0.00085</v>
      </c>
      <c r="R139" s="158">
        <f>Q139*H139</f>
        <v>0.07802999999999999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239</v>
      </c>
      <c r="AT139" s="160" t="s">
        <v>243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239</v>
      </c>
      <c r="BM139" s="160" t="s">
        <v>1374</v>
      </c>
    </row>
    <row r="140" spans="1:47" s="2" customFormat="1" ht="19.5">
      <c r="A140" s="32"/>
      <c r="B140" s="33"/>
      <c r="C140" s="32"/>
      <c r="D140" s="162" t="s">
        <v>248</v>
      </c>
      <c r="E140" s="32"/>
      <c r="F140" s="163" t="s">
        <v>870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2:51" s="13" customFormat="1" ht="12">
      <c r="B141" s="171"/>
      <c r="D141" s="162" t="s">
        <v>367</v>
      </c>
      <c r="E141" s="172" t="s">
        <v>1</v>
      </c>
      <c r="F141" s="173" t="s">
        <v>1375</v>
      </c>
      <c r="H141" s="174">
        <v>91.8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33</v>
      </c>
      <c r="AX141" s="13" t="s">
        <v>85</v>
      </c>
      <c r="AY141" s="172" t="s">
        <v>240</v>
      </c>
    </row>
    <row r="142" spans="1:65" s="2" customFormat="1" ht="24">
      <c r="A142" s="32"/>
      <c r="B142" s="148"/>
      <c r="C142" s="149" t="s">
        <v>262</v>
      </c>
      <c r="D142" s="149" t="s">
        <v>243</v>
      </c>
      <c r="E142" s="150" t="s">
        <v>876</v>
      </c>
      <c r="F142" s="151" t="s">
        <v>877</v>
      </c>
      <c r="G142" s="152" t="s">
        <v>355</v>
      </c>
      <c r="H142" s="153">
        <v>91.8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1376</v>
      </c>
    </row>
    <row r="143" spans="1:47" s="2" customFormat="1" ht="29.25">
      <c r="A143" s="32"/>
      <c r="B143" s="33"/>
      <c r="C143" s="32"/>
      <c r="D143" s="162" t="s">
        <v>248</v>
      </c>
      <c r="E143" s="32"/>
      <c r="F143" s="163" t="s">
        <v>879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1:65" s="2" customFormat="1" ht="33" customHeight="1">
      <c r="A144" s="32"/>
      <c r="B144" s="148"/>
      <c r="C144" s="149" t="s">
        <v>267</v>
      </c>
      <c r="D144" s="149" t="s">
        <v>243</v>
      </c>
      <c r="E144" s="150" t="s">
        <v>880</v>
      </c>
      <c r="F144" s="151" t="s">
        <v>881</v>
      </c>
      <c r="G144" s="152" t="s">
        <v>375</v>
      </c>
      <c r="H144" s="153">
        <v>6.242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1377</v>
      </c>
    </row>
    <row r="145" spans="1:47" s="2" customFormat="1" ht="39">
      <c r="A145" s="32"/>
      <c r="B145" s="33"/>
      <c r="C145" s="32"/>
      <c r="D145" s="162" t="s">
        <v>248</v>
      </c>
      <c r="E145" s="32"/>
      <c r="F145" s="163" t="s">
        <v>883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1:65" s="2" customFormat="1" ht="24">
      <c r="A146" s="32"/>
      <c r="B146" s="148"/>
      <c r="C146" s="149" t="s">
        <v>272</v>
      </c>
      <c r="D146" s="149" t="s">
        <v>243</v>
      </c>
      <c r="E146" s="150" t="s">
        <v>884</v>
      </c>
      <c r="F146" s="151" t="s">
        <v>885</v>
      </c>
      <c r="G146" s="152" t="s">
        <v>375</v>
      </c>
      <c r="H146" s="153">
        <v>6.242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1378</v>
      </c>
    </row>
    <row r="147" spans="1:47" s="2" customFormat="1" ht="29.25">
      <c r="A147" s="32"/>
      <c r="B147" s="33"/>
      <c r="C147" s="32"/>
      <c r="D147" s="162" t="s">
        <v>248</v>
      </c>
      <c r="E147" s="32"/>
      <c r="F147" s="163" t="s">
        <v>887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1:65" s="2" customFormat="1" ht="24">
      <c r="A148" s="32"/>
      <c r="B148" s="148"/>
      <c r="C148" s="149" t="s">
        <v>277</v>
      </c>
      <c r="D148" s="149" t="s">
        <v>243</v>
      </c>
      <c r="E148" s="150" t="s">
        <v>389</v>
      </c>
      <c r="F148" s="151" t="s">
        <v>390</v>
      </c>
      <c r="G148" s="152" t="s">
        <v>391</v>
      </c>
      <c r="H148" s="153">
        <v>13.108</v>
      </c>
      <c r="I148" s="154"/>
      <c r="J148" s="155">
        <f>ROUND(I148*H148,2)</f>
        <v>0</v>
      </c>
      <c r="K148" s="151" t="s">
        <v>356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239</v>
      </c>
      <c r="AT148" s="160" t="s">
        <v>243</v>
      </c>
      <c r="AU148" s="160" t="s">
        <v>87</v>
      </c>
      <c r="AY148" s="17" t="s">
        <v>240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239</v>
      </c>
      <c r="BM148" s="160" t="s">
        <v>1379</v>
      </c>
    </row>
    <row r="149" spans="1:47" s="2" customFormat="1" ht="29.25">
      <c r="A149" s="32"/>
      <c r="B149" s="33"/>
      <c r="C149" s="32"/>
      <c r="D149" s="162" t="s">
        <v>248</v>
      </c>
      <c r="E149" s="32"/>
      <c r="F149" s="163" t="s">
        <v>393</v>
      </c>
      <c r="G149" s="32"/>
      <c r="H149" s="32"/>
      <c r="I149" s="164"/>
      <c r="J149" s="32"/>
      <c r="K149" s="32"/>
      <c r="L149" s="33"/>
      <c r="M149" s="165"/>
      <c r="N149" s="166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248</v>
      </c>
      <c r="AU149" s="17" t="s">
        <v>87</v>
      </c>
    </row>
    <row r="150" spans="2:51" s="13" customFormat="1" ht="12">
      <c r="B150" s="171"/>
      <c r="D150" s="162" t="s">
        <v>367</v>
      </c>
      <c r="F150" s="173" t="s">
        <v>1380</v>
      </c>
      <c r="H150" s="174">
        <v>13.108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</v>
      </c>
      <c r="AX150" s="13" t="s">
        <v>85</v>
      </c>
      <c r="AY150" s="172" t="s">
        <v>240</v>
      </c>
    </row>
    <row r="151" spans="1:65" s="2" customFormat="1" ht="24">
      <c r="A151" s="32"/>
      <c r="B151" s="148"/>
      <c r="C151" s="149" t="s">
        <v>282</v>
      </c>
      <c r="D151" s="149" t="s">
        <v>243</v>
      </c>
      <c r="E151" s="150" t="s">
        <v>891</v>
      </c>
      <c r="F151" s="151" t="s">
        <v>892</v>
      </c>
      <c r="G151" s="152" t="s">
        <v>375</v>
      </c>
      <c r="H151" s="153">
        <v>29.92</v>
      </c>
      <c r="I151" s="154"/>
      <c r="J151" s="155">
        <f>ROUND(I151*H151,2)</f>
        <v>0</v>
      </c>
      <c r="K151" s="151" t="s">
        <v>356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239</v>
      </c>
      <c r="AT151" s="160" t="s">
        <v>243</v>
      </c>
      <c r="AU151" s="160" t="s">
        <v>87</v>
      </c>
      <c r="AY151" s="17" t="s">
        <v>240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239</v>
      </c>
      <c r="BM151" s="160" t="s">
        <v>1381</v>
      </c>
    </row>
    <row r="152" spans="1:47" s="2" customFormat="1" ht="29.25">
      <c r="A152" s="32"/>
      <c r="B152" s="33"/>
      <c r="C152" s="32"/>
      <c r="D152" s="162" t="s">
        <v>248</v>
      </c>
      <c r="E152" s="32"/>
      <c r="F152" s="163" t="s">
        <v>894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248</v>
      </c>
      <c r="AU152" s="17" t="s">
        <v>87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1382</v>
      </c>
      <c r="H153" s="174">
        <v>29.92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5" customFormat="1" ht="22.5">
      <c r="B154" s="187"/>
      <c r="D154" s="162" t="s">
        <v>367</v>
      </c>
      <c r="E154" s="188" t="s">
        <v>1</v>
      </c>
      <c r="F154" s="189" t="s">
        <v>1383</v>
      </c>
      <c r="H154" s="188" t="s">
        <v>1</v>
      </c>
      <c r="I154" s="190"/>
      <c r="L154" s="187"/>
      <c r="M154" s="191"/>
      <c r="N154" s="192"/>
      <c r="O154" s="192"/>
      <c r="P154" s="192"/>
      <c r="Q154" s="192"/>
      <c r="R154" s="192"/>
      <c r="S154" s="192"/>
      <c r="T154" s="193"/>
      <c r="AT154" s="188" t="s">
        <v>367</v>
      </c>
      <c r="AU154" s="188" t="s">
        <v>87</v>
      </c>
      <c r="AV154" s="15" t="s">
        <v>85</v>
      </c>
      <c r="AW154" s="15" t="s">
        <v>33</v>
      </c>
      <c r="AX154" s="15" t="s">
        <v>78</v>
      </c>
      <c r="AY154" s="188" t="s">
        <v>240</v>
      </c>
    </row>
    <row r="155" spans="2:51" s="14" customFormat="1" ht="12">
      <c r="B155" s="179"/>
      <c r="D155" s="162" t="s">
        <v>367</v>
      </c>
      <c r="E155" s="180" t="s">
        <v>1</v>
      </c>
      <c r="F155" s="181" t="s">
        <v>368</v>
      </c>
      <c r="H155" s="182">
        <v>29.92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367</v>
      </c>
      <c r="AU155" s="180" t="s">
        <v>87</v>
      </c>
      <c r="AV155" s="14" t="s">
        <v>239</v>
      </c>
      <c r="AW155" s="14" t="s">
        <v>33</v>
      </c>
      <c r="AX155" s="14" t="s">
        <v>85</v>
      </c>
      <c r="AY155" s="180" t="s">
        <v>240</v>
      </c>
    </row>
    <row r="156" spans="1:65" s="2" customFormat="1" ht="24">
      <c r="A156" s="32"/>
      <c r="B156" s="148"/>
      <c r="C156" s="149" t="s">
        <v>287</v>
      </c>
      <c r="D156" s="149" t="s">
        <v>243</v>
      </c>
      <c r="E156" s="150" t="s">
        <v>899</v>
      </c>
      <c r="F156" s="151" t="s">
        <v>900</v>
      </c>
      <c r="G156" s="152" t="s">
        <v>375</v>
      </c>
      <c r="H156" s="153">
        <v>5.44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1384</v>
      </c>
    </row>
    <row r="157" spans="1:47" s="2" customFormat="1" ht="39">
      <c r="A157" s="32"/>
      <c r="B157" s="33"/>
      <c r="C157" s="32"/>
      <c r="D157" s="162" t="s">
        <v>248</v>
      </c>
      <c r="E157" s="32"/>
      <c r="F157" s="163" t="s">
        <v>902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1385</v>
      </c>
      <c r="H158" s="174">
        <v>5.44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85</v>
      </c>
      <c r="AY158" s="172" t="s">
        <v>240</v>
      </c>
    </row>
    <row r="159" spans="1:65" s="2" customFormat="1" ht="16.5" customHeight="1">
      <c r="A159" s="32"/>
      <c r="B159" s="148"/>
      <c r="C159" s="194" t="s">
        <v>292</v>
      </c>
      <c r="D159" s="194" t="s">
        <v>428</v>
      </c>
      <c r="E159" s="195" t="s">
        <v>904</v>
      </c>
      <c r="F159" s="196" t="s">
        <v>905</v>
      </c>
      <c r="G159" s="197" t="s">
        <v>391</v>
      </c>
      <c r="H159" s="198">
        <v>10.282</v>
      </c>
      <c r="I159" s="199"/>
      <c r="J159" s="200">
        <f>ROUND(I159*H159,2)</f>
        <v>0</v>
      </c>
      <c r="K159" s="196" t="s">
        <v>356</v>
      </c>
      <c r="L159" s="201"/>
      <c r="M159" s="202" t="s">
        <v>1</v>
      </c>
      <c r="N159" s="203" t="s">
        <v>43</v>
      </c>
      <c r="O159" s="58"/>
      <c r="P159" s="158">
        <f>O159*H159</f>
        <v>0</v>
      </c>
      <c r="Q159" s="158">
        <v>1</v>
      </c>
      <c r="R159" s="158">
        <f>Q159*H159</f>
        <v>10.282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277</v>
      </c>
      <c r="AT159" s="160" t="s">
        <v>428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1386</v>
      </c>
    </row>
    <row r="160" spans="1:47" s="2" customFormat="1" ht="12">
      <c r="A160" s="32"/>
      <c r="B160" s="33"/>
      <c r="C160" s="32"/>
      <c r="D160" s="162" t="s">
        <v>248</v>
      </c>
      <c r="E160" s="32"/>
      <c r="F160" s="163" t="s">
        <v>905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3" customFormat="1" ht="12">
      <c r="B161" s="171"/>
      <c r="D161" s="162" t="s">
        <v>367</v>
      </c>
      <c r="F161" s="173" t="s">
        <v>1387</v>
      </c>
      <c r="H161" s="174">
        <v>10.282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</v>
      </c>
      <c r="AX161" s="13" t="s">
        <v>85</v>
      </c>
      <c r="AY161" s="172" t="s">
        <v>240</v>
      </c>
    </row>
    <row r="162" spans="2:63" s="12" customFormat="1" ht="22.9" customHeight="1">
      <c r="B162" s="135"/>
      <c r="D162" s="136" t="s">
        <v>77</v>
      </c>
      <c r="E162" s="146" t="s">
        <v>100</v>
      </c>
      <c r="F162" s="146" t="s">
        <v>908</v>
      </c>
      <c r="I162" s="138"/>
      <c r="J162" s="147">
        <f>BK162</f>
        <v>0</v>
      </c>
      <c r="L162" s="135"/>
      <c r="M162" s="140"/>
      <c r="N162" s="141"/>
      <c r="O162" s="141"/>
      <c r="P162" s="142">
        <f>SUM(P163:P164)</f>
        <v>0</v>
      </c>
      <c r="Q162" s="141"/>
      <c r="R162" s="142">
        <f>SUM(R163:R164)</f>
        <v>0</v>
      </c>
      <c r="S162" s="141"/>
      <c r="T162" s="143">
        <f>SUM(T163:T164)</f>
        <v>0</v>
      </c>
      <c r="AR162" s="136" t="s">
        <v>85</v>
      </c>
      <c r="AT162" s="144" t="s">
        <v>77</v>
      </c>
      <c r="AU162" s="144" t="s">
        <v>85</v>
      </c>
      <c r="AY162" s="136" t="s">
        <v>240</v>
      </c>
      <c r="BK162" s="145">
        <f>SUM(BK163:BK164)</f>
        <v>0</v>
      </c>
    </row>
    <row r="163" spans="1:65" s="2" customFormat="1" ht="21.75" customHeight="1">
      <c r="A163" s="32"/>
      <c r="B163" s="148"/>
      <c r="C163" s="149" t="s">
        <v>297</v>
      </c>
      <c r="D163" s="149" t="s">
        <v>243</v>
      </c>
      <c r="E163" s="150" t="s">
        <v>909</v>
      </c>
      <c r="F163" s="151" t="s">
        <v>910</v>
      </c>
      <c r="G163" s="152" t="s">
        <v>445</v>
      </c>
      <c r="H163" s="153">
        <v>17</v>
      </c>
      <c r="I163" s="154"/>
      <c r="J163" s="155">
        <f>ROUND(I163*H163,2)</f>
        <v>0</v>
      </c>
      <c r="K163" s="151" t="s">
        <v>356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239</v>
      </c>
      <c r="AT163" s="160" t="s">
        <v>243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1388</v>
      </c>
    </row>
    <row r="164" spans="1:47" s="2" customFormat="1" ht="12">
      <c r="A164" s="32"/>
      <c r="B164" s="33"/>
      <c r="C164" s="32"/>
      <c r="D164" s="162" t="s">
        <v>248</v>
      </c>
      <c r="E164" s="32"/>
      <c r="F164" s="163" t="s">
        <v>912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2:63" s="12" customFormat="1" ht="22.9" customHeight="1">
      <c r="B165" s="135"/>
      <c r="D165" s="136" t="s">
        <v>77</v>
      </c>
      <c r="E165" s="146" t="s">
        <v>239</v>
      </c>
      <c r="F165" s="146" t="s">
        <v>913</v>
      </c>
      <c r="I165" s="138"/>
      <c r="J165" s="147">
        <f>BK165</f>
        <v>0</v>
      </c>
      <c r="L165" s="135"/>
      <c r="M165" s="140"/>
      <c r="N165" s="141"/>
      <c r="O165" s="141"/>
      <c r="P165" s="142">
        <f>SUM(P166:P171)</f>
        <v>0</v>
      </c>
      <c r="Q165" s="141"/>
      <c r="R165" s="142">
        <f>SUM(R166:R171)</f>
        <v>2.57</v>
      </c>
      <c r="S165" s="141"/>
      <c r="T165" s="143">
        <f>SUM(T166:T171)</f>
        <v>0</v>
      </c>
      <c r="AR165" s="136" t="s">
        <v>85</v>
      </c>
      <c r="AT165" s="144" t="s">
        <v>77</v>
      </c>
      <c r="AU165" s="144" t="s">
        <v>85</v>
      </c>
      <c r="AY165" s="136" t="s">
        <v>240</v>
      </c>
      <c r="BK165" s="145">
        <f>SUM(BK166:BK171)</f>
        <v>0</v>
      </c>
    </row>
    <row r="166" spans="1:65" s="2" customFormat="1" ht="24">
      <c r="A166" s="32"/>
      <c r="B166" s="148"/>
      <c r="C166" s="149" t="s">
        <v>302</v>
      </c>
      <c r="D166" s="149" t="s">
        <v>243</v>
      </c>
      <c r="E166" s="150" t="s">
        <v>914</v>
      </c>
      <c r="F166" s="151" t="s">
        <v>915</v>
      </c>
      <c r="G166" s="152" t="s">
        <v>375</v>
      </c>
      <c r="H166" s="153">
        <v>1.36</v>
      </c>
      <c r="I166" s="154"/>
      <c r="J166" s="155">
        <f>ROUND(I166*H166,2)</f>
        <v>0</v>
      </c>
      <c r="K166" s="151" t="s">
        <v>356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1389</v>
      </c>
    </row>
    <row r="167" spans="1:47" s="2" customFormat="1" ht="19.5">
      <c r="A167" s="32"/>
      <c r="B167" s="33"/>
      <c r="C167" s="32"/>
      <c r="D167" s="162" t="s">
        <v>248</v>
      </c>
      <c r="E167" s="32"/>
      <c r="F167" s="163" t="s">
        <v>917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2:51" s="13" customFormat="1" ht="12">
      <c r="B168" s="171"/>
      <c r="D168" s="162" t="s">
        <v>367</v>
      </c>
      <c r="E168" s="172" t="s">
        <v>1</v>
      </c>
      <c r="F168" s="173" t="s">
        <v>1390</v>
      </c>
      <c r="H168" s="174">
        <v>1.36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367</v>
      </c>
      <c r="AU168" s="172" t="s">
        <v>87</v>
      </c>
      <c r="AV168" s="13" t="s">
        <v>87</v>
      </c>
      <c r="AW168" s="13" t="s">
        <v>33</v>
      </c>
      <c r="AX168" s="13" t="s">
        <v>85</v>
      </c>
      <c r="AY168" s="172" t="s">
        <v>240</v>
      </c>
    </row>
    <row r="169" spans="1:65" s="2" customFormat="1" ht="16.5" customHeight="1">
      <c r="A169" s="32"/>
      <c r="B169" s="148"/>
      <c r="C169" s="194" t="s">
        <v>307</v>
      </c>
      <c r="D169" s="194" t="s">
        <v>428</v>
      </c>
      <c r="E169" s="195" t="s">
        <v>904</v>
      </c>
      <c r="F169" s="196" t="s">
        <v>905</v>
      </c>
      <c r="G169" s="197" t="s">
        <v>391</v>
      </c>
      <c r="H169" s="198">
        <v>2.57</v>
      </c>
      <c r="I169" s="199"/>
      <c r="J169" s="200">
        <f>ROUND(I169*H169,2)</f>
        <v>0</v>
      </c>
      <c r="K169" s="196" t="s">
        <v>356</v>
      </c>
      <c r="L169" s="201"/>
      <c r="M169" s="202" t="s">
        <v>1</v>
      </c>
      <c r="N169" s="203" t="s">
        <v>43</v>
      </c>
      <c r="O169" s="58"/>
      <c r="P169" s="158">
        <f>O169*H169</f>
        <v>0</v>
      </c>
      <c r="Q169" s="158">
        <v>1</v>
      </c>
      <c r="R169" s="158">
        <f>Q169*H169</f>
        <v>2.57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277</v>
      </c>
      <c r="AT169" s="160" t="s">
        <v>428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239</v>
      </c>
      <c r="BM169" s="160" t="s">
        <v>1391</v>
      </c>
    </row>
    <row r="170" spans="1:47" s="2" customFormat="1" ht="12">
      <c r="A170" s="32"/>
      <c r="B170" s="33"/>
      <c r="C170" s="32"/>
      <c r="D170" s="162" t="s">
        <v>248</v>
      </c>
      <c r="E170" s="32"/>
      <c r="F170" s="163" t="s">
        <v>905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248</v>
      </c>
      <c r="AU170" s="17" t="s">
        <v>87</v>
      </c>
    </row>
    <row r="171" spans="2:51" s="13" customFormat="1" ht="12">
      <c r="B171" s="171"/>
      <c r="D171" s="162" t="s">
        <v>367</v>
      </c>
      <c r="F171" s="173" t="s">
        <v>1392</v>
      </c>
      <c r="H171" s="174">
        <v>2.57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367</v>
      </c>
      <c r="AU171" s="172" t="s">
        <v>87</v>
      </c>
      <c r="AV171" s="13" t="s">
        <v>87</v>
      </c>
      <c r="AW171" s="13" t="s">
        <v>3</v>
      </c>
      <c r="AX171" s="13" t="s">
        <v>85</v>
      </c>
      <c r="AY171" s="172" t="s">
        <v>240</v>
      </c>
    </row>
    <row r="172" spans="2:63" s="12" customFormat="1" ht="22.9" customHeight="1">
      <c r="B172" s="135"/>
      <c r="D172" s="136" t="s">
        <v>77</v>
      </c>
      <c r="E172" s="146" t="s">
        <v>277</v>
      </c>
      <c r="F172" s="146" t="s">
        <v>497</v>
      </c>
      <c r="I172" s="138"/>
      <c r="J172" s="147">
        <f>BK172</f>
        <v>0</v>
      </c>
      <c r="L172" s="135"/>
      <c r="M172" s="140"/>
      <c r="N172" s="141"/>
      <c r="O172" s="141"/>
      <c r="P172" s="142">
        <f>SUM(P173:P195)</f>
        <v>0</v>
      </c>
      <c r="Q172" s="141"/>
      <c r="R172" s="142">
        <f>SUM(R173:R195)</f>
        <v>0.14292000000000002</v>
      </c>
      <c r="S172" s="141"/>
      <c r="T172" s="143">
        <f>SUM(T173:T195)</f>
        <v>0</v>
      </c>
      <c r="AR172" s="136" t="s">
        <v>85</v>
      </c>
      <c r="AT172" s="144" t="s">
        <v>77</v>
      </c>
      <c r="AU172" s="144" t="s">
        <v>85</v>
      </c>
      <c r="AY172" s="136" t="s">
        <v>240</v>
      </c>
      <c r="BK172" s="145">
        <f>SUM(BK173:BK195)</f>
        <v>0</v>
      </c>
    </row>
    <row r="173" spans="1:65" s="2" customFormat="1" ht="24">
      <c r="A173" s="32"/>
      <c r="B173" s="148"/>
      <c r="C173" s="149" t="s">
        <v>8</v>
      </c>
      <c r="D173" s="149" t="s">
        <v>243</v>
      </c>
      <c r="E173" s="150" t="s">
        <v>1393</v>
      </c>
      <c r="F173" s="151" t="s">
        <v>1394</v>
      </c>
      <c r="G173" s="152" t="s">
        <v>445</v>
      </c>
      <c r="H173" s="153">
        <v>17</v>
      </c>
      <c r="I173" s="154"/>
      <c r="J173" s="155">
        <f>ROUND(I173*H173,2)</f>
        <v>0</v>
      </c>
      <c r="K173" s="151" t="s">
        <v>356</v>
      </c>
      <c r="L173" s="33"/>
      <c r="M173" s="156" t="s">
        <v>1</v>
      </c>
      <c r="N173" s="157" t="s">
        <v>43</v>
      </c>
      <c r="O173" s="58"/>
      <c r="P173" s="158">
        <f>O173*H173</f>
        <v>0</v>
      </c>
      <c r="Q173" s="158">
        <v>1E-05</v>
      </c>
      <c r="R173" s="158">
        <f>Q173*H173</f>
        <v>0.00017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239</v>
      </c>
      <c r="AT173" s="160" t="s">
        <v>243</v>
      </c>
      <c r="AU173" s="160" t="s">
        <v>87</v>
      </c>
      <c r="AY173" s="17" t="s">
        <v>240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239</v>
      </c>
      <c r="BM173" s="160" t="s">
        <v>1395</v>
      </c>
    </row>
    <row r="174" spans="1:47" s="2" customFormat="1" ht="19.5">
      <c r="A174" s="32"/>
      <c r="B174" s="33"/>
      <c r="C174" s="32"/>
      <c r="D174" s="162" t="s">
        <v>248</v>
      </c>
      <c r="E174" s="32"/>
      <c r="F174" s="163" t="s">
        <v>1396</v>
      </c>
      <c r="G174" s="32"/>
      <c r="H174" s="32"/>
      <c r="I174" s="164"/>
      <c r="J174" s="32"/>
      <c r="K174" s="32"/>
      <c r="L174" s="33"/>
      <c r="M174" s="165"/>
      <c r="N174" s="166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248</v>
      </c>
      <c r="AU174" s="17" t="s">
        <v>87</v>
      </c>
    </row>
    <row r="175" spans="2:51" s="13" customFormat="1" ht="12">
      <c r="B175" s="171"/>
      <c r="D175" s="162" t="s">
        <v>367</v>
      </c>
      <c r="E175" s="172" t="s">
        <v>1</v>
      </c>
      <c r="F175" s="173" t="s">
        <v>1397</v>
      </c>
      <c r="H175" s="174">
        <v>17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367</v>
      </c>
      <c r="AU175" s="172" t="s">
        <v>87</v>
      </c>
      <c r="AV175" s="13" t="s">
        <v>87</v>
      </c>
      <c r="AW175" s="13" t="s">
        <v>33</v>
      </c>
      <c r="AX175" s="13" t="s">
        <v>85</v>
      </c>
      <c r="AY175" s="172" t="s">
        <v>240</v>
      </c>
    </row>
    <row r="176" spans="1:65" s="2" customFormat="1" ht="16.5" customHeight="1">
      <c r="A176" s="32"/>
      <c r="B176" s="148"/>
      <c r="C176" s="194" t="s">
        <v>316</v>
      </c>
      <c r="D176" s="194" t="s">
        <v>428</v>
      </c>
      <c r="E176" s="195" t="s">
        <v>1398</v>
      </c>
      <c r="F176" s="196" t="s">
        <v>1399</v>
      </c>
      <c r="G176" s="197" t="s">
        <v>501</v>
      </c>
      <c r="H176" s="198">
        <v>9</v>
      </c>
      <c r="I176" s="199"/>
      <c r="J176" s="200">
        <f>ROUND(I176*H176,2)</f>
        <v>0</v>
      </c>
      <c r="K176" s="196" t="s">
        <v>1</v>
      </c>
      <c r="L176" s="201"/>
      <c r="M176" s="202" t="s">
        <v>1</v>
      </c>
      <c r="N176" s="203" t="s">
        <v>43</v>
      </c>
      <c r="O176" s="58"/>
      <c r="P176" s="158">
        <f>O176*H176</f>
        <v>0</v>
      </c>
      <c r="Q176" s="158">
        <v>0.01079</v>
      </c>
      <c r="R176" s="158">
        <f>Q176*H176</f>
        <v>0.09710999999999999</v>
      </c>
      <c r="S176" s="158">
        <v>0</v>
      </c>
      <c r="T176" s="15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277</v>
      </c>
      <c r="AT176" s="160" t="s">
        <v>428</v>
      </c>
      <c r="AU176" s="160" t="s">
        <v>87</v>
      </c>
      <c r="AY176" s="17" t="s">
        <v>240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85</v>
      </c>
      <c r="BK176" s="161">
        <f>ROUND(I176*H176,2)</f>
        <v>0</v>
      </c>
      <c r="BL176" s="17" t="s">
        <v>239</v>
      </c>
      <c r="BM176" s="160" t="s">
        <v>1400</v>
      </c>
    </row>
    <row r="177" spans="1:47" s="2" customFormat="1" ht="12">
      <c r="A177" s="32"/>
      <c r="B177" s="33"/>
      <c r="C177" s="32"/>
      <c r="D177" s="162" t="s">
        <v>248</v>
      </c>
      <c r="E177" s="32"/>
      <c r="F177" s="163" t="s">
        <v>1399</v>
      </c>
      <c r="G177" s="32"/>
      <c r="H177" s="32"/>
      <c r="I177" s="164"/>
      <c r="J177" s="32"/>
      <c r="K177" s="32"/>
      <c r="L177" s="33"/>
      <c r="M177" s="165"/>
      <c r="N177" s="166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248</v>
      </c>
      <c r="AU177" s="17" t="s">
        <v>87</v>
      </c>
    </row>
    <row r="178" spans="2:51" s="13" customFormat="1" ht="12">
      <c r="B178" s="171"/>
      <c r="D178" s="162" t="s">
        <v>367</v>
      </c>
      <c r="E178" s="172" t="s">
        <v>1</v>
      </c>
      <c r="F178" s="173" t="s">
        <v>1401</v>
      </c>
      <c r="H178" s="174">
        <v>9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367</v>
      </c>
      <c r="AU178" s="172" t="s">
        <v>87</v>
      </c>
      <c r="AV178" s="13" t="s">
        <v>87</v>
      </c>
      <c r="AW178" s="13" t="s">
        <v>33</v>
      </c>
      <c r="AX178" s="13" t="s">
        <v>85</v>
      </c>
      <c r="AY178" s="172" t="s">
        <v>240</v>
      </c>
    </row>
    <row r="179" spans="1:65" s="2" customFormat="1" ht="16.5" customHeight="1">
      <c r="A179" s="32"/>
      <c r="B179" s="148"/>
      <c r="C179" s="194" t="s">
        <v>321</v>
      </c>
      <c r="D179" s="194" t="s">
        <v>428</v>
      </c>
      <c r="E179" s="195" t="s">
        <v>1402</v>
      </c>
      <c r="F179" s="196" t="s">
        <v>1403</v>
      </c>
      <c r="G179" s="197" t="s">
        <v>501</v>
      </c>
      <c r="H179" s="198">
        <v>1</v>
      </c>
      <c r="I179" s="199"/>
      <c r="J179" s="200">
        <f>ROUND(I179*H179,2)</f>
        <v>0</v>
      </c>
      <c r="K179" s="196" t="s">
        <v>1</v>
      </c>
      <c r="L179" s="201"/>
      <c r="M179" s="202" t="s">
        <v>1</v>
      </c>
      <c r="N179" s="203" t="s">
        <v>43</v>
      </c>
      <c r="O179" s="58"/>
      <c r="P179" s="158">
        <f>O179*H179</f>
        <v>0</v>
      </c>
      <c r="Q179" s="158">
        <v>0.0241</v>
      </c>
      <c r="R179" s="158">
        <f>Q179*H179</f>
        <v>0.0241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277</v>
      </c>
      <c r="AT179" s="160" t="s">
        <v>428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1404</v>
      </c>
    </row>
    <row r="180" spans="1:47" s="2" customFormat="1" ht="12">
      <c r="A180" s="32"/>
      <c r="B180" s="33"/>
      <c r="C180" s="32"/>
      <c r="D180" s="162" t="s">
        <v>248</v>
      </c>
      <c r="E180" s="32"/>
      <c r="F180" s="163" t="s">
        <v>1403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2:51" s="13" customFormat="1" ht="22.5">
      <c r="B181" s="171"/>
      <c r="D181" s="162" t="s">
        <v>367</v>
      </c>
      <c r="F181" s="173" t="s">
        <v>1405</v>
      </c>
      <c r="H181" s="174">
        <v>1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367</v>
      </c>
      <c r="AU181" s="172" t="s">
        <v>87</v>
      </c>
      <c r="AV181" s="13" t="s">
        <v>87</v>
      </c>
      <c r="AW181" s="13" t="s">
        <v>3</v>
      </c>
      <c r="AX181" s="13" t="s">
        <v>85</v>
      </c>
      <c r="AY181" s="172" t="s">
        <v>240</v>
      </c>
    </row>
    <row r="182" spans="1:65" s="2" customFormat="1" ht="24">
      <c r="A182" s="32"/>
      <c r="B182" s="148"/>
      <c r="C182" s="149" t="s">
        <v>327</v>
      </c>
      <c r="D182" s="149" t="s">
        <v>243</v>
      </c>
      <c r="E182" s="150" t="s">
        <v>1406</v>
      </c>
      <c r="F182" s="151" t="s">
        <v>1407</v>
      </c>
      <c r="G182" s="152" t="s">
        <v>501</v>
      </c>
      <c r="H182" s="153">
        <v>8</v>
      </c>
      <c r="I182" s="154"/>
      <c r="J182" s="155">
        <f>ROUND(I182*H182,2)</f>
        <v>0</v>
      </c>
      <c r="K182" s="151" t="s">
        <v>356</v>
      </c>
      <c r="L182" s="33"/>
      <c r="M182" s="156" t="s">
        <v>1</v>
      </c>
      <c r="N182" s="157" t="s">
        <v>43</v>
      </c>
      <c r="O182" s="58"/>
      <c r="P182" s="158">
        <f>O182*H182</f>
        <v>0</v>
      </c>
      <c r="Q182" s="158">
        <v>0</v>
      </c>
      <c r="R182" s="158">
        <f>Q182*H182</f>
        <v>0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239</v>
      </c>
      <c r="AT182" s="160" t="s">
        <v>243</v>
      </c>
      <c r="AU182" s="160" t="s">
        <v>87</v>
      </c>
      <c r="AY182" s="17" t="s">
        <v>240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239</v>
      </c>
      <c r="BM182" s="160" t="s">
        <v>1408</v>
      </c>
    </row>
    <row r="183" spans="1:47" s="2" customFormat="1" ht="19.5">
      <c r="A183" s="32"/>
      <c r="B183" s="33"/>
      <c r="C183" s="32"/>
      <c r="D183" s="162" t="s">
        <v>248</v>
      </c>
      <c r="E183" s="32"/>
      <c r="F183" s="163" t="s">
        <v>1409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248</v>
      </c>
      <c r="AU183" s="17" t="s">
        <v>87</v>
      </c>
    </row>
    <row r="184" spans="1:65" s="2" customFormat="1" ht="16.5" customHeight="1">
      <c r="A184" s="32"/>
      <c r="B184" s="148"/>
      <c r="C184" s="194" t="s">
        <v>332</v>
      </c>
      <c r="D184" s="194" t="s">
        <v>428</v>
      </c>
      <c r="E184" s="195" t="s">
        <v>1410</v>
      </c>
      <c r="F184" s="196" t="s">
        <v>1411</v>
      </c>
      <c r="G184" s="197" t="s">
        <v>501</v>
      </c>
      <c r="H184" s="198">
        <v>2</v>
      </c>
      <c r="I184" s="199"/>
      <c r="J184" s="200">
        <f>ROUND(I184*H184,2)</f>
        <v>0</v>
      </c>
      <c r="K184" s="196" t="s">
        <v>1</v>
      </c>
      <c r="L184" s="201"/>
      <c r="M184" s="202" t="s">
        <v>1</v>
      </c>
      <c r="N184" s="203" t="s">
        <v>43</v>
      </c>
      <c r="O184" s="58"/>
      <c r="P184" s="158">
        <f>O184*H184</f>
        <v>0</v>
      </c>
      <c r="Q184" s="158">
        <v>0.00192</v>
      </c>
      <c r="R184" s="158">
        <f>Q184*H184</f>
        <v>0.00384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277</v>
      </c>
      <c r="AT184" s="160" t="s">
        <v>428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1412</v>
      </c>
    </row>
    <row r="185" spans="1:47" s="2" customFormat="1" ht="12">
      <c r="A185" s="32"/>
      <c r="B185" s="33"/>
      <c r="C185" s="32"/>
      <c r="D185" s="162" t="s">
        <v>248</v>
      </c>
      <c r="E185" s="32"/>
      <c r="F185" s="163" t="s">
        <v>1411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1:65" s="2" customFormat="1" ht="16.5" customHeight="1">
      <c r="A186" s="32"/>
      <c r="B186" s="148"/>
      <c r="C186" s="194" t="s">
        <v>453</v>
      </c>
      <c r="D186" s="194" t="s">
        <v>428</v>
      </c>
      <c r="E186" s="195" t="s">
        <v>1413</v>
      </c>
      <c r="F186" s="196" t="s">
        <v>1414</v>
      </c>
      <c r="G186" s="197" t="s">
        <v>501</v>
      </c>
      <c r="H186" s="198">
        <v>6</v>
      </c>
      <c r="I186" s="199"/>
      <c r="J186" s="200">
        <f>ROUND(I186*H186,2)</f>
        <v>0</v>
      </c>
      <c r="K186" s="196" t="s">
        <v>1</v>
      </c>
      <c r="L186" s="201"/>
      <c r="M186" s="202" t="s">
        <v>1</v>
      </c>
      <c r="N186" s="203" t="s">
        <v>43</v>
      </c>
      <c r="O186" s="58"/>
      <c r="P186" s="158">
        <f>O186*H186</f>
        <v>0</v>
      </c>
      <c r="Q186" s="158">
        <v>0.00185</v>
      </c>
      <c r="R186" s="158">
        <f>Q186*H186</f>
        <v>0.0111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277</v>
      </c>
      <c r="AT186" s="160" t="s">
        <v>428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239</v>
      </c>
      <c r="BM186" s="160" t="s">
        <v>1415</v>
      </c>
    </row>
    <row r="187" spans="1:47" s="2" customFormat="1" ht="12">
      <c r="A187" s="32"/>
      <c r="B187" s="33"/>
      <c r="C187" s="32"/>
      <c r="D187" s="162" t="s">
        <v>248</v>
      </c>
      <c r="E187" s="32"/>
      <c r="F187" s="163" t="s">
        <v>1414</v>
      </c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24">
      <c r="A188" s="32"/>
      <c r="B188" s="148"/>
      <c r="C188" s="149" t="s">
        <v>7</v>
      </c>
      <c r="D188" s="149" t="s">
        <v>243</v>
      </c>
      <c r="E188" s="150" t="s">
        <v>1416</v>
      </c>
      <c r="F188" s="151" t="s">
        <v>1417</v>
      </c>
      <c r="G188" s="152" t="s">
        <v>501</v>
      </c>
      <c r="H188" s="153">
        <v>6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1418</v>
      </c>
    </row>
    <row r="189" spans="1:47" s="2" customFormat="1" ht="19.5">
      <c r="A189" s="32"/>
      <c r="B189" s="33"/>
      <c r="C189" s="32"/>
      <c r="D189" s="162" t="s">
        <v>248</v>
      </c>
      <c r="E189" s="32"/>
      <c r="F189" s="163" t="s">
        <v>1419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16.5" customHeight="1">
      <c r="A190" s="32"/>
      <c r="B190" s="148"/>
      <c r="C190" s="194" t="s">
        <v>462</v>
      </c>
      <c r="D190" s="194" t="s">
        <v>428</v>
      </c>
      <c r="E190" s="195" t="s">
        <v>1420</v>
      </c>
      <c r="F190" s="196" t="s">
        <v>1421</v>
      </c>
      <c r="G190" s="197" t="s">
        <v>501</v>
      </c>
      <c r="H190" s="198">
        <v>3</v>
      </c>
      <c r="I190" s="199"/>
      <c r="J190" s="200">
        <f>ROUND(I190*H190,2)</f>
        <v>0</v>
      </c>
      <c r="K190" s="196" t="s">
        <v>1</v>
      </c>
      <c r="L190" s="201"/>
      <c r="M190" s="202" t="s">
        <v>1</v>
      </c>
      <c r="N190" s="203" t="s">
        <v>43</v>
      </c>
      <c r="O190" s="58"/>
      <c r="P190" s="158">
        <f>O190*H190</f>
        <v>0</v>
      </c>
      <c r="Q190" s="158">
        <v>0.00061</v>
      </c>
      <c r="R190" s="158">
        <f>Q190*H190</f>
        <v>0.00183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277</v>
      </c>
      <c r="AT190" s="160" t="s">
        <v>428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1422</v>
      </c>
    </row>
    <row r="191" spans="1:47" s="2" customFormat="1" ht="12">
      <c r="A191" s="32"/>
      <c r="B191" s="33"/>
      <c r="C191" s="32"/>
      <c r="D191" s="162" t="s">
        <v>248</v>
      </c>
      <c r="E191" s="32"/>
      <c r="F191" s="163" t="s">
        <v>1421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1:65" s="2" customFormat="1" ht="16.5" customHeight="1">
      <c r="A192" s="32"/>
      <c r="B192" s="148"/>
      <c r="C192" s="194" t="s">
        <v>467</v>
      </c>
      <c r="D192" s="194" t="s">
        <v>428</v>
      </c>
      <c r="E192" s="195" t="s">
        <v>1423</v>
      </c>
      <c r="F192" s="196" t="s">
        <v>1424</v>
      </c>
      <c r="G192" s="197" t="s">
        <v>501</v>
      </c>
      <c r="H192" s="198">
        <v>3</v>
      </c>
      <c r="I192" s="199"/>
      <c r="J192" s="200">
        <f>ROUND(I192*H192,2)</f>
        <v>0</v>
      </c>
      <c r="K192" s="196" t="s">
        <v>1</v>
      </c>
      <c r="L192" s="201"/>
      <c r="M192" s="202" t="s">
        <v>1</v>
      </c>
      <c r="N192" s="203" t="s">
        <v>43</v>
      </c>
      <c r="O192" s="58"/>
      <c r="P192" s="158">
        <f>O192*H192</f>
        <v>0</v>
      </c>
      <c r="Q192" s="158">
        <v>0.00141</v>
      </c>
      <c r="R192" s="158">
        <f>Q192*H192</f>
        <v>0.00423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277</v>
      </c>
      <c r="AT192" s="160" t="s">
        <v>428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239</v>
      </c>
      <c r="BM192" s="160" t="s">
        <v>1425</v>
      </c>
    </row>
    <row r="193" spans="1:47" s="2" customFormat="1" ht="12">
      <c r="A193" s="32"/>
      <c r="B193" s="33"/>
      <c r="C193" s="32"/>
      <c r="D193" s="162" t="s">
        <v>248</v>
      </c>
      <c r="E193" s="32"/>
      <c r="F193" s="163" t="s">
        <v>1424</v>
      </c>
      <c r="G193" s="32"/>
      <c r="H193" s="32"/>
      <c r="I193" s="164"/>
      <c r="J193" s="32"/>
      <c r="K193" s="32"/>
      <c r="L193" s="33"/>
      <c r="M193" s="165"/>
      <c r="N193" s="166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248</v>
      </c>
      <c r="AU193" s="17" t="s">
        <v>87</v>
      </c>
    </row>
    <row r="194" spans="1:65" s="2" customFormat="1" ht="24">
      <c r="A194" s="32"/>
      <c r="B194" s="148"/>
      <c r="C194" s="149" t="s">
        <v>472</v>
      </c>
      <c r="D194" s="149" t="s">
        <v>243</v>
      </c>
      <c r="E194" s="150" t="s">
        <v>1426</v>
      </c>
      <c r="F194" s="151" t="s">
        <v>1427</v>
      </c>
      <c r="G194" s="152" t="s">
        <v>954</v>
      </c>
      <c r="H194" s="153">
        <v>3</v>
      </c>
      <c r="I194" s="154"/>
      <c r="J194" s="155">
        <f>ROUND(I194*H194,2)</f>
        <v>0</v>
      </c>
      <c r="K194" s="151" t="s">
        <v>356</v>
      </c>
      <c r="L194" s="33"/>
      <c r="M194" s="156" t="s">
        <v>1</v>
      </c>
      <c r="N194" s="157" t="s">
        <v>43</v>
      </c>
      <c r="O194" s="58"/>
      <c r="P194" s="158">
        <f>O194*H194</f>
        <v>0</v>
      </c>
      <c r="Q194" s="158">
        <v>0.00018</v>
      </c>
      <c r="R194" s="158">
        <f>Q194*H194</f>
        <v>0.00054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239</v>
      </c>
      <c r="AT194" s="160" t="s">
        <v>243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239</v>
      </c>
      <c r="BM194" s="160" t="s">
        <v>1428</v>
      </c>
    </row>
    <row r="195" spans="1:47" s="2" customFormat="1" ht="12">
      <c r="A195" s="32"/>
      <c r="B195" s="33"/>
      <c r="C195" s="32"/>
      <c r="D195" s="162" t="s">
        <v>248</v>
      </c>
      <c r="E195" s="32"/>
      <c r="F195" s="163" t="s">
        <v>1429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2:63" s="12" customFormat="1" ht="22.9" customHeight="1">
      <c r="B196" s="135"/>
      <c r="D196" s="136" t="s">
        <v>77</v>
      </c>
      <c r="E196" s="146" t="s">
        <v>614</v>
      </c>
      <c r="F196" s="146" t="s">
        <v>615</v>
      </c>
      <c r="I196" s="138"/>
      <c r="J196" s="147">
        <f>BK196</f>
        <v>0</v>
      </c>
      <c r="L196" s="135"/>
      <c r="M196" s="140"/>
      <c r="N196" s="141"/>
      <c r="O196" s="141"/>
      <c r="P196" s="142">
        <f>SUM(P197:P200)</f>
        <v>0</v>
      </c>
      <c r="Q196" s="141"/>
      <c r="R196" s="142">
        <f>SUM(R197:R200)</f>
        <v>0</v>
      </c>
      <c r="S196" s="141"/>
      <c r="T196" s="143">
        <f>SUM(T197:T200)</f>
        <v>0</v>
      </c>
      <c r="AR196" s="136" t="s">
        <v>85</v>
      </c>
      <c r="AT196" s="144" t="s">
        <v>77</v>
      </c>
      <c r="AU196" s="144" t="s">
        <v>85</v>
      </c>
      <c r="AY196" s="136" t="s">
        <v>240</v>
      </c>
      <c r="BK196" s="145">
        <f>SUM(BK197:BK200)</f>
        <v>0</v>
      </c>
    </row>
    <row r="197" spans="1:65" s="2" customFormat="1" ht="24">
      <c r="A197" s="32"/>
      <c r="B197" s="148"/>
      <c r="C197" s="149" t="s">
        <v>403</v>
      </c>
      <c r="D197" s="149" t="s">
        <v>243</v>
      </c>
      <c r="E197" s="150" t="s">
        <v>1031</v>
      </c>
      <c r="F197" s="151" t="s">
        <v>1032</v>
      </c>
      <c r="G197" s="152" t="s">
        <v>391</v>
      </c>
      <c r="H197" s="153">
        <v>13.073</v>
      </c>
      <c r="I197" s="154"/>
      <c r="J197" s="155">
        <f>ROUND(I197*H197,2)</f>
        <v>0</v>
      </c>
      <c r="K197" s="151" t="s">
        <v>356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239</v>
      </c>
      <c r="AT197" s="160" t="s">
        <v>243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1430</v>
      </c>
    </row>
    <row r="198" spans="1:47" s="2" customFormat="1" ht="29.25">
      <c r="A198" s="32"/>
      <c r="B198" s="33"/>
      <c r="C198" s="32"/>
      <c r="D198" s="162" t="s">
        <v>248</v>
      </c>
      <c r="E198" s="32"/>
      <c r="F198" s="163" t="s">
        <v>1034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1:65" s="2" customFormat="1" ht="33" customHeight="1">
      <c r="A199" s="32"/>
      <c r="B199" s="148"/>
      <c r="C199" s="149" t="s">
        <v>478</v>
      </c>
      <c r="D199" s="149" t="s">
        <v>243</v>
      </c>
      <c r="E199" s="150" t="s">
        <v>1035</v>
      </c>
      <c r="F199" s="151" t="s">
        <v>1036</v>
      </c>
      <c r="G199" s="152" t="s">
        <v>391</v>
      </c>
      <c r="H199" s="153">
        <v>13.073</v>
      </c>
      <c r="I199" s="154"/>
      <c r="J199" s="155">
        <f>ROUND(I199*H199,2)</f>
        <v>0</v>
      </c>
      <c r="K199" s="151" t="s">
        <v>356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239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1431</v>
      </c>
    </row>
    <row r="200" spans="1:47" s="2" customFormat="1" ht="29.25">
      <c r="A200" s="32"/>
      <c r="B200" s="33"/>
      <c r="C200" s="32"/>
      <c r="D200" s="162" t="s">
        <v>248</v>
      </c>
      <c r="E200" s="32"/>
      <c r="F200" s="163" t="s">
        <v>1038</v>
      </c>
      <c r="G200" s="32"/>
      <c r="H200" s="32"/>
      <c r="I200" s="164"/>
      <c r="J200" s="32"/>
      <c r="K200" s="32"/>
      <c r="L200" s="33"/>
      <c r="M200" s="167"/>
      <c r="N200" s="168"/>
      <c r="O200" s="169"/>
      <c r="P200" s="169"/>
      <c r="Q200" s="169"/>
      <c r="R200" s="169"/>
      <c r="S200" s="169"/>
      <c r="T200" s="1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31" s="2" customFormat="1" ht="6.95" customHeight="1">
      <c r="A201" s="32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3"/>
      <c r="M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</sheetData>
  <autoFilter ref="C125:K200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214"/>
  <sheetViews>
    <sheetView showGridLines="0" workbookViewId="0" topLeftCell="A19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151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1432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136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ROUND((SUM(BE126:BE213)),2)</f>
        <v>0</v>
      </c>
      <c r="G35" s="32"/>
      <c r="H35" s="32"/>
      <c r="I35" s="105">
        <v>0.21</v>
      </c>
      <c r="J35" s="104">
        <f>ROUND(((SUM(BE126:BE213))*I35),2)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ROUND((SUM(BF126:BF213)),2)</f>
        <v>0</v>
      </c>
      <c r="G36" s="32"/>
      <c r="H36" s="32"/>
      <c r="I36" s="105">
        <v>0.15</v>
      </c>
      <c r="J36" s="104">
        <f>ROUND(((SUM(BF126:BF213))*I36),2)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ROUND((SUM(BG126:BG213)),2)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ROUND((SUM(BH126:BH213)),2)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ROUND((SUM(BI126:BI213)),2)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SO-306 - Přípojky splaškové kanalizace –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2:12" s="10" customFormat="1" ht="19.9" customHeight="1">
      <c r="B101" s="121"/>
      <c r="D101" s="122" t="s">
        <v>822</v>
      </c>
      <c r="E101" s="123"/>
      <c r="F101" s="123"/>
      <c r="G101" s="123"/>
      <c r="H101" s="123"/>
      <c r="I101" s="123"/>
      <c r="J101" s="124">
        <f>J174</f>
        <v>0</v>
      </c>
      <c r="L101" s="121"/>
    </row>
    <row r="102" spans="2:12" s="10" customFormat="1" ht="19.9" customHeight="1">
      <c r="B102" s="121"/>
      <c r="D102" s="122" t="s">
        <v>823</v>
      </c>
      <c r="E102" s="123"/>
      <c r="F102" s="123"/>
      <c r="G102" s="123"/>
      <c r="H102" s="123"/>
      <c r="I102" s="123"/>
      <c r="J102" s="124">
        <f>J177</f>
        <v>0</v>
      </c>
      <c r="L102" s="121"/>
    </row>
    <row r="103" spans="2:12" s="10" customFormat="1" ht="19.9" customHeight="1">
      <c r="B103" s="121"/>
      <c r="D103" s="122" t="s">
        <v>346</v>
      </c>
      <c r="E103" s="123"/>
      <c r="F103" s="123"/>
      <c r="G103" s="123"/>
      <c r="H103" s="123"/>
      <c r="I103" s="123"/>
      <c r="J103" s="124">
        <f>J184</f>
        <v>0</v>
      </c>
      <c r="L103" s="121"/>
    </row>
    <row r="104" spans="2:12" s="10" customFormat="1" ht="19.9" customHeight="1">
      <c r="B104" s="121"/>
      <c r="D104" s="122" t="s">
        <v>349</v>
      </c>
      <c r="E104" s="123"/>
      <c r="F104" s="123"/>
      <c r="G104" s="123"/>
      <c r="H104" s="123"/>
      <c r="I104" s="123"/>
      <c r="J104" s="124">
        <f>J209</f>
        <v>0</v>
      </c>
      <c r="L104" s="12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224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6.25" customHeight="1">
      <c r="A114" s="32"/>
      <c r="B114" s="33"/>
      <c r="C114" s="32"/>
      <c r="D114" s="32"/>
      <c r="E114" s="252" t="str">
        <f>E7</f>
        <v>ZTV pro výstavbu rodinných a bytových domů U Unika v Pacově - III.etapa</v>
      </c>
      <c r="F114" s="253"/>
      <c r="G114" s="253"/>
      <c r="H114" s="253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213</v>
      </c>
      <c r="L115" s="20"/>
    </row>
    <row r="116" spans="1:31" s="2" customFormat="1" ht="16.5" customHeight="1">
      <c r="A116" s="32"/>
      <c r="B116" s="33"/>
      <c r="C116" s="32"/>
      <c r="D116" s="32"/>
      <c r="E116" s="252" t="s">
        <v>820</v>
      </c>
      <c r="F116" s="251"/>
      <c r="G116" s="251"/>
      <c r="H116" s="25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215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9" t="str">
        <f>E11</f>
        <v>SO-306 - Přípojky splaškové kanalizace – část C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>město Pacov</v>
      </c>
      <c r="G120" s="32"/>
      <c r="H120" s="32"/>
      <c r="I120" s="27" t="s">
        <v>22</v>
      </c>
      <c r="J120" s="55" t="str">
        <f>IF(J14="","",J14)</f>
        <v>21. 12. 2020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5.7" customHeight="1">
      <c r="A122" s="32"/>
      <c r="B122" s="33"/>
      <c r="C122" s="27" t="s">
        <v>24</v>
      </c>
      <c r="D122" s="32"/>
      <c r="E122" s="32"/>
      <c r="F122" s="25" t="str">
        <f>E17</f>
        <v>město Pacov</v>
      </c>
      <c r="G122" s="32"/>
      <c r="H122" s="32"/>
      <c r="I122" s="27" t="s">
        <v>29</v>
      </c>
      <c r="J122" s="30" t="str">
        <f>E23</f>
        <v>PROJEKT CENTRUM NOVA s.r.o.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27</v>
      </c>
      <c r="D123" s="32"/>
      <c r="E123" s="32"/>
      <c r="F123" s="25" t="str">
        <f>IF(E20="","",E20)</f>
        <v>Vyplň údaj</v>
      </c>
      <c r="G123" s="32"/>
      <c r="H123" s="32"/>
      <c r="I123" s="27" t="s">
        <v>34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5"/>
      <c r="B125" s="126"/>
      <c r="C125" s="127" t="s">
        <v>225</v>
      </c>
      <c r="D125" s="128" t="s">
        <v>63</v>
      </c>
      <c r="E125" s="128" t="s">
        <v>59</v>
      </c>
      <c r="F125" s="128" t="s">
        <v>60</v>
      </c>
      <c r="G125" s="128" t="s">
        <v>226</v>
      </c>
      <c r="H125" s="128" t="s">
        <v>227</v>
      </c>
      <c r="I125" s="128" t="s">
        <v>228</v>
      </c>
      <c r="J125" s="128" t="s">
        <v>219</v>
      </c>
      <c r="K125" s="129" t="s">
        <v>229</v>
      </c>
      <c r="L125" s="130"/>
      <c r="M125" s="62" t="s">
        <v>1</v>
      </c>
      <c r="N125" s="63" t="s">
        <v>42</v>
      </c>
      <c r="O125" s="63" t="s">
        <v>230</v>
      </c>
      <c r="P125" s="63" t="s">
        <v>231</v>
      </c>
      <c r="Q125" s="63" t="s">
        <v>232</v>
      </c>
      <c r="R125" s="63" t="s">
        <v>233</v>
      </c>
      <c r="S125" s="63" t="s">
        <v>234</v>
      </c>
      <c r="T125" s="64" t="s">
        <v>235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236</v>
      </c>
      <c r="D126" s="32"/>
      <c r="E126" s="32"/>
      <c r="F126" s="32"/>
      <c r="G126" s="32"/>
      <c r="H126" s="32"/>
      <c r="I126" s="32"/>
      <c r="J126" s="131">
        <f>BK126</f>
        <v>0</v>
      </c>
      <c r="K126" s="32"/>
      <c r="L126" s="33"/>
      <c r="M126" s="65"/>
      <c r="N126" s="56"/>
      <c r="O126" s="66"/>
      <c r="P126" s="132">
        <f>P127</f>
        <v>0</v>
      </c>
      <c r="Q126" s="66"/>
      <c r="R126" s="132">
        <f>R127</f>
        <v>19.709136</v>
      </c>
      <c r="S126" s="66"/>
      <c r="T126" s="133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77</v>
      </c>
      <c r="AU126" s="17" t="s">
        <v>221</v>
      </c>
      <c r="BK126" s="134">
        <f>BK127</f>
        <v>0</v>
      </c>
    </row>
    <row r="127" spans="2:63" s="12" customFormat="1" ht="25.9" customHeight="1">
      <c r="B127" s="135"/>
      <c r="D127" s="136" t="s">
        <v>77</v>
      </c>
      <c r="E127" s="137" t="s">
        <v>350</v>
      </c>
      <c r="F127" s="137" t="s">
        <v>351</v>
      </c>
      <c r="I127" s="138"/>
      <c r="J127" s="139">
        <f>BK127</f>
        <v>0</v>
      </c>
      <c r="L127" s="135"/>
      <c r="M127" s="140"/>
      <c r="N127" s="141"/>
      <c r="O127" s="141"/>
      <c r="P127" s="142">
        <f>P128+P174+P177+P184+P209</f>
        <v>0</v>
      </c>
      <c r="Q127" s="141"/>
      <c r="R127" s="142">
        <f>R128+R174+R177+R184+R209</f>
        <v>19.709136</v>
      </c>
      <c r="S127" s="141"/>
      <c r="T127" s="143">
        <f>T128+T174+T177+T184+T209</f>
        <v>0</v>
      </c>
      <c r="AR127" s="136" t="s">
        <v>85</v>
      </c>
      <c r="AT127" s="144" t="s">
        <v>77</v>
      </c>
      <c r="AU127" s="144" t="s">
        <v>78</v>
      </c>
      <c r="AY127" s="136" t="s">
        <v>240</v>
      </c>
      <c r="BK127" s="145">
        <f>BK128+BK174+BK177+BK184+BK209</f>
        <v>0</v>
      </c>
    </row>
    <row r="128" spans="2:63" s="12" customFormat="1" ht="22.9" customHeight="1">
      <c r="B128" s="135"/>
      <c r="D128" s="136" t="s">
        <v>77</v>
      </c>
      <c r="E128" s="146" t="s">
        <v>85</v>
      </c>
      <c r="F128" s="146" t="s">
        <v>352</v>
      </c>
      <c r="I128" s="138"/>
      <c r="J128" s="147">
        <f>BK128</f>
        <v>0</v>
      </c>
      <c r="L128" s="135"/>
      <c r="M128" s="140"/>
      <c r="N128" s="141"/>
      <c r="O128" s="141"/>
      <c r="P128" s="142">
        <f>SUM(P129:P173)</f>
        <v>0</v>
      </c>
      <c r="Q128" s="141"/>
      <c r="R128" s="142">
        <f>SUM(R129:R173)</f>
        <v>15.360816</v>
      </c>
      <c r="S128" s="141"/>
      <c r="T128" s="143">
        <f>SUM(T129:T173)</f>
        <v>0</v>
      </c>
      <c r="AR128" s="136" t="s">
        <v>85</v>
      </c>
      <c r="AT128" s="144" t="s">
        <v>77</v>
      </c>
      <c r="AU128" s="144" t="s">
        <v>85</v>
      </c>
      <c r="AY128" s="136" t="s">
        <v>240</v>
      </c>
      <c r="BK128" s="145">
        <f>SUM(BK129:BK173)</f>
        <v>0</v>
      </c>
    </row>
    <row r="129" spans="1:65" s="2" customFormat="1" ht="33" customHeight="1">
      <c r="A129" s="32"/>
      <c r="B129" s="148"/>
      <c r="C129" s="149" t="s">
        <v>85</v>
      </c>
      <c r="D129" s="149" t="s">
        <v>243</v>
      </c>
      <c r="E129" s="150" t="s">
        <v>838</v>
      </c>
      <c r="F129" s="151" t="s">
        <v>839</v>
      </c>
      <c r="G129" s="152" t="s">
        <v>375</v>
      </c>
      <c r="H129" s="153">
        <v>4.511</v>
      </c>
      <c r="I129" s="154"/>
      <c r="J129" s="155">
        <f>ROUND(I129*H129,2)</f>
        <v>0</v>
      </c>
      <c r="K129" s="151" t="s">
        <v>356</v>
      </c>
      <c r="L129" s="33"/>
      <c r="M129" s="156" t="s">
        <v>1</v>
      </c>
      <c r="N129" s="157" t="s">
        <v>43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239</v>
      </c>
      <c r="AT129" s="160" t="s">
        <v>243</v>
      </c>
      <c r="AU129" s="160" t="s">
        <v>87</v>
      </c>
      <c r="AY129" s="17" t="s">
        <v>240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85</v>
      </c>
      <c r="BK129" s="161">
        <f>ROUND(I129*H129,2)</f>
        <v>0</v>
      </c>
      <c r="BL129" s="17" t="s">
        <v>239</v>
      </c>
      <c r="BM129" s="160" t="s">
        <v>1433</v>
      </c>
    </row>
    <row r="130" spans="1:47" s="2" customFormat="1" ht="29.25">
      <c r="A130" s="32"/>
      <c r="B130" s="33"/>
      <c r="C130" s="32"/>
      <c r="D130" s="162" t="s">
        <v>248</v>
      </c>
      <c r="E130" s="32"/>
      <c r="F130" s="163" t="s">
        <v>841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248</v>
      </c>
      <c r="AU130" s="17" t="s">
        <v>87</v>
      </c>
    </row>
    <row r="131" spans="2:51" s="13" customFormat="1" ht="12">
      <c r="B131" s="171"/>
      <c r="D131" s="162" t="s">
        <v>367</v>
      </c>
      <c r="E131" s="172" t="s">
        <v>1</v>
      </c>
      <c r="F131" s="173" t="s">
        <v>1434</v>
      </c>
      <c r="H131" s="174">
        <v>8.224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367</v>
      </c>
      <c r="AU131" s="172" t="s">
        <v>87</v>
      </c>
      <c r="AV131" s="13" t="s">
        <v>87</v>
      </c>
      <c r="AW131" s="13" t="s">
        <v>33</v>
      </c>
      <c r="AX131" s="13" t="s">
        <v>78</v>
      </c>
      <c r="AY131" s="172" t="s">
        <v>240</v>
      </c>
    </row>
    <row r="132" spans="2:51" s="13" customFormat="1" ht="12">
      <c r="B132" s="171"/>
      <c r="D132" s="162" t="s">
        <v>367</v>
      </c>
      <c r="E132" s="172" t="s">
        <v>1</v>
      </c>
      <c r="F132" s="173" t="s">
        <v>1435</v>
      </c>
      <c r="H132" s="174">
        <v>8.032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33</v>
      </c>
      <c r="AX132" s="13" t="s">
        <v>78</v>
      </c>
      <c r="AY132" s="172" t="s">
        <v>240</v>
      </c>
    </row>
    <row r="133" spans="2:51" s="13" customFormat="1" ht="12">
      <c r="B133" s="171"/>
      <c r="D133" s="162" t="s">
        <v>367</v>
      </c>
      <c r="E133" s="172" t="s">
        <v>1</v>
      </c>
      <c r="F133" s="173" t="s">
        <v>1436</v>
      </c>
      <c r="H133" s="174">
        <v>11.952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33</v>
      </c>
      <c r="AX133" s="13" t="s">
        <v>78</v>
      </c>
      <c r="AY133" s="172" t="s">
        <v>240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1435</v>
      </c>
      <c r="H134" s="174">
        <v>8.032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3" customFormat="1" ht="12">
      <c r="B135" s="171"/>
      <c r="D135" s="162" t="s">
        <v>367</v>
      </c>
      <c r="E135" s="172" t="s">
        <v>1</v>
      </c>
      <c r="F135" s="173" t="s">
        <v>1437</v>
      </c>
      <c r="H135" s="174">
        <v>12.048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33</v>
      </c>
      <c r="AX135" s="13" t="s">
        <v>78</v>
      </c>
      <c r="AY135" s="172" t="s">
        <v>240</v>
      </c>
    </row>
    <row r="136" spans="2:51" s="13" customFormat="1" ht="12">
      <c r="B136" s="171"/>
      <c r="D136" s="162" t="s">
        <v>367</v>
      </c>
      <c r="E136" s="172" t="s">
        <v>1</v>
      </c>
      <c r="F136" s="173" t="s">
        <v>1438</v>
      </c>
      <c r="H136" s="174">
        <v>8.096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367</v>
      </c>
      <c r="AU136" s="172" t="s">
        <v>87</v>
      </c>
      <c r="AV136" s="13" t="s">
        <v>87</v>
      </c>
      <c r="AW136" s="13" t="s">
        <v>33</v>
      </c>
      <c r="AX136" s="13" t="s">
        <v>78</v>
      </c>
      <c r="AY136" s="172" t="s">
        <v>240</v>
      </c>
    </row>
    <row r="137" spans="2:51" s="14" customFormat="1" ht="12">
      <c r="B137" s="179"/>
      <c r="D137" s="162" t="s">
        <v>367</v>
      </c>
      <c r="E137" s="180" t="s">
        <v>1</v>
      </c>
      <c r="F137" s="181" t="s">
        <v>368</v>
      </c>
      <c r="H137" s="182">
        <v>56.384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367</v>
      </c>
      <c r="AU137" s="180" t="s">
        <v>87</v>
      </c>
      <c r="AV137" s="14" t="s">
        <v>239</v>
      </c>
      <c r="AW137" s="14" t="s">
        <v>33</v>
      </c>
      <c r="AX137" s="14" t="s">
        <v>85</v>
      </c>
      <c r="AY137" s="180" t="s">
        <v>240</v>
      </c>
    </row>
    <row r="138" spans="2:51" s="13" customFormat="1" ht="12">
      <c r="B138" s="171"/>
      <c r="D138" s="162" t="s">
        <v>367</v>
      </c>
      <c r="F138" s="173" t="s">
        <v>1439</v>
      </c>
      <c r="H138" s="174">
        <v>4.511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</v>
      </c>
      <c r="AX138" s="13" t="s">
        <v>85</v>
      </c>
      <c r="AY138" s="172" t="s">
        <v>240</v>
      </c>
    </row>
    <row r="139" spans="1:65" s="2" customFormat="1" ht="33" customHeight="1">
      <c r="A139" s="32"/>
      <c r="B139" s="148"/>
      <c r="C139" s="149" t="s">
        <v>87</v>
      </c>
      <c r="D139" s="149" t="s">
        <v>243</v>
      </c>
      <c r="E139" s="150" t="s">
        <v>1126</v>
      </c>
      <c r="F139" s="151" t="s">
        <v>1127</v>
      </c>
      <c r="G139" s="152" t="s">
        <v>375</v>
      </c>
      <c r="H139" s="153">
        <v>35.522</v>
      </c>
      <c r="I139" s="154"/>
      <c r="J139" s="155">
        <f>ROUND(I139*H139,2)</f>
        <v>0</v>
      </c>
      <c r="K139" s="151" t="s">
        <v>356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239</v>
      </c>
      <c r="AT139" s="160" t="s">
        <v>243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239</v>
      </c>
      <c r="BM139" s="160" t="s">
        <v>1440</v>
      </c>
    </row>
    <row r="140" spans="1:47" s="2" customFormat="1" ht="29.25">
      <c r="A140" s="32"/>
      <c r="B140" s="33"/>
      <c r="C140" s="32"/>
      <c r="D140" s="162" t="s">
        <v>248</v>
      </c>
      <c r="E140" s="32"/>
      <c r="F140" s="163" t="s">
        <v>1129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2:51" s="13" customFormat="1" ht="12">
      <c r="B141" s="171"/>
      <c r="D141" s="162" t="s">
        <v>367</v>
      </c>
      <c r="F141" s="173" t="s">
        <v>1441</v>
      </c>
      <c r="H141" s="174">
        <v>35.522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</v>
      </c>
      <c r="AX141" s="13" t="s">
        <v>85</v>
      </c>
      <c r="AY141" s="172" t="s">
        <v>240</v>
      </c>
    </row>
    <row r="142" spans="1:65" s="2" customFormat="1" ht="33" customHeight="1">
      <c r="A142" s="32"/>
      <c r="B142" s="148"/>
      <c r="C142" s="149" t="s">
        <v>100</v>
      </c>
      <c r="D142" s="149" t="s">
        <v>243</v>
      </c>
      <c r="E142" s="150" t="s">
        <v>1369</v>
      </c>
      <c r="F142" s="151" t="s">
        <v>1370</v>
      </c>
      <c r="G142" s="152" t="s">
        <v>375</v>
      </c>
      <c r="H142" s="153">
        <v>16.351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1442</v>
      </c>
    </row>
    <row r="143" spans="1:47" s="2" customFormat="1" ht="29.25">
      <c r="A143" s="32"/>
      <c r="B143" s="33"/>
      <c r="C143" s="32"/>
      <c r="D143" s="162" t="s">
        <v>248</v>
      </c>
      <c r="E143" s="32"/>
      <c r="F143" s="163" t="s">
        <v>1372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51" s="13" customFormat="1" ht="12">
      <c r="B144" s="171"/>
      <c r="D144" s="162" t="s">
        <v>367</v>
      </c>
      <c r="F144" s="173" t="s">
        <v>1443</v>
      </c>
      <c r="H144" s="174">
        <v>16.351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367</v>
      </c>
      <c r="AU144" s="172" t="s">
        <v>87</v>
      </c>
      <c r="AV144" s="13" t="s">
        <v>87</v>
      </c>
      <c r="AW144" s="13" t="s">
        <v>3</v>
      </c>
      <c r="AX144" s="13" t="s">
        <v>85</v>
      </c>
      <c r="AY144" s="172" t="s">
        <v>240</v>
      </c>
    </row>
    <row r="145" spans="1:65" s="2" customFormat="1" ht="21.75" customHeight="1">
      <c r="A145" s="32"/>
      <c r="B145" s="148"/>
      <c r="C145" s="149" t="s">
        <v>239</v>
      </c>
      <c r="D145" s="149" t="s">
        <v>243</v>
      </c>
      <c r="E145" s="150" t="s">
        <v>867</v>
      </c>
      <c r="F145" s="151" t="s">
        <v>868</v>
      </c>
      <c r="G145" s="152" t="s">
        <v>355</v>
      </c>
      <c r="H145" s="153">
        <v>140.96</v>
      </c>
      <c r="I145" s="154"/>
      <c r="J145" s="155">
        <f>ROUND(I145*H145,2)</f>
        <v>0</v>
      </c>
      <c r="K145" s="151" t="s">
        <v>356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0.00085</v>
      </c>
      <c r="R145" s="158">
        <f>Q145*H145</f>
        <v>0.119816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239</v>
      </c>
      <c r="AT145" s="160" t="s">
        <v>243</v>
      </c>
      <c r="AU145" s="160" t="s">
        <v>87</v>
      </c>
      <c r="AY145" s="17" t="s">
        <v>240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239</v>
      </c>
      <c r="BM145" s="160" t="s">
        <v>1444</v>
      </c>
    </row>
    <row r="146" spans="1:47" s="2" customFormat="1" ht="19.5">
      <c r="A146" s="32"/>
      <c r="B146" s="33"/>
      <c r="C146" s="32"/>
      <c r="D146" s="162" t="s">
        <v>248</v>
      </c>
      <c r="E146" s="32"/>
      <c r="F146" s="163" t="s">
        <v>870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248</v>
      </c>
      <c r="AU146" s="17" t="s">
        <v>87</v>
      </c>
    </row>
    <row r="147" spans="2:51" s="13" customFormat="1" ht="12">
      <c r="B147" s="171"/>
      <c r="D147" s="162" t="s">
        <v>367</v>
      </c>
      <c r="E147" s="172" t="s">
        <v>1</v>
      </c>
      <c r="F147" s="173" t="s">
        <v>1445</v>
      </c>
      <c r="H147" s="174">
        <v>20.56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367</v>
      </c>
      <c r="AU147" s="172" t="s">
        <v>87</v>
      </c>
      <c r="AV147" s="13" t="s">
        <v>87</v>
      </c>
      <c r="AW147" s="13" t="s">
        <v>33</v>
      </c>
      <c r="AX147" s="13" t="s">
        <v>78</v>
      </c>
      <c r="AY147" s="172" t="s">
        <v>240</v>
      </c>
    </row>
    <row r="148" spans="2:51" s="13" customFormat="1" ht="12">
      <c r="B148" s="171"/>
      <c r="D148" s="162" t="s">
        <v>367</v>
      </c>
      <c r="E148" s="172" t="s">
        <v>1</v>
      </c>
      <c r="F148" s="173" t="s">
        <v>1446</v>
      </c>
      <c r="H148" s="174">
        <v>20.08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367</v>
      </c>
      <c r="AU148" s="172" t="s">
        <v>87</v>
      </c>
      <c r="AV148" s="13" t="s">
        <v>87</v>
      </c>
      <c r="AW148" s="13" t="s">
        <v>33</v>
      </c>
      <c r="AX148" s="13" t="s">
        <v>78</v>
      </c>
      <c r="AY148" s="172" t="s">
        <v>240</v>
      </c>
    </row>
    <row r="149" spans="2:51" s="13" customFormat="1" ht="12">
      <c r="B149" s="171"/>
      <c r="D149" s="162" t="s">
        <v>367</v>
      </c>
      <c r="E149" s="172" t="s">
        <v>1</v>
      </c>
      <c r="F149" s="173" t="s">
        <v>1447</v>
      </c>
      <c r="H149" s="174">
        <v>29.88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33</v>
      </c>
      <c r="AX149" s="13" t="s">
        <v>78</v>
      </c>
      <c r="AY149" s="172" t="s">
        <v>240</v>
      </c>
    </row>
    <row r="150" spans="2:51" s="13" customFormat="1" ht="12">
      <c r="B150" s="171"/>
      <c r="D150" s="162" t="s">
        <v>367</v>
      </c>
      <c r="E150" s="172" t="s">
        <v>1</v>
      </c>
      <c r="F150" s="173" t="s">
        <v>1446</v>
      </c>
      <c r="H150" s="174">
        <v>20.08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33</v>
      </c>
      <c r="AX150" s="13" t="s">
        <v>78</v>
      </c>
      <c r="AY150" s="172" t="s">
        <v>240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1448</v>
      </c>
      <c r="H151" s="174">
        <v>30.12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78</v>
      </c>
      <c r="AY151" s="172" t="s">
        <v>240</v>
      </c>
    </row>
    <row r="152" spans="2:51" s="13" customFormat="1" ht="12">
      <c r="B152" s="171"/>
      <c r="D152" s="162" t="s">
        <v>367</v>
      </c>
      <c r="E152" s="172" t="s">
        <v>1</v>
      </c>
      <c r="F152" s="173" t="s">
        <v>1449</v>
      </c>
      <c r="H152" s="174">
        <v>20.24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367</v>
      </c>
      <c r="AU152" s="172" t="s">
        <v>87</v>
      </c>
      <c r="AV152" s="13" t="s">
        <v>87</v>
      </c>
      <c r="AW152" s="13" t="s">
        <v>33</v>
      </c>
      <c r="AX152" s="13" t="s">
        <v>78</v>
      </c>
      <c r="AY152" s="172" t="s">
        <v>240</v>
      </c>
    </row>
    <row r="153" spans="2:51" s="14" customFormat="1" ht="12">
      <c r="B153" s="179"/>
      <c r="D153" s="162" t="s">
        <v>367</v>
      </c>
      <c r="E153" s="180" t="s">
        <v>1</v>
      </c>
      <c r="F153" s="181" t="s">
        <v>368</v>
      </c>
      <c r="H153" s="182">
        <v>140.96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367</v>
      </c>
      <c r="AU153" s="180" t="s">
        <v>87</v>
      </c>
      <c r="AV153" s="14" t="s">
        <v>239</v>
      </c>
      <c r="AW153" s="14" t="s">
        <v>33</v>
      </c>
      <c r="AX153" s="14" t="s">
        <v>85</v>
      </c>
      <c r="AY153" s="180" t="s">
        <v>240</v>
      </c>
    </row>
    <row r="154" spans="1:65" s="2" customFormat="1" ht="24">
      <c r="A154" s="32"/>
      <c r="B154" s="148"/>
      <c r="C154" s="149" t="s">
        <v>262</v>
      </c>
      <c r="D154" s="149" t="s">
        <v>243</v>
      </c>
      <c r="E154" s="150" t="s">
        <v>876</v>
      </c>
      <c r="F154" s="151" t="s">
        <v>877</v>
      </c>
      <c r="G154" s="152" t="s">
        <v>355</v>
      </c>
      <c r="H154" s="153">
        <v>140.96</v>
      </c>
      <c r="I154" s="154"/>
      <c r="J154" s="155">
        <f>ROUND(I154*H154,2)</f>
        <v>0</v>
      </c>
      <c r="K154" s="151" t="s">
        <v>356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239</v>
      </c>
      <c r="AT154" s="160" t="s">
        <v>243</v>
      </c>
      <c r="AU154" s="160" t="s">
        <v>87</v>
      </c>
      <c r="AY154" s="17" t="s">
        <v>240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239</v>
      </c>
      <c r="BM154" s="160" t="s">
        <v>1450</v>
      </c>
    </row>
    <row r="155" spans="1:47" s="2" customFormat="1" ht="29.25">
      <c r="A155" s="32"/>
      <c r="B155" s="33"/>
      <c r="C155" s="32"/>
      <c r="D155" s="162" t="s">
        <v>248</v>
      </c>
      <c r="E155" s="32"/>
      <c r="F155" s="163" t="s">
        <v>879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248</v>
      </c>
      <c r="AU155" s="17" t="s">
        <v>87</v>
      </c>
    </row>
    <row r="156" spans="1:65" s="2" customFormat="1" ht="33" customHeight="1">
      <c r="A156" s="32"/>
      <c r="B156" s="148"/>
      <c r="C156" s="149" t="s">
        <v>267</v>
      </c>
      <c r="D156" s="149" t="s">
        <v>243</v>
      </c>
      <c r="E156" s="150" t="s">
        <v>880</v>
      </c>
      <c r="F156" s="151" t="s">
        <v>881</v>
      </c>
      <c r="G156" s="152" t="s">
        <v>375</v>
      </c>
      <c r="H156" s="153">
        <v>16.351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1451</v>
      </c>
    </row>
    <row r="157" spans="1:47" s="2" customFormat="1" ht="39">
      <c r="A157" s="32"/>
      <c r="B157" s="33"/>
      <c r="C157" s="32"/>
      <c r="D157" s="162" t="s">
        <v>248</v>
      </c>
      <c r="E157" s="32"/>
      <c r="F157" s="163" t="s">
        <v>883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1:65" s="2" customFormat="1" ht="24">
      <c r="A158" s="32"/>
      <c r="B158" s="148"/>
      <c r="C158" s="149" t="s">
        <v>272</v>
      </c>
      <c r="D158" s="149" t="s">
        <v>243</v>
      </c>
      <c r="E158" s="150" t="s">
        <v>884</v>
      </c>
      <c r="F158" s="151" t="s">
        <v>885</v>
      </c>
      <c r="G158" s="152" t="s">
        <v>375</v>
      </c>
      <c r="H158" s="153">
        <v>16.351</v>
      </c>
      <c r="I158" s="154"/>
      <c r="J158" s="155">
        <f>ROUND(I158*H158,2)</f>
        <v>0</v>
      </c>
      <c r="K158" s="151" t="s">
        <v>356</v>
      </c>
      <c r="L158" s="33"/>
      <c r="M158" s="156" t="s">
        <v>1</v>
      </c>
      <c r="N158" s="157" t="s">
        <v>43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239</v>
      </c>
      <c r="AT158" s="160" t="s">
        <v>243</v>
      </c>
      <c r="AU158" s="160" t="s">
        <v>87</v>
      </c>
      <c r="AY158" s="17" t="s">
        <v>240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239</v>
      </c>
      <c r="BM158" s="160" t="s">
        <v>1452</v>
      </c>
    </row>
    <row r="159" spans="1:47" s="2" customFormat="1" ht="29.25">
      <c r="A159" s="32"/>
      <c r="B159" s="33"/>
      <c r="C159" s="32"/>
      <c r="D159" s="162" t="s">
        <v>248</v>
      </c>
      <c r="E159" s="32"/>
      <c r="F159" s="163" t="s">
        <v>887</v>
      </c>
      <c r="G159" s="32"/>
      <c r="H159" s="32"/>
      <c r="I159" s="164"/>
      <c r="J159" s="32"/>
      <c r="K159" s="32"/>
      <c r="L159" s="33"/>
      <c r="M159" s="165"/>
      <c r="N159" s="166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248</v>
      </c>
      <c r="AU159" s="17" t="s">
        <v>87</v>
      </c>
    </row>
    <row r="160" spans="1:65" s="2" customFormat="1" ht="24">
      <c r="A160" s="32"/>
      <c r="B160" s="148"/>
      <c r="C160" s="149" t="s">
        <v>277</v>
      </c>
      <c r="D160" s="149" t="s">
        <v>243</v>
      </c>
      <c r="E160" s="150" t="s">
        <v>389</v>
      </c>
      <c r="F160" s="151" t="s">
        <v>390</v>
      </c>
      <c r="G160" s="152" t="s">
        <v>391</v>
      </c>
      <c r="H160" s="153">
        <v>34.337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1453</v>
      </c>
    </row>
    <row r="161" spans="1:47" s="2" customFormat="1" ht="29.25">
      <c r="A161" s="32"/>
      <c r="B161" s="33"/>
      <c r="C161" s="32"/>
      <c r="D161" s="162" t="s">
        <v>248</v>
      </c>
      <c r="E161" s="32"/>
      <c r="F161" s="163" t="s">
        <v>393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3" customFormat="1" ht="12">
      <c r="B162" s="171"/>
      <c r="D162" s="162" t="s">
        <v>367</v>
      </c>
      <c r="F162" s="173" t="s">
        <v>1454</v>
      </c>
      <c r="H162" s="174">
        <v>34.337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</v>
      </c>
      <c r="AX162" s="13" t="s">
        <v>85</v>
      </c>
      <c r="AY162" s="172" t="s">
        <v>240</v>
      </c>
    </row>
    <row r="163" spans="1:65" s="2" customFormat="1" ht="24">
      <c r="A163" s="32"/>
      <c r="B163" s="148"/>
      <c r="C163" s="149" t="s">
        <v>282</v>
      </c>
      <c r="D163" s="149" t="s">
        <v>243</v>
      </c>
      <c r="E163" s="150" t="s">
        <v>891</v>
      </c>
      <c r="F163" s="151" t="s">
        <v>892</v>
      </c>
      <c r="G163" s="152" t="s">
        <v>375</v>
      </c>
      <c r="H163" s="153">
        <v>46.08</v>
      </c>
      <c r="I163" s="154"/>
      <c r="J163" s="155">
        <f>ROUND(I163*H163,2)</f>
        <v>0</v>
      </c>
      <c r="K163" s="151" t="s">
        <v>356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239</v>
      </c>
      <c r="AT163" s="160" t="s">
        <v>243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1455</v>
      </c>
    </row>
    <row r="164" spans="1:47" s="2" customFormat="1" ht="29.25">
      <c r="A164" s="32"/>
      <c r="B164" s="33"/>
      <c r="C164" s="32"/>
      <c r="D164" s="162" t="s">
        <v>248</v>
      </c>
      <c r="E164" s="32"/>
      <c r="F164" s="163" t="s">
        <v>894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2:51" s="13" customFormat="1" ht="12">
      <c r="B165" s="171"/>
      <c r="D165" s="162" t="s">
        <v>367</v>
      </c>
      <c r="E165" s="172" t="s">
        <v>1</v>
      </c>
      <c r="F165" s="173" t="s">
        <v>1456</v>
      </c>
      <c r="H165" s="174">
        <v>46.08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367</v>
      </c>
      <c r="AU165" s="172" t="s">
        <v>87</v>
      </c>
      <c r="AV165" s="13" t="s">
        <v>87</v>
      </c>
      <c r="AW165" s="13" t="s">
        <v>33</v>
      </c>
      <c r="AX165" s="13" t="s">
        <v>78</v>
      </c>
      <c r="AY165" s="172" t="s">
        <v>240</v>
      </c>
    </row>
    <row r="166" spans="2:51" s="15" customFormat="1" ht="22.5">
      <c r="B166" s="187"/>
      <c r="D166" s="162" t="s">
        <v>367</v>
      </c>
      <c r="E166" s="188" t="s">
        <v>1</v>
      </c>
      <c r="F166" s="189" t="s">
        <v>1457</v>
      </c>
      <c r="H166" s="188" t="s">
        <v>1</v>
      </c>
      <c r="I166" s="190"/>
      <c r="L166" s="187"/>
      <c r="M166" s="191"/>
      <c r="N166" s="192"/>
      <c r="O166" s="192"/>
      <c r="P166" s="192"/>
      <c r="Q166" s="192"/>
      <c r="R166" s="192"/>
      <c r="S166" s="192"/>
      <c r="T166" s="193"/>
      <c r="AT166" s="188" t="s">
        <v>367</v>
      </c>
      <c r="AU166" s="188" t="s">
        <v>87</v>
      </c>
      <c r="AV166" s="15" t="s">
        <v>85</v>
      </c>
      <c r="AW166" s="15" t="s">
        <v>33</v>
      </c>
      <c r="AX166" s="15" t="s">
        <v>78</v>
      </c>
      <c r="AY166" s="188" t="s">
        <v>240</v>
      </c>
    </row>
    <row r="167" spans="2:51" s="14" customFormat="1" ht="12">
      <c r="B167" s="179"/>
      <c r="D167" s="162" t="s">
        <v>367</v>
      </c>
      <c r="E167" s="180" t="s">
        <v>1</v>
      </c>
      <c r="F167" s="181" t="s">
        <v>368</v>
      </c>
      <c r="H167" s="182">
        <v>46.08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367</v>
      </c>
      <c r="AU167" s="180" t="s">
        <v>87</v>
      </c>
      <c r="AV167" s="14" t="s">
        <v>239</v>
      </c>
      <c r="AW167" s="14" t="s">
        <v>33</v>
      </c>
      <c r="AX167" s="14" t="s">
        <v>85</v>
      </c>
      <c r="AY167" s="180" t="s">
        <v>240</v>
      </c>
    </row>
    <row r="168" spans="1:65" s="2" customFormat="1" ht="24">
      <c r="A168" s="32"/>
      <c r="B168" s="148"/>
      <c r="C168" s="149" t="s">
        <v>287</v>
      </c>
      <c r="D168" s="149" t="s">
        <v>243</v>
      </c>
      <c r="E168" s="150" t="s">
        <v>899</v>
      </c>
      <c r="F168" s="151" t="s">
        <v>900</v>
      </c>
      <c r="G168" s="152" t="s">
        <v>375</v>
      </c>
      <c r="H168" s="153">
        <v>8.064</v>
      </c>
      <c r="I168" s="154"/>
      <c r="J168" s="155">
        <f>ROUND(I168*H168,2)</f>
        <v>0</v>
      </c>
      <c r="K168" s="151" t="s">
        <v>356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239</v>
      </c>
      <c r="AT168" s="160" t="s">
        <v>243</v>
      </c>
      <c r="AU168" s="160" t="s">
        <v>87</v>
      </c>
      <c r="AY168" s="17" t="s">
        <v>240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239</v>
      </c>
      <c r="BM168" s="160" t="s">
        <v>1458</v>
      </c>
    </row>
    <row r="169" spans="1:47" s="2" customFormat="1" ht="39">
      <c r="A169" s="32"/>
      <c r="B169" s="33"/>
      <c r="C169" s="32"/>
      <c r="D169" s="162" t="s">
        <v>248</v>
      </c>
      <c r="E169" s="32"/>
      <c r="F169" s="163" t="s">
        <v>902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248</v>
      </c>
      <c r="AU169" s="17" t="s">
        <v>87</v>
      </c>
    </row>
    <row r="170" spans="2:51" s="13" customFormat="1" ht="12">
      <c r="B170" s="171"/>
      <c r="D170" s="162" t="s">
        <v>367</v>
      </c>
      <c r="E170" s="172" t="s">
        <v>1</v>
      </c>
      <c r="F170" s="173" t="s">
        <v>1459</v>
      </c>
      <c r="H170" s="174">
        <v>8.064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367</v>
      </c>
      <c r="AU170" s="172" t="s">
        <v>87</v>
      </c>
      <c r="AV170" s="13" t="s">
        <v>87</v>
      </c>
      <c r="AW170" s="13" t="s">
        <v>33</v>
      </c>
      <c r="AX170" s="13" t="s">
        <v>85</v>
      </c>
      <c r="AY170" s="172" t="s">
        <v>240</v>
      </c>
    </row>
    <row r="171" spans="1:65" s="2" customFormat="1" ht="16.5" customHeight="1">
      <c r="A171" s="32"/>
      <c r="B171" s="148"/>
      <c r="C171" s="194" t="s">
        <v>292</v>
      </c>
      <c r="D171" s="194" t="s">
        <v>428</v>
      </c>
      <c r="E171" s="195" t="s">
        <v>904</v>
      </c>
      <c r="F171" s="196" t="s">
        <v>905</v>
      </c>
      <c r="G171" s="197" t="s">
        <v>391</v>
      </c>
      <c r="H171" s="198">
        <v>15.241</v>
      </c>
      <c r="I171" s="199"/>
      <c r="J171" s="200">
        <f>ROUND(I171*H171,2)</f>
        <v>0</v>
      </c>
      <c r="K171" s="196" t="s">
        <v>356</v>
      </c>
      <c r="L171" s="201"/>
      <c r="M171" s="202" t="s">
        <v>1</v>
      </c>
      <c r="N171" s="203" t="s">
        <v>43</v>
      </c>
      <c r="O171" s="58"/>
      <c r="P171" s="158">
        <f>O171*H171</f>
        <v>0</v>
      </c>
      <c r="Q171" s="158">
        <v>1</v>
      </c>
      <c r="R171" s="158">
        <f>Q171*H171</f>
        <v>15.241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277</v>
      </c>
      <c r="AT171" s="160" t="s">
        <v>428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1460</v>
      </c>
    </row>
    <row r="172" spans="1:47" s="2" customFormat="1" ht="12">
      <c r="A172" s="32"/>
      <c r="B172" s="33"/>
      <c r="C172" s="32"/>
      <c r="D172" s="162" t="s">
        <v>248</v>
      </c>
      <c r="E172" s="32"/>
      <c r="F172" s="163" t="s">
        <v>905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248</v>
      </c>
      <c r="AU172" s="17" t="s">
        <v>87</v>
      </c>
    </row>
    <row r="173" spans="2:51" s="13" customFormat="1" ht="12">
      <c r="B173" s="171"/>
      <c r="D173" s="162" t="s">
        <v>367</v>
      </c>
      <c r="F173" s="173" t="s">
        <v>1461</v>
      </c>
      <c r="H173" s="174">
        <v>15.241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</v>
      </c>
      <c r="AX173" s="13" t="s">
        <v>85</v>
      </c>
      <c r="AY173" s="172" t="s">
        <v>240</v>
      </c>
    </row>
    <row r="174" spans="2:63" s="12" customFormat="1" ht="22.9" customHeight="1">
      <c r="B174" s="135"/>
      <c r="D174" s="136" t="s">
        <v>77</v>
      </c>
      <c r="E174" s="146" t="s">
        <v>100</v>
      </c>
      <c r="F174" s="146" t="s">
        <v>908</v>
      </c>
      <c r="I174" s="138"/>
      <c r="J174" s="147">
        <f>BK174</f>
        <v>0</v>
      </c>
      <c r="L174" s="135"/>
      <c r="M174" s="140"/>
      <c r="N174" s="141"/>
      <c r="O174" s="141"/>
      <c r="P174" s="142">
        <f>SUM(P175:P176)</f>
        <v>0</v>
      </c>
      <c r="Q174" s="141"/>
      <c r="R174" s="142">
        <f>SUM(R175:R176)</f>
        <v>0</v>
      </c>
      <c r="S174" s="141"/>
      <c r="T174" s="143">
        <f>SUM(T175:T176)</f>
        <v>0</v>
      </c>
      <c r="AR174" s="136" t="s">
        <v>85</v>
      </c>
      <c r="AT174" s="144" t="s">
        <v>77</v>
      </c>
      <c r="AU174" s="144" t="s">
        <v>85</v>
      </c>
      <c r="AY174" s="136" t="s">
        <v>240</v>
      </c>
      <c r="BK174" s="145">
        <f>SUM(BK175:BK176)</f>
        <v>0</v>
      </c>
    </row>
    <row r="175" spans="1:65" s="2" customFormat="1" ht="21.75" customHeight="1">
      <c r="A175" s="32"/>
      <c r="B175" s="148"/>
      <c r="C175" s="149" t="s">
        <v>297</v>
      </c>
      <c r="D175" s="149" t="s">
        <v>243</v>
      </c>
      <c r="E175" s="150" t="s">
        <v>909</v>
      </c>
      <c r="F175" s="151" t="s">
        <v>910</v>
      </c>
      <c r="G175" s="152" t="s">
        <v>445</v>
      </c>
      <c r="H175" s="153">
        <v>28</v>
      </c>
      <c r="I175" s="154"/>
      <c r="J175" s="155">
        <f>ROUND(I175*H175,2)</f>
        <v>0</v>
      </c>
      <c r="K175" s="151" t="s">
        <v>356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239</v>
      </c>
      <c r="AT175" s="160" t="s">
        <v>243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1462</v>
      </c>
    </row>
    <row r="176" spans="1:47" s="2" customFormat="1" ht="12">
      <c r="A176" s="32"/>
      <c r="B176" s="33"/>
      <c r="C176" s="32"/>
      <c r="D176" s="162" t="s">
        <v>248</v>
      </c>
      <c r="E176" s="32"/>
      <c r="F176" s="163" t="s">
        <v>912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2:63" s="12" customFormat="1" ht="22.9" customHeight="1">
      <c r="B177" s="135"/>
      <c r="D177" s="136" t="s">
        <v>77</v>
      </c>
      <c r="E177" s="146" t="s">
        <v>239</v>
      </c>
      <c r="F177" s="146" t="s">
        <v>913</v>
      </c>
      <c r="I177" s="138"/>
      <c r="J177" s="147">
        <f>BK177</f>
        <v>0</v>
      </c>
      <c r="L177" s="135"/>
      <c r="M177" s="140"/>
      <c r="N177" s="141"/>
      <c r="O177" s="141"/>
      <c r="P177" s="142">
        <f>SUM(P178:P183)</f>
        <v>0</v>
      </c>
      <c r="Q177" s="141"/>
      <c r="R177" s="142">
        <f>SUM(R178:R183)</f>
        <v>4.234</v>
      </c>
      <c r="S177" s="141"/>
      <c r="T177" s="143">
        <f>SUM(T178:T183)</f>
        <v>0</v>
      </c>
      <c r="AR177" s="136" t="s">
        <v>85</v>
      </c>
      <c r="AT177" s="144" t="s">
        <v>77</v>
      </c>
      <c r="AU177" s="144" t="s">
        <v>85</v>
      </c>
      <c r="AY177" s="136" t="s">
        <v>240</v>
      </c>
      <c r="BK177" s="145">
        <f>SUM(BK178:BK183)</f>
        <v>0</v>
      </c>
    </row>
    <row r="178" spans="1:65" s="2" customFormat="1" ht="24">
      <c r="A178" s="32"/>
      <c r="B178" s="148"/>
      <c r="C178" s="149" t="s">
        <v>302</v>
      </c>
      <c r="D178" s="149" t="s">
        <v>243</v>
      </c>
      <c r="E178" s="150" t="s">
        <v>914</v>
      </c>
      <c r="F178" s="151" t="s">
        <v>915</v>
      </c>
      <c r="G178" s="152" t="s">
        <v>375</v>
      </c>
      <c r="H178" s="153">
        <v>2.24</v>
      </c>
      <c r="I178" s="154"/>
      <c r="J178" s="155">
        <f>ROUND(I178*H178,2)</f>
        <v>0</v>
      </c>
      <c r="K178" s="151" t="s">
        <v>356</v>
      </c>
      <c r="L178" s="33"/>
      <c r="M178" s="156" t="s">
        <v>1</v>
      </c>
      <c r="N178" s="157" t="s">
        <v>43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239</v>
      </c>
      <c r="AT178" s="160" t="s">
        <v>243</v>
      </c>
      <c r="AU178" s="160" t="s">
        <v>87</v>
      </c>
      <c r="AY178" s="17" t="s">
        <v>240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239</v>
      </c>
      <c r="BM178" s="160" t="s">
        <v>1463</v>
      </c>
    </row>
    <row r="179" spans="1:47" s="2" customFormat="1" ht="19.5">
      <c r="A179" s="32"/>
      <c r="B179" s="33"/>
      <c r="C179" s="32"/>
      <c r="D179" s="162" t="s">
        <v>248</v>
      </c>
      <c r="E179" s="32"/>
      <c r="F179" s="163" t="s">
        <v>917</v>
      </c>
      <c r="G179" s="32"/>
      <c r="H179" s="32"/>
      <c r="I179" s="164"/>
      <c r="J179" s="32"/>
      <c r="K179" s="32"/>
      <c r="L179" s="33"/>
      <c r="M179" s="165"/>
      <c r="N179" s="166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248</v>
      </c>
      <c r="AU179" s="17" t="s">
        <v>87</v>
      </c>
    </row>
    <row r="180" spans="2:51" s="13" customFormat="1" ht="12">
      <c r="B180" s="171"/>
      <c r="D180" s="162" t="s">
        <v>367</v>
      </c>
      <c r="E180" s="172" t="s">
        <v>1</v>
      </c>
      <c r="F180" s="173" t="s">
        <v>1464</v>
      </c>
      <c r="H180" s="174">
        <v>2.24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367</v>
      </c>
      <c r="AU180" s="172" t="s">
        <v>87</v>
      </c>
      <c r="AV180" s="13" t="s">
        <v>87</v>
      </c>
      <c r="AW180" s="13" t="s">
        <v>33</v>
      </c>
      <c r="AX180" s="13" t="s">
        <v>85</v>
      </c>
      <c r="AY180" s="172" t="s">
        <v>240</v>
      </c>
    </row>
    <row r="181" spans="1:65" s="2" customFormat="1" ht="16.5" customHeight="1">
      <c r="A181" s="32"/>
      <c r="B181" s="148"/>
      <c r="C181" s="194" t="s">
        <v>307</v>
      </c>
      <c r="D181" s="194" t="s">
        <v>428</v>
      </c>
      <c r="E181" s="195" t="s">
        <v>904</v>
      </c>
      <c r="F181" s="196" t="s">
        <v>905</v>
      </c>
      <c r="G181" s="197" t="s">
        <v>391</v>
      </c>
      <c r="H181" s="198">
        <v>4.234</v>
      </c>
      <c r="I181" s="199"/>
      <c r="J181" s="200">
        <f>ROUND(I181*H181,2)</f>
        <v>0</v>
      </c>
      <c r="K181" s="196" t="s">
        <v>356</v>
      </c>
      <c r="L181" s="201"/>
      <c r="M181" s="202" t="s">
        <v>1</v>
      </c>
      <c r="N181" s="203" t="s">
        <v>43</v>
      </c>
      <c r="O181" s="58"/>
      <c r="P181" s="158">
        <f>O181*H181</f>
        <v>0</v>
      </c>
      <c r="Q181" s="158">
        <v>1</v>
      </c>
      <c r="R181" s="158">
        <f>Q181*H181</f>
        <v>4.234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277</v>
      </c>
      <c r="AT181" s="160" t="s">
        <v>428</v>
      </c>
      <c r="AU181" s="160" t="s">
        <v>87</v>
      </c>
      <c r="AY181" s="17" t="s">
        <v>240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239</v>
      </c>
      <c r="BM181" s="160" t="s">
        <v>1465</v>
      </c>
    </row>
    <row r="182" spans="1:47" s="2" customFormat="1" ht="12">
      <c r="A182" s="32"/>
      <c r="B182" s="33"/>
      <c r="C182" s="32"/>
      <c r="D182" s="162" t="s">
        <v>248</v>
      </c>
      <c r="E182" s="32"/>
      <c r="F182" s="163" t="s">
        <v>905</v>
      </c>
      <c r="G182" s="32"/>
      <c r="H182" s="32"/>
      <c r="I182" s="164"/>
      <c r="J182" s="32"/>
      <c r="K182" s="32"/>
      <c r="L182" s="33"/>
      <c r="M182" s="165"/>
      <c r="N182" s="166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248</v>
      </c>
      <c r="AU182" s="17" t="s">
        <v>87</v>
      </c>
    </row>
    <row r="183" spans="2:51" s="13" customFormat="1" ht="12">
      <c r="B183" s="171"/>
      <c r="D183" s="162" t="s">
        <v>367</v>
      </c>
      <c r="F183" s="173" t="s">
        <v>1466</v>
      </c>
      <c r="H183" s="174">
        <v>4.234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367</v>
      </c>
      <c r="AU183" s="172" t="s">
        <v>87</v>
      </c>
      <c r="AV183" s="13" t="s">
        <v>87</v>
      </c>
      <c r="AW183" s="13" t="s">
        <v>3</v>
      </c>
      <c r="AX183" s="13" t="s">
        <v>85</v>
      </c>
      <c r="AY183" s="172" t="s">
        <v>240</v>
      </c>
    </row>
    <row r="184" spans="2:63" s="12" customFormat="1" ht="22.9" customHeight="1">
      <c r="B184" s="135"/>
      <c r="D184" s="136" t="s">
        <v>77</v>
      </c>
      <c r="E184" s="146" t="s">
        <v>277</v>
      </c>
      <c r="F184" s="146" t="s">
        <v>497</v>
      </c>
      <c r="I184" s="138"/>
      <c r="J184" s="147">
        <f>BK184</f>
        <v>0</v>
      </c>
      <c r="L184" s="135"/>
      <c r="M184" s="140"/>
      <c r="N184" s="141"/>
      <c r="O184" s="141"/>
      <c r="P184" s="142">
        <f>SUM(P185:P208)</f>
        <v>0</v>
      </c>
      <c r="Q184" s="141"/>
      <c r="R184" s="142">
        <f>SUM(R185:R208)</f>
        <v>0.11432000000000002</v>
      </c>
      <c r="S184" s="141"/>
      <c r="T184" s="143">
        <f>SUM(T185:T208)</f>
        <v>0</v>
      </c>
      <c r="AR184" s="136" t="s">
        <v>85</v>
      </c>
      <c r="AT184" s="144" t="s">
        <v>77</v>
      </c>
      <c r="AU184" s="144" t="s">
        <v>85</v>
      </c>
      <c r="AY184" s="136" t="s">
        <v>240</v>
      </c>
      <c r="BK184" s="145">
        <f>SUM(BK185:BK208)</f>
        <v>0</v>
      </c>
    </row>
    <row r="185" spans="1:65" s="2" customFormat="1" ht="24">
      <c r="A185" s="32"/>
      <c r="B185" s="148"/>
      <c r="C185" s="149" t="s">
        <v>8</v>
      </c>
      <c r="D185" s="149" t="s">
        <v>243</v>
      </c>
      <c r="E185" s="150" t="s">
        <v>1467</v>
      </c>
      <c r="F185" s="151" t="s">
        <v>1468</v>
      </c>
      <c r="G185" s="152" t="s">
        <v>445</v>
      </c>
      <c r="H185" s="153">
        <v>28</v>
      </c>
      <c r="I185" s="154"/>
      <c r="J185" s="155">
        <f>ROUND(I185*H185,2)</f>
        <v>0</v>
      </c>
      <c r="K185" s="151" t="s">
        <v>356</v>
      </c>
      <c r="L185" s="33"/>
      <c r="M185" s="156" t="s">
        <v>1</v>
      </c>
      <c r="N185" s="157" t="s">
        <v>43</v>
      </c>
      <c r="O185" s="58"/>
      <c r="P185" s="158">
        <f>O185*H185</f>
        <v>0</v>
      </c>
      <c r="Q185" s="158">
        <v>1E-05</v>
      </c>
      <c r="R185" s="158">
        <f>Q185*H185</f>
        <v>0.00028000000000000003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239</v>
      </c>
      <c r="AT185" s="160" t="s">
        <v>243</v>
      </c>
      <c r="AU185" s="160" t="s">
        <v>87</v>
      </c>
      <c r="AY185" s="17" t="s">
        <v>240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85</v>
      </c>
      <c r="BK185" s="161">
        <f>ROUND(I185*H185,2)</f>
        <v>0</v>
      </c>
      <c r="BL185" s="17" t="s">
        <v>239</v>
      </c>
      <c r="BM185" s="160" t="s">
        <v>1469</v>
      </c>
    </row>
    <row r="186" spans="1:47" s="2" customFormat="1" ht="19.5">
      <c r="A186" s="32"/>
      <c r="B186" s="33"/>
      <c r="C186" s="32"/>
      <c r="D186" s="162" t="s">
        <v>248</v>
      </c>
      <c r="E186" s="32"/>
      <c r="F186" s="163" t="s">
        <v>1470</v>
      </c>
      <c r="G186" s="32"/>
      <c r="H186" s="32"/>
      <c r="I186" s="164"/>
      <c r="J186" s="32"/>
      <c r="K186" s="32"/>
      <c r="L186" s="33"/>
      <c r="M186" s="165"/>
      <c r="N186" s="166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248</v>
      </c>
      <c r="AU186" s="17" t="s">
        <v>87</v>
      </c>
    </row>
    <row r="187" spans="2:51" s="13" customFormat="1" ht="12">
      <c r="B187" s="171"/>
      <c r="D187" s="162" t="s">
        <v>367</v>
      </c>
      <c r="E187" s="172" t="s">
        <v>1</v>
      </c>
      <c r="F187" s="173" t="s">
        <v>1471</v>
      </c>
      <c r="H187" s="174">
        <v>28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367</v>
      </c>
      <c r="AU187" s="172" t="s">
        <v>87</v>
      </c>
      <c r="AV187" s="13" t="s">
        <v>87</v>
      </c>
      <c r="AW187" s="13" t="s">
        <v>33</v>
      </c>
      <c r="AX187" s="13" t="s">
        <v>85</v>
      </c>
      <c r="AY187" s="172" t="s">
        <v>240</v>
      </c>
    </row>
    <row r="188" spans="1:65" s="2" customFormat="1" ht="16.5" customHeight="1">
      <c r="A188" s="32"/>
      <c r="B188" s="148"/>
      <c r="C188" s="194" t="s">
        <v>316</v>
      </c>
      <c r="D188" s="194" t="s">
        <v>428</v>
      </c>
      <c r="E188" s="195" t="s">
        <v>1472</v>
      </c>
      <c r="F188" s="196" t="s">
        <v>1473</v>
      </c>
      <c r="G188" s="197" t="s">
        <v>501</v>
      </c>
      <c r="H188" s="198">
        <v>2</v>
      </c>
      <c r="I188" s="199"/>
      <c r="J188" s="200">
        <f>ROUND(I188*H188,2)</f>
        <v>0</v>
      </c>
      <c r="K188" s="196" t="s">
        <v>1</v>
      </c>
      <c r="L188" s="201"/>
      <c r="M188" s="202" t="s">
        <v>1</v>
      </c>
      <c r="N188" s="203" t="s">
        <v>43</v>
      </c>
      <c r="O188" s="58"/>
      <c r="P188" s="158">
        <f>O188*H188</f>
        <v>0</v>
      </c>
      <c r="Q188" s="158">
        <v>0.00361</v>
      </c>
      <c r="R188" s="158">
        <f>Q188*H188</f>
        <v>0.00722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277</v>
      </c>
      <c r="AT188" s="160" t="s">
        <v>428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1474</v>
      </c>
    </row>
    <row r="189" spans="1:47" s="2" customFormat="1" ht="12">
      <c r="A189" s="32"/>
      <c r="B189" s="33"/>
      <c r="C189" s="32"/>
      <c r="D189" s="162" t="s">
        <v>248</v>
      </c>
      <c r="E189" s="32"/>
      <c r="F189" s="163" t="s">
        <v>1473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2:51" s="13" customFormat="1" ht="12">
      <c r="B190" s="171"/>
      <c r="D190" s="162" t="s">
        <v>367</v>
      </c>
      <c r="E190" s="172" t="s">
        <v>1</v>
      </c>
      <c r="F190" s="173" t="s">
        <v>1475</v>
      </c>
      <c r="H190" s="174">
        <v>2</v>
      </c>
      <c r="I190" s="175"/>
      <c r="L190" s="171"/>
      <c r="M190" s="176"/>
      <c r="N190" s="177"/>
      <c r="O190" s="177"/>
      <c r="P190" s="177"/>
      <c r="Q190" s="177"/>
      <c r="R190" s="177"/>
      <c r="S190" s="177"/>
      <c r="T190" s="178"/>
      <c r="AT190" s="172" t="s">
        <v>367</v>
      </c>
      <c r="AU190" s="172" t="s">
        <v>87</v>
      </c>
      <c r="AV190" s="13" t="s">
        <v>87</v>
      </c>
      <c r="AW190" s="13" t="s">
        <v>33</v>
      </c>
      <c r="AX190" s="13" t="s">
        <v>85</v>
      </c>
      <c r="AY190" s="172" t="s">
        <v>240</v>
      </c>
    </row>
    <row r="191" spans="1:65" s="2" customFormat="1" ht="16.5" customHeight="1">
      <c r="A191" s="32"/>
      <c r="B191" s="148"/>
      <c r="C191" s="194" t="s">
        <v>321</v>
      </c>
      <c r="D191" s="194" t="s">
        <v>428</v>
      </c>
      <c r="E191" s="195" t="s">
        <v>1476</v>
      </c>
      <c r="F191" s="196" t="s">
        <v>1477</v>
      </c>
      <c r="G191" s="197" t="s">
        <v>501</v>
      </c>
      <c r="H191" s="198">
        <v>9</v>
      </c>
      <c r="I191" s="199"/>
      <c r="J191" s="200">
        <f>ROUND(I191*H191,2)</f>
        <v>0</v>
      </c>
      <c r="K191" s="196" t="s">
        <v>1</v>
      </c>
      <c r="L191" s="201"/>
      <c r="M191" s="202" t="s">
        <v>1</v>
      </c>
      <c r="N191" s="203" t="s">
        <v>43</v>
      </c>
      <c r="O191" s="58"/>
      <c r="P191" s="158">
        <f>O191*H191</f>
        <v>0</v>
      </c>
      <c r="Q191" s="158">
        <v>0.00684</v>
      </c>
      <c r="R191" s="158">
        <f>Q191*H191</f>
        <v>0.06156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277</v>
      </c>
      <c r="AT191" s="160" t="s">
        <v>428</v>
      </c>
      <c r="AU191" s="160" t="s">
        <v>87</v>
      </c>
      <c r="AY191" s="17" t="s">
        <v>240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239</v>
      </c>
      <c r="BM191" s="160" t="s">
        <v>1478</v>
      </c>
    </row>
    <row r="192" spans="1:47" s="2" customFormat="1" ht="12">
      <c r="A192" s="32"/>
      <c r="B192" s="33"/>
      <c r="C192" s="32"/>
      <c r="D192" s="162" t="s">
        <v>248</v>
      </c>
      <c r="E192" s="32"/>
      <c r="F192" s="163" t="s">
        <v>1477</v>
      </c>
      <c r="G192" s="32"/>
      <c r="H192" s="32"/>
      <c r="I192" s="164"/>
      <c r="J192" s="32"/>
      <c r="K192" s="32"/>
      <c r="L192" s="33"/>
      <c r="M192" s="165"/>
      <c r="N192" s="166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248</v>
      </c>
      <c r="AU192" s="17" t="s">
        <v>87</v>
      </c>
    </row>
    <row r="193" spans="2:51" s="13" customFormat="1" ht="12">
      <c r="B193" s="171"/>
      <c r="D193" s="162" t="s">
        <v>367</v>
      </c>
      <c r="E193" s="172" t="s">
        <v>1</v>
      </c>
      <c r="F193" s="173" t="s">
        <v>1479</v>
      </c>
      <c r="H193" s="174">
        <v>9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367</v>
      </c>
      <c r="AU193" s="172" t="s">
        <v>87</v>
      </c>
      <c r="AV193" s="13" t="s">
        <v>87</v>
      </c>
      <c r="AW193" s="13" t="s">
        <v>33</v>
      </c>
      <c r="AX193" s="13" t="s">
        <v>85</v>
      </c>
      <c r="AY193" s="172" t="s">
        <v>240</v>
      </c>
    </row>
    <row r="194" spans="1:65" s="2" customFormat="1" ht="16.5" customHeight="1">
      <c r="A194" s="32"/>
      <c r="B194" s="148"/>
      <c r="C194" s="194" t="s">
        <v>327</v>
      </c>
      <c r="D194" s="194" t="s">
        <v>428</v>
      </c>
      <c r="E194" s="195" t="s">
        <v>1480</v>
      </c>
      <c r="F194" s="196" t="s">
        <v>1481</v>
      </c>
      <c r="G194" s="197" t="s">
        <v>501</v>
      </c>
      <c r="H194" s="198">
        <v>2</v>
      </c>
      <c r="I194" s="199"/>
      <c r="J194" s="200">
        <f>ROUND(I194*H194,2)</f>
        <v>0</v>
      </c>
      <c r="K194" s="196" t="s">
        <v>1</v>
      </c>
      <c r="L194" s="201"/>
      <c r="M194" s="202" t="s">
        <v>1</v>
      </c>
      <c r="N194" s="203" t="s">
        <v>43</v>
      </c>
      <c r="O194" s="58"/>
      <c r="P194" s="158">
        <f>O194*H194</f>
        <v>0</v>
      </c>
      <c r="Q194" s="158">
        <v>0.01651</v>
      </c>
      <c r="R194" s="158">
        <f>Q194*H194</f>
        <v>0.03302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277</v>
      </c>
      <c r="AT194" s="160" t="s">
        <v>428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239</v>
      </c>
      <c r="BM194" s="160" t="s">
        <v>1482</v>
      </c>
    </row>
    <row r="195" spans="1:47" s="2" customFormat="1" ht="12">
      <c r="A195" s="32"/>
      <c r="B195" s="33"/>
      <c r="C195" s="32"/>
      <c r="D195" s="162" t="s">
        <v>248</v>
      </c>
      <c r="E195" s="32"/>
      <c r="F195" s="163" t="s">
        <v>1481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2:51" s="13" customFormat="1" ht="12">
      <c r="B196" s="171"/>
      <c r="D196" s="162" t="s">
        <v>367</v>
      </c>
      <c r="E196" s="172" t="s">
        <v>1</v>
      </c>
      <c r="F196" s="173" t="s">
        <v>1475</v>
      </c>
      <c r="H196" s="174">
        <v>2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367</v>
      </c>
      <c r="AU196" s="172" t="s">
        <v>87</v>
      </c>
      <c r="AV196" s="13" t="s">
        <v>87</v>
      </c>
      <c r="AW196" s="13" t="s">
        <v>33</v>
      </c>
      <c r="AX196" s="13" t="s">
        <v>85</v>
      </c>
      <c r="AY196" s="172" t="s">
        <v>240</v>
      </c>
    </row>
    <row r="197" spans="1:65" s="2" customFormat="1" ht="24">
      <c r="A197" s="32"/>
      <c r="B197" s="148"/>
      <c r="C197" s="149" t="s">
        <v>332</v>
      </c>
      <c r="D197" s="149" t="s">
        <v>243</v>
      </c>
      <c r="E197" s="150" t="s">
        <v>1157</v>
      </c>
      <c r="F197" s="151" t="s">
        <v>1158</v>
      </c>
      <c r="G197" s="152" t="s">
        <v>501</v>
      </c>
      <c r="H197" s="153">
        <v>6</v>
      </c>
      <c r="I197" s="154"/>
      <c r="J197" s="155">
        <f>ROUND(I197*H197,2)</f>
        <v>0</v>
      </c>
      <c r="K197" s="151" t="s">
        <v>356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239</v>
      </c>
      <c r="AT197" s="160" t="s">
        <v>243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1483</v>
      </c>
    </row>
    <row r="198" spans="1:47" s="2" customFormat="1" ht="19.5">
      <c r="A198" s="32"/>
      <c r="B198" s="33"/>
      <c r="C198" s="32"/>
      <c r="D198" s="162" t="s">
        <v>248</v>
      </c>
      <c r="E198" s="32"/>
      <c r="F198" s="163" t="s">
        <v>1160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1:65" s="2" customFormat="1" ht="16.5" customHeight="1">
      <c r="A199" s="32"/>
      <c r="B199" s="148"/>
      <c r="C199" s="194" t="s">
        <v>453</v>
      </c>
      <c r="D199" s="194" t="s">
        <v>428</v>
      </c>
      <c r="E199" s="195" t="s">
        <v>1484</v>
      </c>
      <c r="F199" s="196" t="s">
        <v>1485</v>
      </c>
      <c r="G199" s="197" t="s">
        <v>501</v>
      </c>
      <c r="H199" s="198">
        <v>6</v>
      </c>
      <c r="I199" s="199"/>
      <c r="J199" s="200">
        <f>ROUND(I199*H199,2)</f>
        <v>0</v>
      </c>
      <c r="K199" s="196" t="s">
        <v>1</v>
      </c>
      <c r="L199" s="201"/>
      <c r="M199" s="202" t="s">
        <v>1</v>
      </c>
      <c r="N199" s="203" t="s">
        <v>43</v>
      </c>
      <c r="O199" s="58"/>
      <c r="P199" s="158">
        <f>O199*H199</f>
        <v>0</v>
      </c>
      <c r="Q199" s="158">
        <v>0.00093</v>
      </c>
      <c r="R199" s="158">
        <f>Q199*H199</f>
        <v>0.00558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277</v>
      </c>
      <c r="AT199" s="160" t="s">
        <v>428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1486</v>
      </c>
    </row>
    <row r="200" spans="1:47" s="2" customFormat="1" ht="12">
      <c r="A200" s="32"/>
      <c r="B200" s="33"/>
      <c r="C200" s="32"/>
      <c r="D200" s="162" t="s">
        <v>248</v>
      </c>
      <c r="E200" s="32"/>
      <c r="F200" s="163" t="s">
        <v>1485</v>
      </c>
      <c r="G200" s="32"/>
      <c r="H200" s="32"/>
      <c r="I200" s="164"/>
      <c r="J200" s="32"/>
      <c r="K200" s="32"/>
      <c r="L200" s="33"/>
      <c r="M200" s="165"/>
      <c r="N200" s="166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65" s="2" customFormat="1" ht="24">
      <c r="A201" s="32"/>
      <c r="B201" s="148"/>
      <c r="C201" s="149" t="s">
        <v>7</v>
      </c>
      <c r="D201" s="149" t="s">
        <v>243</v>
      </c>
      <c r="E201" s="150" t="s">
        <v>1167</v>
      </c>
      <c r="F201" s="151" t="s">
        <v>1168</v>
      </c>
      <c r="G201" s="152" t="s">
        <v>501</v>
      </c>
      <c r="H201" s="153">
        <v>12</v>
      </c>
      <c r="I201" s="154"/>
      <c r="J201" s="155">
        <f>ROUND(I201*H201,2)</f>
        <v>0</v>
      </c>
      <c r="K201" s="151" t="s">
        <v>356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</v>
      </c>
      <c r="R201" s="158">
        <f>Q201*H201</f>
        <v>0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239</v>
      </c>
      <c r="AT201" s="160" t="s">
        <v>243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239</v>
      </c>
      <c r="BM201" s="160" t="s">
        <v>1487</v>
      </c>
    </row>
    <row r="202" spans="1:47" s="2" customFormat="1" ht="19.5">
      <c r="A202" s="32"/>
      <c r="B202" s="33"/>
      <c r="C202" s="32"/>
      <c r="D202" s="162" t="s">
        <v>248</v>
      </c>
      <c r="E202" s="32"/>
      <c r="F202" s="163" t="s">
        <v>1170</v>
      </c>
      <c r="G202" s="32"/>
      <c r="H202" s="32"/>
      <c r="I202" s="164"/>
      <c r="J202" s="32"/>
      <c r="K202" s="32"/>
      <c r="L202" s="33"/>
      <c r="M202" s="165"/>
      <c r="N202" s="166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248</v>
      </c>
      <c r="AU202" s="17" t="s">
        <v>87</v>
      </c>
    </row>
    <row r="203" spans="1:65" s="2" customFormat="1" ht="16.5" customHeight="1">
      <c r="A203" s="32"/>
      <c r="B203" s="148"/>
      <c r="C203" s="194" t="s">
        <v>462</v>
      </c>
      <c r="D203" s="194" t="s">
        <v>428</v>
      </c>
      <c r="E203" s="195" t="s">
        <v>1488</v>
      </c>
      <c r="F203" s="196" t="s">
        <v>1489</v>
      </c>
      <c r="G203" s="197" t="s">
        <v>501</v>
      </c>
      <c r="H203" s="198">
        <v>6</v>
      </c>
      <c r="I203" s="199"/>
      <c r="J203" s="200">
        <f>ROUND(I203*H203,2)</f>
        <v>0</v>
      </c>
      <c r="K203" s="196" t="s">
        <v>1</v>
      </c>
      <c r="L203" s="201"/>
      <c r="M203" s="202" t="s">
        <v>1</v>
      </c>
      <c r="N203" s="203" t="s">
        <v>43</v>
      </c>
      <c r="O203" s="58"/>
      <c r="P203" s="158">
        <f>O203*H203</f>
        <v>0</v>
      </c>
      <c r="Q203" s="158">
        <v>0.00035</v>
      </c>
      <c r="R203" s="158">
        <f>Q203*H203</f>
        <v>0.0021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277</v>
      </c>
      <c r="AT203" s="160" t="s">
        <v>428</v>
      </c>
      <c r="AU203" s="160" t="s">
        <v>87</v>
      </c>
      <c r="AY203" s="17" t="s">
        <v>240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239</v>
      </c>
      <c r="BM203" s="160" t="s">
        <v>1490</v>
      </c>
    </row>
    <row r="204" spans="1:47" s="2" customFormat="1" ht="12">
      <c r="A204" s="32"/>
      <c r="B204" s="33"/>
      <c r="C204" s="32"/>
      <c r="D204" s="162" t="s">
        <v>248</v>
      </c>
      <c r="E204" s="32"/>
      <c r="F204" s="163" t="s">
        <v>1489</v>
      </c>
      <c r="G204" s="32"/>
      <c r="H204" s="32"/>
      <c r="I204" s="164"/>
      <c r="J204" s="32"/>
      <c r="K204" s="32"/>
      <c r="L204" s="33"/>
      <c r="M204" s="165"/>
      <c r="N204" s="166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248</v>
      </c>
      <c r="AU204" s="17" t="s">
        <v>87</v>
      </c>
    </row>
    <row r="205" spans="1:65" s="2" customFormat="1" ht="16.5" customHeight="1">
      <c r="A205" s="32"/>
      <c r="B205" s="148"/>
      <c r="C205" s="194" t="s">
        <v>467</v>
      </c>
      <c r="D205" s="194" t="s">
        <v>428</v>
      </c>
      <c r="E205" s="195" t="s">
        <v>1491</v>
      </c>
      <c r="F205" s="196" t="s">
        <v>1492</v>
      </c>
      <c r="G205" s="197" t="s">
        <v>501</v>
      </c>
      <c r="H205" s="198">
        <v>6</v>
      </c>
      <c r="I205" s="199"/>
      <c r="J205" s="200">
        <f>ROUND(I205*H205,2)</f>
        <v>0</v>
      </c>
      <c r="K205" s="196" t="s">
        <v>1</v>
      </c>
      <c r="L205" s="201"/>
      <c r="M205" s="202" t="s">
        <v>1</v>
      </c>
      <c r="N205" s="203" t="s">
        <v>43</v>
      </c>
      <c r="O205" s="58"/>
      <c r="P205" s="158">
        <f>O205*H205</f>
        <v>0</v>
      </c>
      <c r="Q205" s="158">
        <v>0.00066</v>
      </c>
      <c r="R205" s="158">
        <f>Q205*H205</f>
        <v>0.00396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277</v>
      </c>
      <c r="AT205" s="160" t="s">
        <v>428</v>
      </c>
      <c r="AU205" s="160" t="s">
        <v>87</v>
      </c>
      <c r="AY205" s="17" t="s">
        <v>240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239</v>
      </c>
      <c r="BM205" s="160" t="s">
        <v>1493</v>
      </c>
    </row>
    <row r="206" spans="1:47" s="2" customFormat="1" ht="12">
      <c r="A206" s="32"/>
      <c r="B206" s="33"/>
      <c r="C206" s="32"/>
      <c r="D206" s="162" t="s">
        <v>248</v>
      </c>
      <c r="E206" s="32"/>
      <c r="F206" s="163" t="s">
        <v>1492</v>
      </c>
      <c r="G206" s="32"/>
      <c r="H206" s="32"/>
      <c r="I206" s="164"/>
      <c r="J206" s="32"/>
      <c r="K206" s="32"/>
      <c r="L206" s="33"/>
      <c r="M206" s="165"/>
      <c r="N206" s="166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248</v>
      </c>
      <c r="AU206" s="17" t="s">
        <v>87</v>
      </c>
    </row>
    <row r="207" spans="1:65" s="2" customFormat="1" ht="24">
      <c r="A207" s="32"/>
      <c r="B207" s="148"/>
      <c r="C207" s="149" t="s">
        <v>472</v>
      </c>
      <c r="D207" s="149" t="s">
        <v>243</v>
      </c>
      <c r="E207" s="150" t="s">
        <v>1181</v>
      </c>
      <c r="F207" s="151" t="s">
        <v>1182</v>
      </c>
      <c r="G207" s="152" t="s">
        <v>954</v>
      </c>
      <c r="H207" s="153">
        <v>6</v>
      </c>
      <c r="I207" s="154"/>
      <c r="J207" s="155">
        <f>ROUND(I207*H207,2)</f>
        <v>0</v>
      </c>
      <c r="K207" s="151" t="s">
        <v>356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0.0001</v>
      </c>
      <c r="R207" s="158">
        <f>Q207*H207</f>
        <v>0.0006000000000000001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239</v>
      </c>
      <c r="AT207" s="160" t="s">
        <v>243</v>
      </c>
      <c r="AU207" s="160" t="s">
        <v>87</v>
      </c>
      <c r="AY207" s="17" t="s">
        <v>240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239</v>
      </c>
      <c r="BM207" s="160" t="s">
        <v>1494</v>
      </c>
    </row>
    <row r="208" spans="1:47" s="2" customFormat="1" ht="12">
      <c r="A208" s="32"/>
      <c r="B208" s="33"/>
      <c r="C208" s="32"/>
      <c r="D208" s="162" t="s">
        <v>248</v>
      </c>
      <c r="E208" s="32"/>
      <c r="F208" s="163" t="s">
        <v>1184</v>
      </c>
      <c r="G208" s="32"/>
      <c r="H208" s="32"/>
      <c r="I208" s="164"/>
      <c r="J208" s="32"/>
      <c r="K208" s="32"/>
      <c r="L208" s="33"/>
      <c r="M208" s="165"/>
      <c r="N208" s="166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248</v>
      </c>
      <c r="AU208" s="17" t="s">
        <v>87</v>
      </c>
    </row>
    <row r="209" spans="2:63" s="12" customFormat="1" ht="22.9" customHeight="1">
      <c r="B209" s="135"/>
      <c r="D209" s="136" t="s">
        <v>77</v>
      </c>
      <c r="E209" s="146" t="s">
        <v>614</v>
      </c>
      <c r="F209" s="146" t="s">
        <v>615</v>
      </c>
      <c r="I209" s="138"/>
      <c r="J209" s="147">
        <f>BK209</f>
        <v>0</v>
      </c>
      <c r="L209" s="135"/>
      <c r="M209" s="140"/>
      <c r="N209" s="141"/>
      <c r="O209" s="141"/>
      <c r="P209" s="142">
        <f>SUM(P210:P213)</f>
        <v>0</v>
      </c>
      <c r="Q209" s="141"/>
      <c r="R209" s="142">
        <f>SUM(R210:R213)</f>
        <v>0</v>
      </c>
      <c r="S209" s="141"/>
      <c r="T209" s="143">
        <f>SUM(T210:T213)</f>
        <v>0</v>
      </c>
      <c r="AR209" s="136" t="s">
        <v>85</v>
      </c>
      <c r="AT209" s="144" t="s">
        <v>77</v>
      </c>
      <c r="AU209" s="144" t="s">
        <v>85</v>
      </c>
      <c r="AY209" s="136" t="s">
        <v>240</v>
      </c>
      <c r="BK209" s="145">
        <f>SUM(BK210:BK213)</f>
        <v>0</v>
      </c>
    </row>
    <row r="210" spans="1:65" s="2" customFormat="1" ht="24">
      <c r="A210" s="32"/>
      <c r="B210" s="148"/>
      <c r="C210" s="149" t="s">
        <v>403</v>
      </c>
      <c r="D210" s="149" t="s">
        <v>243</v>
      </c>
      <c r="E210" s="150" t="s">
        <v>1031</v>
      </c>
      <c r="F210" s="151" t="s">
        <v>1032</v>
      </c>
      <c r="G210" s="152" t="s">
        <v>391</v>
      </c>
      <c r="H210" s="153">
        <v>19.709</v>
      </c>
      <c r="I210" s="154"/>
      <c r="J210" s="155">
        <f>ROUND(I210*H210,2)</f>
        <v>0</v>
      </c>
      <c r="K210" s="151" t="s">
        <v>356</v>
      </c>
      <c r="L210" s="33"/>
      <c r="M210" s="156" t="s">
        <v>1</v>
      </c>
      <c r="N210" s="157" t="s">
        <v>43</v>
      </c>
      <c r="O210" s="58"/>
      <c r="P210" s="158">
        <f>O210*H210</f>
        <v>0</v>
      </c>
      <c r="Q210" s="158">
        <v>0</v>
      </c>
      <c r="R210" s="158">
        <f>Q210*H210</f>
        <v>0</v>
      </c>
      <c r="S210" s="158">
        <v>0</v>
      </c>
      <c r="T210" s="15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0" t="s">
        <v>239</v>
      </c>
      <c r="AT210" s="160" t="s">
        <v>243</v>
      </c>
      <c r="AU210" s="160" t="s">
        <v>87</v>
      </c>
      <c r="AY210" s="17" t="s">
        <v>240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7" t="s">
        <v>85</v>
      </c>
      <c r="BK210" s="161">
        <f>ROUND(I210*H210,2)</f>
        <v>0</v>
      </c>
      <c r="BL210" s="17" t="s">
        <v>239</v>
      </c>
      <c r="BM210" s="160" t="s">
        <v>1495</v>
      </c>
    </row>
    <row r="211" spans="1:47" s="2" customFormat="1" ht="29.25">
      <c r="A211" s="32"/>
      <c r="B211" s="33"/>
      <c r="C211" s="32"/>
      <c r="D211" s="162" t="s">
        <v>248</v>
      </c>
      <c r="E211" s="32"/>
      <c r="F211" s="163" t="s">
        <v>1034</v>
      </c>
      <c r="G211" s="32"/>
      <c r="H211" s="32"/>
      <c r="I211" s="164"/>
      <c r="J211" s="32"/>
      <c r="K211" s="32"/>
      <c r="L211" s="33"/>
      <c r="M211" s="165"/>
      <c r="N211" s="166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248</v>
      </c>
      <c r="AU211" s="17" t="s">
        <v>87</v>
      </c>
    </row>
    <row r="212" spans="1:65" s="2" customFormat="1" ht="33" customHeight="1">
      <c r="A212" s="32"/>
      <c r="B212" s="148"/>
      <c r="C212" s="149" t="s">
        <v>478</v>
      </c>
      <c r="D212" s="149" t="s">
        <v>243</v>
      </c>
      <c r="E212" s="150" t="s">
        <v>1035</v>
      </c>
      <c r="F212" s="151" t="s">
        <v>1036</v>
      </c>
      <c r="G212" s="152" t="s">
        <v>391</v>
      </c>
      <c r="H212" s="153">
        <v>19.709</v>
      </c>
      <c r="I212" s="154"/>
      <c r="J212" s="155">
        <f>ROUND(I212*H212,2)</f>
        <v>0</v>
      </c>
      <c r="K212" s="151" t="s">
        <v>356</v>
      </c>
      <c r="L212" s="33"/>
      <c r="M212" s="156" t="s">
        <v>1</v>
      </c>
      <c r="N212" s="157" t="s">
        <v>43</v>
      </c>
      <c r="O212" s="58"/>
      <c r="P212" s="158">
        <f>O212*H212</f>
        <v>0</v>
      </c>
      <c r="Q212" s="158">
        <v>0</v>
      </c>
      <c r="R212" s="158">
        <f>Q212*H212</f>
        <v>0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239</v>
      </c>
      <c r="AT212" s="160" t="s">
        <v>243</v>
      </c>
      <c r="AU212" s="160" t="s">
        <v>87</v>
      </c>
      <c r="AY212" s="17" t="s">
        <v>240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85</v>
      </c>
      <c r="BK212" s="161">
        <f>ROUND(I212*H212,2)</f>
        <v>0</v>
      </c>
      <c r="BL212" s="17" t="s">
        <v>239</v>
      </c>
      <c r="BM212" s="160" t="s">
        <v>1496</v>
      </c>
    </row>
    <row r="213" spans="1:47" s="2" customFormat="1" ht="29.25">
      <c r="A213" s="32"/>
      <c r="B213" s="33"/>
      <c r="C213" s="32"/>
      <c r="D213" s="162" t="s">
        <v>248</v>
      </c>
      <c r="E213" s="32"/>
      <c r="F213" s="163" t="s">
        <v>1038</v>
      </c>
      <c r="G213" s="32"/>
      <c r="H213" s="32"/>
      <c r="I213" s="164"/>
      <c r="J213" s="32"/>
      <c r="K213" s="32"/>
      <c r="L213" s="33"/>
      <c r="M213" s="167"/>
      <c r="N213" s="168"/>
      <c r="O213" s="169"/>
      <c r="P213" s="169"/>
      <c r="Q213" s="169"/>
      <c r="R213" s="169"/>
      <c r="S213" s="169"/>
      <c r="T213" s="1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248</v>
      </c>
      <c r="AU213" s="17" t="s">
        <v>87</v>
      </c>
    </row>
    <row r="214" spans="1:31" s="2" customFormat="1" ht="6.95" customHeight="1">
      <c r="A214" s="32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3"/>
      <c r="M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</row>
  </sheetData>
  <autoFilter ref="C125:K21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201"/>
  <sheetViews>
    <sheetView showGridLines="0" workbookViewId="0" topLeftCell="A17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154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1497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136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ROUND((SUM(BE126:BE200)),2)</f>
        <v>0</v>
      </c>
      <c r="G35" s="32"/>
      <c r="H35" s="32"/>
      <c r="I35" s="105">
        <v>0.21</v>
      </c>
      <c r="J35" s="104">
        <f>ROUND(((SUM(BE126:BE200))*I35),2)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ROUND((SUM(BF126:BF200)),2)</f>
        <v>0</v>
      </c>
      <c r="G36" s="32"/>
      <c r="H36" s="32"/>
      <c r="I36" s="105">
        <v>0.15</v>
      </c>
      <c r="J36" s="104">
        <f>ROUND(((SUM(BF126:BF200))*I36),2)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ROUND((SUM(BG126:BG200)),2)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ROUND((SUM(BH126:BH200)),2)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ROUND((SUM(BI126:BI200)),2)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SO-307 - Přípojky dešťové kanalizace – část B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2:12" s="10" customFormat="1" ht="19.9" customHeight="1">
      <c r="B101" s="121"/>
      <c r="D101" s="122" t="s">
        <v>822</v>
      </c>
      <c r="E101" s="123"/>
      <c r="F101" s="123"/>
      <c r="G101" s="123"/>
      <c r="H101" s="123"/>
      <c r="I101" s="123"/>
      <c r="J101" s="124">
        <f>J162</f>
        <v>0</v>
      </c>
      <c r="L101" s="121"/>
    </row>
    <row r="102" spans="2:12" s="10" customFormat="1" ht="19.9" customHeight="1">
      <c r="B102" s="121"/>
      <c r="D102" s="122" t="s">
        <v>823</v>
      </c>
      <c r="E102" s="123"/>
      <c r="F102" s="123"/>
      <c r="G102" s="123"/>
      <c r="H102" s="123"/>
      <c r="I102" s="123"/>
      <c r="J102" s="124">
        <f>J165</f>
        <v>0</v>
      </c>
      <c r="L102" s="121"/>
    </row>
    <row r="103" spans="2:12" s="10" customFormat="1" ht="19.9" customHeight="1">
      <c r="B103" s="121"/>
      <c r="D103" s="122" t="s">
        <v>346</v>
      </c>
      <c r="E103" s="123"/>
      <c r="F103" s="123"/>
      <c r="G103" s="123"/>
      <c r="H103" s="123"/>
      <c r="I103" s="123"/>
      <c r="J103" s="124">
        <f>J172</f>
        <v>0</v>
      </c>
      <c r="L103" s="121"/>
    </row>
    <row r="104" spans="2:12" s="10" customFormat="1" ht="19.9" customHeight="1">
      <c r="B104" s="121"/>
      <c r="D104" s="122" t="s">
        <v>349</v>
      </c>
      <c r="E104" s="123"/>
      <c r="F104" s="123"/>
      <c r="G104" s="123"/>
      <c r="H104" s="123"/>
      <c r="I104" s="123"/>
      <c r="J104" s="124">
        <f>J196</f>
        <v>0</v>
      </c>
      <c r="L104" s="12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224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6.25" customHeight="1">
      <c r="A114" s="32"/>
      <c r="B114" s="33"/>
      <c r="C114" s="32"/>
      <c r="D114" s="32"/>
      <c r="E114" s="252" t="str">
        <f>E7</f>
        <v>ZTV pro výstavbu rodinných a bytových domů U Unika v Pacově - III.etapa</v>
      </c>
      <c r="F114" s="253"/>
      <c r="G114" s="253"/>
      <c r="H114" s="253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213</v>
      </c>
      <c r="L115" s="20"/>
    </row>
    <row r="116" spans="1:31" s="2" customFormat="1" ht="16.5" customHeight="1">
      <c r="A116" s="32"/>
      <c r="B116" s="33"/>
      <c r="C116" s="32"/>
      <c r="D116" s="32"/>
      <c r="E116" s="252" t="s">
        <v>820</v>
      </c>
      <c r="F116" s="251"/>
      <c r="G116" s="251"/>
      <c r="H116" s="25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215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9" t="str">
        <f>E11</f>
        <v>SO-307 - Přípojky dešťové kanalizace – část B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>město Pacov</v>
      </c>
      <c r="G120" s="32"/>
      <c r="H120" s="32"/>
      <c r="I120" s="27" t="s">
        <v>22</v>
      </c>
      <c r="J120" s="55" t="str">
        <f>IF(J14="","",J14)</f>
        <v>21. 12. 2020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5.7" customHeight="1">
      <c r="A122" s="32"/>
      <c r="B122" s="33"/>
      <c r="C122" s="27" t="s">
        <v>24</v>
      </c>
      <c r="D122" s="32"/>
      <c r="E122" s="32"/>
      <c r="F122" s="25" t="str">
        <f>E17</f>
        <v>město Pacov</v>
      </c>
      <c r="G122" s="32"/>
      <c r="H122" s="32"/>
      <c r="I122" s="27" t="s">
        <v>29</v>
      </c>
      <c r="J122" s="30" t="str">
        <f>E23</f>
        <v>PROJEKT CENTRUM NOVA s.r.o.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27</v>
      </c>
      <c r="D123" s="32"/>
      <c r="E123" s="32"/>
      <c r="F123" s="25" t="str">
        <f>IF(E20="","",E20)</f>
        <v>Vyplň údaj</v>
      </c>
      <c r="G123" s="32"/>
      <c r="H123" s="32"/>
      <c r="I123" s="27" t="s">
        <v>34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5"/>
      <c r="B125" s="126"/>
      <c r="C125" s="127" t="s">
        <v>225</v>
      </c>
      <c r="D125" s="128" t="s">
        <v>63</v>
      </c>
      <c r="E125" s="128" t="s">
        <v>59</v>
      </c>
      <c r="F125" s="128" t="s">
        <v>60</v>
      </c>
      <c r="G125" s="128" t="s">
        <v>226</v>
      </c>
      <c r="H125" s="128" t="s">
        <v>227</v>
      </c>
      <c r="I125" s="128" t="s">
        <v>228</v>
      </c>
      <c r="J125" s="128" t="s">
        <v>219</v>
      </c>
      <c r="K125" s="129" t="s">
        <v>229</v>
      </c>
      <c r="L125" s="130"/>
      <c r="M125" s="62" t="s">
        <v>1</v>
      </c>
      <c r="N125" s="63" t="s">
        <v>42</v>
      </c>
      <c r="O125" s="63" t="s">
        <v>230</v>
      </c>
      <c r="P125" s="63" t="s">
        <v>231</v>
      </c>
      <c r="Q125" s="63" t="s">
        <v>232</v>
      </c>
      <c r="R125" s="63" t="s">
        <v>233</v>
      </c>
      <c r="S125" s="63" t="s">
        <v>234</v>
      </c>
      <c r="T125" s="64" t="s">
        <v>235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236</v>
      </c>
      <c r="D126" s="32"/>
      <c r="E126" s="32"/>
      <c r="F126" s="32"/>
      <c r="G126" s="32"/>
      <c r="H126" s="32"/>
      <c r="I126" s="32"/>
      <c r="J126" s="131">
        <f>BK126</f>
        <v>0</v>
      </c>
      <c r="K126" s="32"/>
      <c r="L126" s="33"/>
      <c r="M126" s="65"/>
      <c r="N126" s="56"/>
      <c r="O126" s="66"/>
      <c r="P126" s="132">
        <f>P127</f>
        <v>0</v>
      </c>
      <c r="Q126" s="66"/>
      <c r="R126" s="132">
        <f>R127</f>
        <v>13.052570000000001</v>
      </c>
      <c r="S126" s="66"/>
      <c r="T126" s="133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77</v>
      </c>
      <c r="AU126" s="17" t="s">
        <v>221</v>
      </c>
      <c r="BK126" s="134">
        <f>BK127</f>
        <v>0</v>
      </c>
    </row>
    <row r="127" spans="2:63" s="12" customFormat="1" ht="25.9" customHeight="1">
      <c r="B127" s="135"/>
      <c r="D127" s="136" t="s">
        <v>77</v>
      </c>
      <c r="E127" s="137" t="s">
        <v>350</v>
      </c>
      <c r="F127" s="137" t="s">
        <v>351</v>
      </c>
      <c r="I127" s="138"/>
      <c r="J127" s="139">
        <f>BK127</f>
        <v>0</v>
      </c>
      <c r="L127" s="135"/>
      <c r="M127" s="140"/>
      <c r="N127" s="141"/>
      <c r="O127" s="141"/>
      <c r="P127" s="142">
        <f>P128+P162+P165+P172+P196</f>
        <v>0</v>
      </c>
      <c r="Q127" s="141"/>
      <c r="R127" s="142">
        <f>R128+R162+R165+R172+R196</f>
        <v>13.052570000000001</v>
      </c>
      <c r="S127" s="141"/>
      <c r="T127" s="143">
        <f>T128+T162+T165+T172+T196</f>
        <v>0</v>
      </c>
      <c r="AR127" s="136" t="s">
        <v>85</v>
      </c>
      <c r="AT127" s="144" t="s">
        <v>77</v>
      </c>
      <c r="AU127" s="144" t="s">
        <v>78</v>
      </c>
      <c r="AY127" s="136" t="s">
        <v>240</v>
      </c>
      <c r="BK127" s="145">
        <f>BK128+BK162+BK165+BK172+BK196</f>
        <v>0</v>
      </c>
    </row>
    <row r="128" spans="2:63" s="12" customFormat="1" ht="22.9" customHeight="1">
      <c r="B128" s="135"/>
      <c r="D128" s="136" t="s">
        <v>77</v>
      </c>
      <c r="E128" s="146" t="s">
        <v>85</v>
      </c>
      <c r="F128" s="146" t="s">
        <v>352</v>
      </c>
      <c r="I128" s="138"/>
      <c r="J128" s="147">
        <f>BK128</f>
        <v>0</v>
      </c>
      <c r="L128" s="135"/>
      <c r="M128" s="140"/>
      <c r="N128" s="141"/>
      <c r="O128" s="141"/>
      <c r="P128" s="142">
        <f>SUM(P129:P161)</f>
        <v>0</v>
      </c>
      <c r="Q128" s="141"/>
      <c r="R128" s="142">
        <f>SUM(R129:R161)</f>
        <v>10.36003</v>
      </c>
      <c r="S128" s="141"/>
      <c r="T128" s="143">
        <f>SUM(T129:T161)</f>
        <v>0</v>
      </c>
      <c r="AR128" s="136" t="s">
        <v>85</v>
      </c>
      <c r="AT128" s="144" t="s">
        <v>77</v>
      </c>
      <c r="AU128" s="144" t="s">
        <v>85</v>
      </c>
      <c r="AY128" s="136" t="s">
        <v>240</v>
      </c>
      <c r="BK128" s="145">
        <f>SUM(BK129:BK161)</f>
        <v>0</v>
      </c>
    </row>
    <row r="129" spans="1:65" s="2" customFormat="1" ht="33" customHeight="1">
      <c r="A129" s="32"/>
      <c r="B129" s="148"/>
      <c r="C129" s="149" t="s">
        <v>85</v>
      </c>
      <c r="D129" s="149" t="s">
        <v>243</v>
      </c>
      <c r="E129" s="150" t="s">
        <v>838</v>
      </c>
      <c r="F129" s="151" t="s">
        <v>839</v>
      </c>
      <c r="G129" s="152" t="s">
        <v>375</v>
      </c>
      <c r="H129" s="153">
        <v>3.305</v>
      </c>
      <c r="I129" s="154"/>
      <c r="J129" s="155">
        <f>ROUND(I129*H129,2)</f>
        <v>0</v>
      </c>
      <c r="K129" s="151" t="s">
        <v>356</v>
      </c>
      <c r="L129" s="33"/>
      <c r="M129" s="156" t="s">
        <v>1</v>
      </c>
      <c r="N129" s="157" t="s">
        <v>43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239</v>
      </c>
      <c r="AT129" s="160" t="s">
        <v>243</v>
      </c>
      <c r="AU129" s="160" t="s">
        <v>87</v>
      </c>
      <c r="AY129" s="17" t="s">
        <v>240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85</v>
      </c>
      <c r="BK129" s="161">
        <f>ROUND(I129*H129,2)</f>
        <v>0</v>
      </c>
      <c r="BL129" s="17" t="s">
        <v>239</v>
      </c>
      <c r="BM129" s="160" t="s">
        <v>1498</v>
      </c>
    </row>
    <row r="130" spans="1:47" s="2" customFormat="1" ht="29.25">
      <c r="A130" s="32"/>
      <c r="B130" s="33"/>
      <c r="C130" s="32"/>
      <c r="D130" s="162" t="s">
        <v>248</v>
      </c>
      <c r="E130" s="32"/>
      <c r="F130" s="163" t="s">
        <v>841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248</v>
      </c>
      <c r="AU130" s="17" t="s">
        <v>87</v>
      </c>
    </row>
    <row r="131" spans="2:51" s="13" customFormat="1" ht="12">
      <c r="B131" s="171"/>
      <c r="D131" s="162" t="s">
        <v>367</v>
      </c>
      <c r="E131" s="172" t="s">
        <v>1</v>
      </c>
      <c r="F131" s="173" t="s">
        <v>1365</v>
      </c>
      <c r="H131" s="174">
        <v>36.72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367</v>
      </c>
      <c r="AU131" s="172" t="s">
        <v>87</v>
      </c>
      <c r="AV131" s="13" t="s">
        <v>87</v>
      </c>
      <c r="AW131" s="13" t="s">
        <v>33</v>
      </c>
      <c r="AX131" s="13" t="s">
        <v>85</v>
      </c>
      <c r="AY131" s="172" t="s">
        <v>240</v>
      </c>
    </row>
    <row r="132" spans="2:51" s="13" customFormat="1" ht="12">
      <c r="B132" s="171"/>
      <c r="D132" s="162" t="s">
        <v>367</v>
      </c>
      <c r="F132" s="173" t="s">
        <v>1366</v>
      </c>
      <c r="H132" s="174">
        <v>3.305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</v>
      </c>
      <c r="AX132" s="13" t="s">
        <v>85</v>
      </c>
      <c r="AY132" s="172" t="s">
        <v>240</v>
      </c>
    </row>
    <row r="133" spans="1:65" s="2" customFormat="1" ht="33" customHeight="1">
      <c r="A133" s="32"/>
      <c r="B133" s="148"/>
      <c r="C133" s="149" t="s">
        <v>87</v>
      </c>
      <c r="D133" s="149" t="s">
        <v>243</v>
      </c>
      <c r="E133" s="150" t="s">
        <v>1126</v>
      </c>
      <c r="F133" s="151" t="s">
        <v>1127</v>
      </c>
      <c r="G133" s="152" t="s">
        <v>375</v>
      </c>
      <c r="H133" s="153">
        <v>27.173</v>
      </c>
      <c r="I133" s="154"/>
      <c r="J133" s="155">
        <f>ROUND(I133*H133,2)</f>
        <v>0</v>
      </c>
      <c r="K133" s="151" t="s">
        <v>356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239</v>
      </c>
      <c r="AT133" s="160" t="s">
        <v>243</v>
      </c>
      <c r="AU133" s="160" t="s">
        <v>87</v>
      </c>
      <c r="AY133" s="17" t="s">
        <v>240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239</v>
      </c>
      <c r="BM133" s="160" t="s">
        <v>1499</v>
      </c>
    </row>
    <row r="134" spans="1:47" s="2" customFormat="1" ht="29.25">
      <c r="A134" s="32"/>
      <c r="B134" s="33"/>
      <c r="C134" s="32"/>
      <c r="D134" s="162" t="s">
        <v>248</v>
      </c>
      <c r="E134" s="32"/>
      <c r="F134" s="163" t="s">
        <v>1129</v>
      </c>
      <c r="G134" s="32"/>
      <c r="H134" s="32"/>
      <c r="I134" s="164"/>
      <c r="J134" s="32"/>
      <c r="K134" s="32"/>
      <c r="L134" s="33"/>
      <c r="M134" s="165"/>
      <c r="N134" s="166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248</v>
      </c>
      <c r="AU134" s="17" t="s">
        <v>87</v>
      </c>
    </row>
    <row r="135" spans="2:51" s="13" customFormat="1" ht="12">
      <c r="B135" s="171"/>
      <c r="D135" s="162" t="s">
        <v>367</v>
      </c>
      <c r="F135" s="173" t="s">
        <v>1368</v>
      </c>
      <c r="H135" s="174">
        <v>27.173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</v>
      </c>
      <c r="AX135" s="13" t="s">
        <v>85</v>
      </c>
      <c r="AY135" s="172" t="s">
        <v>240</v>
      </c>
    </row>
    <row r="136" spans="1:65" s="2" customFormat="1" ht="33" customHeight="1">
      <c r="A136" s="32"/>
      <c r="B136" s="148"/>
      <c r="C136" s="149" t="s">
        <v>100</v>
      </c>
      <c r="D136" s="149" t="s">
        <v>243</v>
      </c>
      <c r="E136" s="150" t="s">
        <v>1369</v>
      </c>
      <c r="F136" s="151" t="s">
        <v>1370</v>
      </c>
      <c r="G136" s="152" t="s">
        <v>375</v>
      </c>
      <c r="H136" s="153">
        <v>6.242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1500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1372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3" customFormat="1" ht="12">
      <c r="B138" s="171"/>
      <c r="D138" s="162" t="s">
        <v>367</v>
      </c>
      <c r="F138" s="173" t="s">
        <v>1373</v>
      </c>
      <c r="H138" s="174">
        <v>6.242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</v>
      </c>
      <c r="AX138" s="13" t="s">
        <v>85</v>
      </c>
      <c r="AY138" s="172" t="s">
        <v>240</v>
      </c>
    </row>
    <row r="139" spans="1:65" s="2" customFormat="1" ht="21.75" customHeight="1">
      <c r="A139" s="32"/>
      <c r="B139" s="148"/>
      <c r="C139" s="149" t="s">
        <v>239</v>
      </c>
      <c r="D139" s="149" t="s">
        <v>243</v>
      </c>
      <c r="E139" s="150" t="s">
        <v>867</v>
      </c>
      <c r="F139" s="151" t="s">
        <v>868</v>
      </c>
      <c r="G139" s="152" t="s">
        <v>355</v>
      </c>
      <c r="H139" s="153">
        <v>91.8</v>
      </c>
      <c r="I139" s="154"/>
      <c r="J139" s="155">
        <f>ROUND(I139*H139,2)</f>
        <v>0</v>
      </c>
      <c r="K139" s="151" t="s">
        <v>356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0.00085</v>
      </c>
      <c r="R139" s="158">
        <f>Q139*H139</f>
        <v>0.07802999999999999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239</v>
      </c>
      <c r="AT139" s="160" t="s">
        <v>243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239</v>
      </c>
      <c r="BM139" s="160" t="s">
        <v>1501</v>
      </c>
    </row>
    <row r="140" spans="1:47" s="2" customFormat="1" ht="19.5">
      <c r="A140" s="32"/>
      <c r="B140" s="33"/>
      <c r="C140" s="32"/>
      <c r="D140" s="162" t="s">
        <v>248</v>
      </c>
      <c r="E140" s="32"/>
      <c r="F140" s="163" t="s">
        <v>870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2:51" s="13" customFormat="1" ht="12">
      <c r="B141" s="171"/>
      <c r="D141" s="162" t="s">
        <v>367</v>
      </c>
      <c r="E141" s="172" t="s">
        <v>1</v>
      </c>
      <c r="F141" s="173" t="s">
        <v>1375</v>
      </c>
      <c r="H141" s="174">
        <v>91.8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33</v>
      </c>
      <c r="AX141" s="13" t="s">
        <v>85</v>
      </c>
      <c r="AY141" s="172" t="s">
        <v>240</v>
      </c>
    </row>
    <row r="142" spans="1:65" s="2" customFormat="1" ht="24">
      <c r="A142" s="32"/>
      <c r="B142" s="148"/>
      <c r="C142" s="149" t="s">
        <v>262</v>
      </c>
      <c r="D142" s="149" t="s">
        <v>243</v>
      </c>
      <c r="E142" s="150" t="s">
        <v>876</v>
      </c>
      <c r="F142" s="151" t="s">
        <v>877</v>
      </c>
      <c r="G142" s="152" t="s">
        <v>355</v>
      </c>
      <c r="H142" s="153">
        <v>91.8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1502</v>
      </c>
    </row>
    <row r="143" spans="1:47" s="2" customFormat="1" ht="29.25">
      <c r="A143" s="32"/>
      <c r="B143" s="33"/>
      <c r="C143" s="32"/>
      <c r="D143" s="162" t="s">
        <v>248</v>
      </c>
      <c r="E143" s="32"/>
      <c r="F143" s="163" t="s">
        <v>879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1:65" s="2" customFormat="1" ht="33" customHeight="1">
      <c r="A144" s="32"/>
      <c r="B144" s="148"/>
      <c r="C144" s="149" t="s">
        <v>267</v>
      </c>
      <c r="D144" s="149" t="s">
        <v>243</v>
      </c>
      <c r="E144" s="150" t="s">
        <v>880</v>
      </c>
      <c r="F144" s="151" t="s">
        <v>881</v>
      </c>
      <c r="G144" s="152" t="s">
        <v>375</v>
      </c>
      <c r="H144" s="153">
        <v>6.242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1503</v>
      </c>
    </row>
    <row r="145" spans="1:47" s="2" customFormat="1" ht="39">
      <c r="A145" s="32"/>
      <c r="B145" s="33"/>
      <c r="C145" s="32"/>
      <c r="D145" s="162" t="s">
        <v>248</v>
      </c>
      <c r="E145" s="32"/>
      <c r="F145" s="163" t="s">
        <v>883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1:65" s="2" customFormat="1" ht="24">
      <c r="A146" s="32"/>
      <c r="B146" s="148"/>
      <c r="C146" s="149" t="s">
        <v>272</v>
      </c>
      <c r="D146" s="149" t="s">
        <v>243</v>
      </c>
      <c r="E146" s="150" t="s">
        <v>884</v>
      </c>
      <c r="F146" s="151" t="s">
        <v>885</v>
      </c>
      <c r="G146" s="152" t="s">
        <v>375</v>
      </c>
      <c r="H146" s="153">
        <v>6.242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1504</v>
      </c>
    </row>
    <row r="147" spans="1:47" s="2" customFormat="1" ht="29.25">
      <c r="A147" s="32"/>
      <c r="B147" s="33"/>
      <c r="C147" s="32"/>
      <c r="D147" s="162" t="s">
        <v>248</v>
      </c>
      <c r="E147" s="32"/>
      <c r="F147" s="163" t="s">
        <v>887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1:65" s="2" customFormat="1" ht="24">
      <c r="A148" s="32"/>
      <c r="B148" s="148"/>
      <c r="C148" s="149" t="s">
        <v>277</v>
      </c>
      <c r="D148" s="149" t="s">
        <v>243</v>
      </c>
      <c r="E148" s="150" t="s">
        <v>389</v>
      </c>
      <c r="F148" s="151" t="s">
        <v>390</v>
      </c>
      <c r="G148" s="152" t="s">
        <v>391</v>
      </c>
      <c r="H148" s="153">
        <v>13.108</v>
      </c>
      <c r="I148" s="154"/>
      <c r="J148" s="155">
        <f>ROUND(I148*H148,2)</f>
        <v>0</v>
      </c>
      <c r="K148" s="151" t="s">
        <v>356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239</v>
      </c>
      <c r="AT148" s="160" t="s">
        <v>243</v>
      </c>
      <c r="AU148" s="160" t="s">
        <v>87</v>
      </c>
      <c r="AY148" s="17" t="s">
        <v>240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239</v>
      </c>
      <c r="BM148" s="160" t="s">
        <v>1505</v>
      </c>
    </row>
    <row r="149" spans="1:47" s="2" customFormat="1" ht="29.25">
      <c r="A149" s="32"/>
      <c r="B149" s="33"/>
      <c r="C149" s="32"/>
      <c r="D149" s="162" t="s">
        <v>248</v>
      </c>
      <c r="E149" s="32"/>
      <c r="F149" s="163" t="s">
        <v>393</v>
      </c>
      <c r="G149" s="32"/>
      <c r="H149" s="32"/>
      <c r="I149" s="164"/>
      <c r="J149" s="32"/>
      <c r="K149" s="32"/>
      <c r="L149" s="33"/>
      <c r="M149" s="165"/>
      <c r="N149" s="166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248</v>
      </c>
      <c r="AU149" s="17" t="s">
        <v>87</v>
      </c>
    </row>
    <row r="150" spans="2:51" s="13" customFormat="1" ht="12">
      <c r="B150" s="171"/>
      <c r="D150" s="162" t="s">
        <v>367</v>
      </c>
      <c r="F150" s="173" t="s">
        <v>1380</v>
      </c>
      <c r="H150" s="174">
        <v>13.108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</v>
      </c>
      <c r="AX150" s="13" t="s">
        <v>85</v>
      </c>
      <c r="AY150" s="172" t="s">
        <v>240</v>
      </c>
    </row>
    <row r="151" spans="1:65" s="2" customFormat="1" ht="24">
      <c r="A151" s="32"/>
      <c r="B151" s="148"/>
      <c r="C151" s="149" t="s">
        <v>282</v>
      </c>
      <c r="D151" s="149" t="s">
        <v>243</v>
      </c>
      <c r="E151" s="150" t="s">
        <v>891</v>
      </c>
      <c r="F151" s="151" t="s">
        <v>892</v>
      </c>
      <c r="G151" s="152" t="s">
        <v>375</v>
      </c>
      <c r="H151" s="153">
        <v>29.92</v>
      </c>
      <c r="I151" s="154"/>
      <c r="J151" s="155">
        <f>ROUND(I151*H151,2)</f>
        <v>0</v>
      </c>
      <c r="K151" s="151" t="s">
        <v>356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239</v>
      </c>
      <c r="AT151" s="160" t="s">
        <v>243</v>
      </c>
      <c r="AU151" s="160" t="s">
        <v>87</v>
      </c>
      <c r="AY151" s="17" t="s">
        <v>240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239</v>
      </c>
      <c r="BM151" s="160" t="s">
        <v>1506</v>
      </c>
    </row>
    <row r="152" spans="1:47" s="2" customFormat="1" ht="29.25">
      <c r="A152" s="32"/>
      <c r="B152" s="33"/>
      <c r="C152" s="32"/>
      <c r="D152" s="162" t="s">
        <v>248</v>
      </c>
      <c r="E152" s="32"/>
      <c r="F152" s="163" t="s">
        <v>894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248</v>
      </c>
      <c r="AU152" s="17" t="s">
        <v>87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1382</v>
      </c>
      <c r="H153" s="174">
        <v>29.92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5" customFormat="1" ht="22.5">
      <c r="B154" s="187"/>
      <c r="D154" s="162" t="s">
        <v>367</v>
      </c>
      <c r="E154" s="188" t="s">
        <v>1</v>
      </c>
      <c r="F154" s="189" t="s">
        <v>1507</v>
      </c>
      <c r="H154" s="188" t="s">
        <v>1</v>
      </c>
      <c r="I154" s="190"/>
      <c r="L154" s="187"/>
      <c r="M154" s="191"/>
      <c r="N154" s="192"/>
      <c r="O154" s="192"/>
      <c r="P154" s="192"/>
      <c r="Q154" s="192"/>
      <c r="R154" s="192"/>
      <c r="S154" s="192"/>
      <c r="T154" s="193"/>
      <c r="AT154" s="188" t="s">
        <v>367</v>
      </c>
      <c r="AU154" s="188" t="s">
        <v>87</v>
      </c>
      <c r="AV154" s="15" t="s">
        <v>85</v>
      </c>
      <c r="AW154" s="15" t="s">
        <v>33</v>
      </c>
      <c r="AX154" s="15" t="s">
        <v>78</v>
      </c>
      <c r="AY154" s="188" t="s">
        <v>240</v>
      </c>
    </row>
    <row r="155" spans="2:51" s="14" customFormat="1" ht="12">
      <c r="B155" s="179"/>
      <c r="D155" s="162" t="s">
        <v>367</v>
      </c>
      <c r="E155" s="180" t="s">
        <v>1</v>
      </c>
      <c r="F155" s="181" t="s">
        <v>368</v>
      </c>
      <c r="H155" s="182">
        <v>29.92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367</v>
      </c>
      <c r="AU155" s="180" t="s">
        <v>87</v>
      </c>
      <c r="AV155" s="14" t="s">
        <v>239</v>
      </c>
      <c r="AW155" s="14" t="s">
        <v>33</v>
      </c>
      <c r="AX155" s="14" t="s">
        <v>85</v>
      </c>
      <c r="AY155" s="180" t="s">
        <v>240</v>
      </c>
    </row>
    <row r="156" spans="1:65" s="2" customFormat="1" ht="24">
      <c r="A156" s="32"/>
      <c r="B156" s="148"/>
      <c r="C156" s="149" t="s">
        <v>287</v>
      </c>
      <c r="D156" s="149" t="s">
        <v>243</v>
      </c>
      <c r="E156" s="150" t="s">
        <v>899</v>
      </c>
      <c r="F156" s="151" t="s">
        <v>900</v>
      </c>
      <c r="G156" s="152" t="s">
        <v>375</v>
      </c>
      <c r="H156" s="153">
        <v>5.44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1508</v>
      </c>
    </row>
    <row r="157" spans="1:47" s="2" customFormat="1" ht="39">
      <c r="A157" s="32"/>
      <c r="B157" s="33"/>
      <c r="C157" s="32"/>
      <c r="D157" s="162" t="s">
        <v>248</v>
      </c>
      <c r="E157" s="32"/>
      <c r="F157" s="163" t="s">
        <v>902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1385</v>
      </c>
      <c r="H158" s="174">
        <v>5.44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85</v>
      </c>
      <c r="AY158" s="172" t="s">
        <v>240</v>
      </c>
    </row>
    <row r="159" spans="1:65" s="2" customFormat="1" ht="16.5" customHeight="1">
      <c r="A159" s="32"/>
      <c r="B159" s="148"/>
      <c r="C159" s="194" t="s">
        <v>292</v>
      </c>
      <c r="D159" s="194" t="s">
        <v>428</v>
      </c>
      <c r="E159" s="195" t="s">
        <v>904</v>
      </c>
      <c r="F159" s="196" t="s">
        <v>905</v>
      </c>
      <c r="G159" s="197" t="s">
        <v>391</v>
      </c>
      <c r="H159" s="198">
        <v>10.282</v>
      </c>
      <c r="I159" s="199"/>
      <c r="J159" s="200">
        <f>ROUND(I159*H159,2)</f>
        <v>0</v>
      </c>
      <c r="K159" s="196" t="s">
        <v>356</v>
      </c>
      <c r="L159" s="201"/>
      <c r="M159" s="202" t="s">
        <v>1</v>
      </c>
      <c r="N159" s="203" t="s">
        <v>43</v>
      </c>
      <c r="O159" s="58"/>
      <c r="P159" s="158">
        <f>O159*H159</f>
        <v>0</v>
      </c>
      <c r="Q159" s="158">
        <v>1</v>
      </c>
      <c r="R159" s="158">
        <f>Q159*H159</f>
        <v>10.282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277</v>
      </c>
      <c r="AT159" s="160" t="s">
        <v>428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1509</v>
      </c>
    </row>
    <row r="160" spans="1:47" s="2" customFormat="1" ht="12">
      <c r="A160" s="32"/>
      <c r="B160" s="33"/>
      <c r="C160" s="32"/>
      <c r="D160" s="162" t="s">
        <v>248</v>
      </c>
      <c r="E160" s="32"/>
      <c r="F160" s="163" t="s">
        <v>905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3" customFormat="1" ht="12">
      <c r="B161" s="171"/>
      <c r="D161" s="162" t="s">
        <v>367</v>
      </c>
      <c r="F161" s="173" t="s">
        <v>1387</v>
      </c>
      <c r="H161" s="174">
        <v>10.282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</v>
      </c>
      <c r="AX161" s="13" t="s">
        <v>85</v>
      </c>
      <c r="AY161" s="172" t="s">
        <v>240</v>
      </c>
    </row>
    <row r="162" spans="2:63" s="12" customFormat="1" ht="22.9" customHeight="1">
      <c r="B162" s="135"/>
      <c r="D162" s="136" t="s">
        <v>77</v>
      </c>
      <c r="E162" s="146" t="s">
        <v>100</v>
      </c>
      <c r="F162" s="146" t="s">
        <v>908</v>
      </c>
      <c r="I162" s="138"/>
      <c r="J162" s="147">
        <f>BK162</f>
        <v>0</v>
      </c>
      <c r="L162" s="135"/>
      <c r="M162" s="140"/>
      <c r="N162" s="141"/>
      <c r="O162" s="141"/>
      <c r="P162" s="142">
        <f>SUM(P163:P164)</f>
        <v>0</v>
      </c>
      <c r="Q162" s="141"/>
      <c r="R162" s="142">
        <f>SUM(R163:R164)</f>
        <v>0</v>
      </c>
      <c r="S162" s="141"/>
      <c r="T162" s="143">
        <f>SUM(T163:T164)</f>
        <v>0</v>
      </c>
      <c r="AR162" s="136" t="s">
        <v>85</v>
      </c>
      <c r="AT162" s="144" t="s">
        <v>77</v>
      </c>
      <c r="AU162" s="144" t="s">
        <v>85</v>
      </c>
      <c r="AY162" s="136" t="s">
        <v>240</v>
      </c>
      <c r="BK162" s="145">
        <f>SUM(BK163:BK164)</f>
        <v>0</v>
      </c>
    </row>
    <row r="163" spans="1:65" s="2" customFormat="1" ht="21.75" customHeight="1">
      <c r="A163" s="32"/>
      <c r="B163" s="148"/>
      <c r="C163" s="149" t="s">
        <v>297</v>
      </c>
      <c r="D163" s="149" t="s">
        <v>243</v>
      </c>
      <c r="E163" s="150" t="s">
        <v>909</v>
      </c>
      <c r="F163" s="151" t="s">
        <v>910</v>
      </c>
      <c r="G163" s="152" t="s">
        <v>445</v>
      </c>
      <c r="H163" s="153">
        <v>17</v>
      </c>
      <c r="I163" s="154"/>
      <c r="J163" s="155">
        <f>ROUND(I163*H163,2)</f>
        <v>0</v>
      </c>
      <c r="K163" s="151" t="s">
        <v>356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239</v>
      </c>
      <c r="AT163" s="160" t="s">
        <v>243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1510</v>
      </c>
    </row>
    <row r="164" spans="1:47" s="2" customFormat="1" ht="12">
      <c r="A164" s="32"/>
      <c r="B164" s="33"/>
      <c r="C164" s="32"/>
      <c r="D164" s="162" t="s">
        <v>248</v>
      </c>
      <c r="E164" s="32"/>
      <c r="F164" s="163" t="s">
        <v>912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2:63" s="12" customFormat="1" ht="22.9" customHeight="1">
      <c r="B165" s="135"/>
      <c r="D165" s="136" t="s">
        <v>77</v>
      </c>
      <c r="E165" s="146" t="s">
        <v>239</v>
      </c>
      <c r="F165" s="146" t="s">
        <v>913</v>
      </c>
      <c r="I165" s="138"/>
      <c r="J165" s="147">
        <f>BK165</f>
        <v>0</v>
      </c>
      <c r="L165" s="135"/>
      <c r="M165" s="140"/>
      <c r="N165" s="141"/>
      <c r="O165" s="141"/>
      <c r="P165" s="142">
        <f>SUM(P166:P171)</f>
        <v>0</v>
      </c>
      <c r="Q165" s="141"/>
      <c r="R165" s="142">
        <f>SUM(R166:R171)</f>
        <v>2.57</v>
      </c>
      <c r="S165" s="141"/>
      <c r="T165" s="143">
        <f>SUM(T166:T171)</f>
        <v>0</v>
      </c>
      <c r="AR165" s="136" t="s">
        <v>85</v>
      </c>
      <c r="AT165" s="144" t="s">
        <v>77</v>
      </c>
      <c r="AU165" s="144" t="s">
        <v>85</v>
      </c>
      <c r="AY165" s="136" t="s">
        <v>240</v>
      </c>
      <c r="BK165" s="145">
        <f>SUM(BK166:BK171)</f>
        <v>0</v>
      </c>
    </row>
    <row r="166" spans="1:65" s="2" customFormat="1" ht="24">
      <c r="A166" s="32"/>
      <c r="B166" s="148"/>
      <c r="C166" s="149" t="s">
        <v>302</v>
      </c>
      <c r="D166" s="149" t="s">
        <v>243</v>
      </c>
      <c r="E166" s="150" t="s">
        <v>914</v>
      </c>
      <c r="F166" s="151" t="s">
        <v>915</v>
      </c>
      <c r="G166" s="152" t="s">
        <v>375</v>
      </c>
      <c r="H166" s="153">
        <v>1.36</v>
      </c>
      <c r="I166" s="154"/>
      <c r="J166" s="155">
        <f>ROUND(I166*H166,2)</f>
        <v>0</v>
      </c>
      <c r="K166" s="151" t="s">
        <v>356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1511</v>
      </c>
    </row>
    <row r="167" spans="1:47" s="2" customFormat="1" ht="19.5">
      <c r="A167" s="32"/>
      <c r="B167" s="33"/>
      <c r="C167" s="32"/>
      <c r="D167" s="162" t="s">
        <v>248</v>
      </c>
      <c r="E167" s="32"/>
      <c r="F167" s="163" t="s">
        <v>917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2:51" s="13" customFormat="1" ht="12">
      <c r="B168" s="171"/>
      <c r="D168" s="162" t="s">
        <v>367</v>
      </c>
      <c r="E168" s="172" t="s">
        <v>1</v>
      </c>
      <c r="F168" s="173" t="s">
        <v>1390</v>
      </c>
      <c r="H168" s="174">
        <v>1.36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367</v>
      </c>
      <c r="AU168" s="172" t="s">
        <v>87</v>
      </c>
      <c r="AV168" s="13" t="s">
        <v>87</v>
      </c>
      <c r="AW168" s="13" t="s">
        <v>33</v>
      </c>
      <c r="AX168" s="13" t="s">
        <v>85</v>
      </c>
      <c r="AY168" s="172" t="s">
        <v>240</v>
      </c>
    </row>
    <row r="169" spans="1:65" s="2" customFormat="1" ht="16.5" customHeight="1">
      <c r="A169" s="32"/>
      <c r="B169" s="148"/>
      <c r="C169" s="194" t="s">
        <v>307</v>
      </c>
      <c r="D169" s="194" t="s">
        <v>428</v>
      </c>
      <c r="E169" s="195" t="s">
        <v>904</v>
      </c>
      <c r="F169" s="196" t="s">
        <v>905</v>
      </c>
      <c r="G169" s="197" t="s">
        <v>391</v>
      </c>
      <c r="H169" s="198">
        <v>2.57</v>
      </c>
      <c r="I169" s="199"/>
      <c r="J169" s="200">
        <f>ROUND(I169*H169,2)</f>
        <v>0</v>
      </c>
      <c r="K169" s="196" t="s">
        <v>356</v>
      </c>
      <c r="L169" s="201"/>
      <c r="M169" s="202" t="s">
        <v>1</v>
      </c>
      <c r="N169" s="203" t="s">
        <v>43</v>
      </c>
      <c r="O169" s="58"/>
      <c r="P169" s="158">
        <f>O169*H169</f>
        <v>0</v>
      </c>
      <c r="Q169" s="158">
        <v>1</v>
      </c>
      <c r="R169" s="158">
        <f>Q169*H169</f>
        <v>2.57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277</v>
      </c>
      <c r="AT169" s="160" t="s">
        <v>428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239</v>
      </c>
      <c r="BM169" s="160" t="s">
        <v>1512</v>
      </c>
    </row>
    <row r="170" spans="1:47" s="2" customFormat="1" ht="12">
      <c r="A170" s="32"/>
      <c r="B170" s="33"/>
      <c r="C170" s="32"/>
      <c r="D170" s="162" t="s">
        <v>248</v>
      </c>
      <c r="E170" s="32"/>
      <c r="F170" s="163" t="s">
        <v>905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248</v>
      </c>
      <c r="AU170" s="17" t="s">
        <v>87</v>
      </c>
    </row>
    <row r="171" spans="2:51" s="13" customFormat="1" ht="12">
      <c r="B171" s="171"/>
      <c r="D171" s="162" t="s">
        <v>367</v>
      </c>
      <c r="F171" s="173" t="s">
        <v>1392</v>
      </c>
      <c r="H171" s="174">
        <v>2.57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367</v>
      </c>
      <c r="AU171" s="172" t="s">
        <v>87</v>
      </c>
      <c r="AV171" s="13" t="s">
        <v>87</v>
      </c>
      <c r="AW171" s="13" t="s">
        <v>3</v>
      </c>
      <c r="AX171" s="13" t="s">
        <v>85</v>
      </c>
      <c r="AY171" s="172" t="s">
        <v>240</v>
      </c>
    </row>
    <row r="172" spans="2:63" s="12" customFormat="1" ht="22.9" customHeight="1">
      <c r="B172" s="135"/>
      <c r="D172" s="136" t="s">
        <v>77</v>
      </c>
      <c r="E172" s="146" t="s">
        <v>277</v>
      </c>
      <c r="F172" s="146" t="s">
        <v>497</v>
      </c>
      <c r="I172" s="138"/>
      <c r="J172" s="147">
        <f>BK172</f>
        <v>0</v>
      </c>
      <c r="L172" s="135"/>
      <c r="M172" s="140"/>
      <c r="N172" s="141"/>
      <c r="O172" s="141"/>
      <c r="P172" s="142">
        <f>SUM(P173:P195)</f>
        <v>0</v>
      </c>
      <c r="Q172" s="141"/>
      <c r="R172" s="142">
        <f>SUM(R173:R195)</f>
        <v>0.12254</v>
      </c>
      <c r="S172" s="141"/>
      <c r="T172" s="143">
        <f>SUM(T173:T195)</f>
        <v>0</v>
      </c>
      <c r="AR172" s="136" t="s">
        <v>85</v>
      </c>
      <c r="AT172" s="144" t="s">
        <v>77</v>
      </c>
      <c r="AU172" s="144" t="s">
        <v>85</v>
      </c>
      <c r="AY172" s="136" t="s">
        <v>240</v>
      </c>
      <c r="BK172" s="145">
        <f>SUM(BK173:BK195)</f>
        <v>0</v>
      </c>
    </row>
    <row r="173" spans="1:65" s="2" customFormat="1" ht="24">
      <c r="A173" s="32"/>
      <c r="B173" s="148"/>
      <c r="C173" s="149" t="s">
        <v>8</v>
      </c>
      <c r="D173" s="149" t="s">
        <v>243</v>
      </c>
      <c r="E173" s="150" t="s">
        <v>1513</v>
      </c>
      <c r="F173" s="151" t="s">
        <v>1514</v>
      </c>
      <c r="G173" s="152" t="s">
        <v>246</v>
      </c>
      <c r="H173" s="153">
        <v>3</v>
      </c>
      <c r="I173" s="154"/>
      <c r="J173" s="155">
        <f>ROUND(I173*H173,2)</f>
        <v>0</v>
      </c>
      <c r="K173" s="151" t="s">
        <v>1</v>
      </c>
      <c r="L173" s="33"/>
      <c r="M173" s="156" t="s">
        <v>1</v>
      </c>
      <c r="N173" s="157" t="s">
        <v>43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239</v>
      </c>
      <c r="AT173" s="160" t="s">
        <v>243</v>
      </c>
      <c r="AU173" s="160" t="s">
        <v>87</v>
      </c>
      <c r="AY173" s="17" t="s">
        <v>240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239</v>
      </c>
      <c r="BM173" s="160" t="s">
        <v>1515</v>
      </c>
    </row>
    <row r="174" spans="1:47" s="2" customFormat="1" ht="19.5">
      <c r="A174" s="32"/>
      <c r="B174" s="33"/>
      <c r="C174" s="32"/>
      <c r="D174" s="162" t="s">
        <v>248</v>
      </c>
      <c r="E174" s="32"/>
      <c r="F174" s="163" t="s">
        <v>1514</v>
      </c>
      <c r="G174" s="32"/>
      <c r="H174" s="32"/>
      <c r="I174" s="164"/>
      <c r="J174" s="32"/>
      <c r="K174" s="32"/>
      <c r="L174" s="33"/>
      <c r="M174" s="165"/>
      <c r="N174" s="166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248</v>
      </c>
      <c r="AU174" s="17" t="s">
        <v>87</v>
      </c>
    </row>
    <row r="175" spans="1:65" s="2" customFormat="1" ht="24">
      <c r="A175" s="32"/>
      <c r="B175" s="148"/>
      <c r="C175" s="149" t="s">
        <v>316</v>
      </c>
      <c r="D175" s="149" t="s">
        <v>243</v>
      </c>
      <c r="E175" s="150" t="s">
        <v>1393</v>
      </c>
      <c r="F175" s="151" t="s">
        <v>1394</v>
      </c>
      <c r="G175" s="152" t="s">
        <v>445</v>
      </c>
      <c r="H175" s="153">
        <v>17</v>
      </c>
      <c r="I175" s="154"/>
      <c r="J175" s="155">
        <f>ROUND(I175*H175,2)</f>
        <v>0</v>
      </c>
      <c r="K175" s="151" t="s">
        <v>356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1E-05</v>
      </c>
      <c r="R175" s="158">
        <f>Q175*H175</f>
        <v>0.00017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239</v>
      </c>
      <c r="AT175" s="160" t="s">
        <v>243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1516</v>
      </c>
    </row>
    <row r="176" spans="1:47" s="2" customFormat="1" ht="19.5">
      <c r="A176" s="32"/>
      <c r="B176" s="33"/>
      <c r="C176" s="32"/>
      <c r="D176" s="162" t="s">
        <v>248</v>
      </c>
      <c r="E176" s="32"/>
      <c r="F176" s="163" t="s">
        <v>1396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2:51" s="13" customFormat="1" ht="12">
      <c r="B177" s="171"/>
      <c r="D177" s="162" t="s">
        <v>367</v>
      </c>
      <c r="E177" s="172" t="s">
        <v>1</v>
      </c>
      <c r="F177" s="173" t="s">
        <v>1397</v>
      </c>
      <c r="H177" s="174">
        <v>17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367</v>
      </c>
      <c r="AU177" s="172" t="s">
        <v>87</v>
      </c>
      <c r="AV177" s="13" t="s">
        <v>87</v>
      </c>
      <c r="AW177" s="13" t="s">
        <v>33</v>
      </c>
      <c r="AX177" s="13" t="s">
        <v>85</v>
      </c>
      <c r="AY177" s="172" t="s">
        <v>240</v>
      </c>
    </row>
    <row r="178" spans="1:65" s="2" customFormat="1" ht="16.5" customHeight="1">
      <c r="A178" s="32"/>
      <c r="B178" s="148"/>
      <c r="C178" s="194" t="s">
        <v>321</v>
      </c>
      <c r="D178" s="194" t="s">
        <v>428</v>
      </c>
      <c r="E178" s="195" t="s">
        <v>1398</v>
      </c>
      <c r="F178" s="196" t="s">
        <v>1399</v>
      </c>
      <c r="G178" s="197" t="s">
        <v>501</v>
      </c>
      <c r="H178" s="198">
        <v>3</v>
      </c>
      <c r="I178" s="199"/>
      <c r="J178" s="200">
        <f>ROUND(I178*H178,2)</f>
        <v>0</v>
      </c>
      <c r="K178" s="196" t="s">
        <v>1</v>
      </c>
      <c r="L178" s="201"/>
      <c r="M178" s="202" t="s">
        <v>1</v>
      </c>
      <c r="N178" s="203" t="s">
        <v>43</v>
      </c>
      <c r="O178" s="58"/>
      <c r="P178" s="158">
        <f>O178*H178</f>
        <v>0</v>
      </c>
      <c r="Q178" s="158">
        <v>0.01079</v>
      </c>
      <c r="R178" s="158">
        <f>Q178*H178</f>
        <v>0.032369999999999996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277</v>
      </c>
      <c r="AT178" s="160" t="s">
        <v>428</v>
      </c>
      <c r="AU178" s="160" t="s">
        <v>87</v>
      </c>
      <c r="AY178" s="17" t="s">
        <v>240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239</v>
      </c>
      <c r="BM178" s="160" t="s">
        <v>1517</v>
      </c>
    </row>
    <row r="179" spans="1:47" s="2" customFormat="1" ht="12">
      <c r="A179" s="32"/>
      <c r="B179" s="33"/>
      <c r="C179" s="32"/>
      <c r="D179" s="162" t="s">
        <v>248</v>
      </c>
      <c r="E179" s="32"/>
      <c r="F179" s="163" t="s">
        <v>1399</v>
      </c>
      <c r="G179" s="32"/>
      <c r="H179" s="32"/>
      <c r="I179" s="164"/>
      <c r="J179" s="32"/>
      <c r="K179" s="32"/>
      <c r="L179" s="33"/>
      <c r="M179" s="165"/>
      <c r="N179" s="166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248</v>
      </c>
      <c r="AU179" s="17" t="s">
        <v>87</v>
      </c>
    </row>
    <row r="180" spans="2:51" s="13" customFormat="1" ht="12">
      <c r="B180" s="171"/>
      <c r="D180" s="162" t="s">
        <v>367</v>
      </c>
      <c r="E180" s="172" t="s">
        <v>1</v>
      </c>
      <c r="F180" s="173" t="s">
        <v>931</v>
      </c>
      <c r="H180" s="174">
        <v>3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367</v>
      </c>
      <c r="AU180" s="172" t="s">
        <v>87</v>
      </c>
      <c r="AV180" s="13" t="s">
        <v>87</v>
      </c>
      <c r="AW180" s="13" t="s">
        <v>33</v>
      </c>
      <c r="AX180" s="13" t="s">
        <v>85</v>
      </c>
      <c r="AY180" s="172" t="s">
        <v>240</v>
      </c>
    </row>
    <row r="181" spans="1:65" s="2" customFormat="1" ht="16.5" customHeight="1">
      <c r="A181" s="32"/>
      <c r="B181" s="148"/>
      <c r="C181" s="194" t="s">
        <v>327</v>
      </c>
      <c r="D181" s="194" t="s">
        <v>428</v>
      </c>
      <c r="E181" s="195" t="s">
        <v>1402</v>
      </c>
      <c r="F181" s="196" t="s">
        <v>1403</v>
      </c>
      <c r="G181" s="197" t="s">
        <v>501</v>
      </c>
      <c r="H181" s="198">
        <v>3</v>
      </c>
      <c r="I181" s="199"/>
      <c r="J181" s="200">
        <f>ROUND(I181*H181,2)</f>
        <v>0</v>
      </c>
      <c r="K181" s="196" t="s">
        <v>1</v>
      </c>
      <c r="L181" s="201"/>
      <c r="M181" s="202" t="s">
        <v>1</v>
      </c>
      <c r="N181" s="203" t="s">
        <v>43</v>
      </c>
      <c r="O181" s="58"/>
      <c r="P181" s="158">
        <f>O181*H181</f>
        <v>0</v>
      </c>
      <c r="Q181" s="158">
        <v>0.0241</v>
      </c>
      <c r="R181" s="158">
        <f>Q181*H181</f>
        <v>0.0723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277</v>
      </c>
      <c r="AT181" s="160" t="s">
        <v>428</v>
      </c>
      <c r="AU181" s="160" t="s">
        <v>87</v>
      </c>
      <c r="AY181" s="17" t="s">
        <v>240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239</v>
      </c>
      <c r="BM181" s="160" t="s">
        <v>1518</v>
      </c>
    </row>
    <row r="182" spans="1:47" s="2" customFormat="1" ht="12">
      <c r="A182" s="32"/>
      <c r="B182" s="33"/>
      <c r="C182" s="32"/>
      <c r="D182" s="162" t="s">
        <v>248</v>
      </c>
      <c r="E182" s="32"/>
      <c r="F182" s="163" t="s">
        <v>1403</v>
      </c>
      <c r="G182" s="32"/>
      <c r="H182" s="32"/>
      <c r="I182" s="164"/>
      <c r="J182" s="32"/>
      <c r="K182" s="32"/>
      <c r="L182" s="33"/>
      <c r="M182" s="165"/>
      <c r="N182" s="166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248</v>
      </c>
      <c r="AU182" s="17" t="s">
        <v>87</v>
      </c>
    </row>
    <row r="183" spans="2:51" s="13" customFormat="1" ht="12">
      <c r="B183" s="171"/>
      <c r="D183" s="162" t="s">
        <v>367</v>
      </c>
      <c r="E183" s="172" t="s">
        <v>1</v>
      </c>
      <c r="F183" s="173" t="s">
        <v>931</v>
      </c>
      <c r="H183" s="174">
        <v>3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367</v>
      </c>
      <c r="AU183" s="172" t="s">
        <v>87</v>
      </c>
      <c r="AV183" s="13" t="s">
        <v>87</v>
      </c>
      <c r="AW183" s="13" t="s">
        <v>33</v>
      </c>
      <c r="AX183" s="13" t="s">
        <v>85</v>
      </c>
      <c r="AY183" s="172" t="s">
        <v>240</v>
      </c>
    </row>
    <row r="184" spans="1:65" s="2" customFormat="1" ht="24">
      <c r="A184" s="32"/>
      <c r="B184" s="148"/>
      <c r="C184" s="149" t="s">
        <v>332</v>
      </c>
      <c r="D184" s="149" t="s">
        <v>243</v>
      </c>
      <c r="E184" s="150" t="s">
        <v>1406</v>
      </c>
      <c r="F184" s="151" t="s">
        <v>1407</v>
      </c>
      <c r="G184" s="152" t="s">
        <v>501</v>
      </c>
      <c r="H184" s="153">
        <v>6</v>
      </c>
      <c r="I184" s="154"/>
      <c r="J184" s="155">
        <f>ROUND(I184*H184,2)</f>
        <v>0</v>
      </c>
      <c r="K184" s="151" t="s">
        <v>356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239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1519</v>
      </c>
    </row>
    <row r="185" spans="1:47" s="2" customFormat="1" ht="19.5">
      <c r="A185" s="32"/>
      <c r="B185" s="33"/>
      <c r="C185" s="32"/>
      <c r="D185" s="162" t="s">
        <v>248</v>
      </c>
      <c r="E185" s="32"/>
      <c r="F185" s="163" t="s">
        <v>1409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1:65" s="2" customFormat="1" ht="16.5" customHeight="1">
      <c r="A186" s="32"/>
      <c r="B186" s="148"/>
      <c r="C186" s="194" t="s">
        <v>453</v>
      </c>
      <c r="D186" s="194" t="s">
        <v>428</v>
      </c>
      <c r="E186" s="195" t="s">
        <v>1413</v>
      </c>
      <c r="F186" s="196" t="s">
        <v>1414</v>
      </c>
      <c r="G186" s="197" t="s">
        <v>501</v>
      </c>
      <c r="H186" s="198">
        <v>6</v>
      </c>
      <c r="I186" s="199"/>
      <c r="J186" s="200">
        <f>ROUND(I186*H186,2)</f>
        <v>0</v>
      </c>
      <c r="K186" s="196" t="s">
        <v>1</v>
      </c>
      <c r="L186" s="201"/>
      <c r="M186" s="202" t="s">
        <v>1</v>
      </c>
      <c r="N186" s="203" t="s">
        <v>43</v>
      </c>
      <c r="O186" s="58"/>
      <c r="P186" s="158">
        <f>O186*H186</f>
        <v>0</v>
      </c>
      <c r="Q186" s="158">
        <v>0.00185</v>
      </c>
      <c r="R186" s="158">
        <f>Q186*H186</f>
        <v>0.0111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277</v>
      </c>
      <c r="AT186" s="160" t="s">
        <v>428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239</v>
      </c>
      <c r="BM186" s="160" t="s">
        <v>1520</v>
      </c>
    </row>
    <row r="187" spans="1:47" s="2" customFormat="1" ht="12">
      <c r="A187" s="32"/>
      <c r="B187" s="33"/>
      <c r="C187" s="32"/>
      <c r="D187" s="162" t="s">
        <v>248</v>
      </c>
      <c r="E187" s="32"/>
      <c r="F187" s="163" t="s">
        <v>1414</v>
      </c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24">
      <c r="A188" s="32"/>
      <c r="B188" s="148"/>
      <c r="C188" s="149" t="s">
        <v>7</v>
      </c>
      <c r="D188" s="149" t="s">
        <v>243</v>
      </c>
      <c r="E188" s="150" t="s">
        <v>1416</v>
      </c>
      <c r="F188" s="151" t="s">
        <v>1417</v>
      </c>
      <c r="G188" s="152" t="s">
        <v>501</v>
      </c>
      <c r="H188" s="153">
        <v>6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1521</v>
      </c>
    </row>
    <row r="189" spans="1:47" s="2" customFormat="1" ht="19.5">
      <c r="A189" s="32"/>
      <c r="B189" s="33"/>
      <c r="C189" s="32"/>
      <c r="D189" s="162" t="s">
        <v>248</v>
      </c>
      <c r="E189" s="32"/>
      <c r="F189" s="163" t="s">
        <v>1419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16.5" customHeight="1">
      <c r="A190" s="32"/>
      <c r="B190" s="148"/>
      <c r="C190" s="194" t="s">
        <v>462</v>
      </c>
      <c r="D190" s="194" t="s">
        <v>428</v>
      </c>
      <c r="E190" s="195" t="s">
        <v>1420</v>
      </c>
      <c r="F190" s="196" t="s">
        <v>1421</v>
      </c>
      <c r="G190" s="197" t="s">
        <v>501</v>
      </c>
      <c r="H190" s="198">
        <v>3</v>
      </c>
      <c r="I190" s="199"/>
      <c r="J190" s="200">
        <f>ROUND(I190*H190,2)</f>
        <v>0</v>
      </c>
      <c r="K190" s="196" t="s">
        <v>1</v>
      </c>
      <c r="L190" s="201"/>
      <c r="M190" s="202" t="s">
        <v>1</v>
      </c>
      <c r="N190" s="203" t="s">
        <v>43</v>
      </c>
      <c r="O190" s="58"/>
      <c r="P190" s="158">
        <f>O190*H190</f>
        <v>0</v>
      </c>
      <c r="Q190" s="158">
        <v>0.00061</v>
      </c>
      <c r="R190" s="158">
        <f>Q190*H190</f>
        <v>0.00183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277</v>
      </c>
      <c r="AT190" s="160" t="s">
        <v>428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1522</v>
      </c>
    </row>
    <row r="191" spans="1:47" s="2" customFormat="1" ht="12">
      <c r="A191" s="32"/>
      <c r="B191" s="33"/>
      <c r="C191" s="32"/>
      <c r="D191" s="162" t="s">
        <v>248</v>
      </c>
      <c r="E191" s="32"/>
      <c r="F191" s="163" t="s">
        <v>1421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1:65" s="2" customFormat="1" ht="16.5" customHeight="1">
      <c r="A192" s="32"/>
      <c r="B192" s="148"/>
      <c r="C192" s="194" t="s">
        <v>467</v>
      </c>
      <c r="D192" s="194" t="s">
        <v>428</v>
      </c>
      <c r="E192" s="195" t="s">
        <v>1423</v>
      </c>
      <c r="F192" s="196" t="s">
        <v>1424</v>
      </c>
      <c r="G192" s="197" t="s">
        <v>501</v>
      </c>
      <c r="H192" s="198">
        <v>3</v>
      </c>
      <c r="I192" s="199"/>
      <c r="J192" s="200">
        <f>ROUND(I192*H192,2)</f>
        <v>0</v>
      </c>
      <c r="K192" s="196" t="s">
        <v>1</v>
      </c>
      <c r="L192" s="201"/>
      <c r="M192" s="202" t="s">
        <v>1</v>
      </c>
      <c r="N192" s="203" t="s">
        <v>43</v>
      </c>
      <c r="O192" s="58"/>
      <c r="P192" s="158">
        <f>O192*H192</f>
        <v>0</v>
      </c>
      <c r="Q192" s="158">
        <v>0.00141</v>
      </c>
      <c r="R192" s="158">
        <f>Q192*H192</f>
        <v>0.00423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277</v>
      </c>
      <c r="AT192" s="160" t="s">
        <v>428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239</v>
      </c>
      <c r="BM192" s="160" t="s">
        <v>1523</v>
      </c>
    </row>
    <row r="193" spans="1:47" s="2" customFormat="1" ht="12">
      <c r="A193" s="32"/>
      <c r="B193" s="33"/>
      <c r="C193" s="32"/>
      <c r="D193" s="162" t="s">
        <v>248</v>
      </c>
      <c r="E193" s="32"/>
      <c r="F193" s="163" t="s">
        <v>1424</v>
      </c>
      <c r="G193" s="32"/>
      <c r="H193" s="32"/>
      <c r="I193" s="164"/>
      <c r="J193" s="32"/>
      <c r="K193" s="32"/>
      <c r="L193" s="33"/>
      <c r="M193" s="165"/>
      <c r="N193" s="166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248</v>
      </c>
      <c r="AU193" s="17" t="s">
        <v>87</v>
      </c>
    </row>
    <row r="194" spans="1:65" s="2" customFormat="1" ht="24">
      <c r="A194" s="32"/>
      <c r="B194" s="148"/>
      <c r="C194" s="149" t="s">
        <v>472</v>
      </c>
      <c r="D194" s="149" t="s">
        <v>243</v>
      </c>
      <c r="E194" s="150" t="s">
        <v>1426</v>
      </c>
      <c r="F194" s="151" t="s">
        <v>1427</v>
      </c>
      <c r="G194" s="152" t="s">
        <v>954</v>
      </c>
      <c r="H194" s="153">
        <v>3</v>
      </c>
      <c r="I194" s="154"/>
      <c r="J194" s="155">
        <f>ROUND(I194*H194,2)</f>
        <v>0</v>
      </c>
      <c r="K194" s="151" t="s">
        <v>356</v>
      </c>
      <c r="L194" s="33"/>
      <c r="M194" s="156" t="s">
        <v>1</v>
      </c>
      <c r="N194" s="157" t="s">
        <v>43</v>
      </c>
      <c r="O194" s="58"/>
      <c r="P194" s="158">
        <f>O194*H194</f>
        <v>0</v>
      </c>
      <c r="Q194" s="158">
        <v>0.00018</v>
      </c>
      <c r="R194" s="158">
        <f>Q194*H194</f>
        <v>0.00054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239</v>
      </c>
      <c r="AT194" s="160" t="s">
        <v>243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239</v>
      </c>
      <c r="BM194" s="160" t="s">
        <v>1524</v>
      </c>
    </row>
    <row r="195" spans="1:47" s="2" customFormat="1" ht="12">
      <c r="A195" s="32"/>
      <c r="B195" s="33"/>
      <c r="C195" s="32"/>
      <c r="D195" s="162" t="s">
        <v>248</v>
      </c>
      <c r="E195" s="32"/>
      <c r="F195" s="163" t="s">
        <v>1429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2:63" s="12" customFormat="1" ht="22.9" customHeight="1">
      <c r="B196" s="135"/>
      <c r="D196" s="136" t="s">
        <v>77</v>
      </c>
      <c r="E196" s="146" t="s">
        <v>614</v>
      </c>
      <c r="F196" s="146" t="s">
        <v>615</v>
      </c>
      <c r="I196" s="138"/>
      <c r="J196" s="147">
        <f>BK196</f>
        <v>0</v>
      </c>
      <c r="L196" s="135"/>
      <c r="M196" s="140"/>
      <c r="N196" s="141"/>
      <c r="O196" s="141"/>
      <c r="P196" s="142">
        <f>SUM(P197:P200)</f>
        <v>0</v>
      </c>
      <c r="Q196" s="141"/>
      <c r="R196" s="142">
        <f>SUM(R197:R200)</f>
        <v>0</v>
      </c>
      <c r="S196" s="141"/>
      <c r="T196" s="143">
        <f>SUM(T197:T200)</f>
        <v>0</v>
      </c>
      <c r="AR196" s="136" t="s">
        <v>85</v>
      </c>
      <c r="AT196" s="144" t="s">
        <v>77</v>
      </c>
      <c r="AU196" s="144" t="s">
        <v>85</v>
      </c>
      <c r="AY196" s="136" t="s">
        <v>240</v>
      </c>
      <c r="BK196" s="145">
        <f>SUM(BK197:BK200)</f>
        <v>0</v>
      </c>
    </row>
    <row r="197" spans="1:65" s="2" customFormat="1" ht="24">
      <c r="A197" s="32"/>
      <c r="B197" s="148"/>
      <c r="C197" s="149" t="s">
        <v>403</v>
      </c>
      <c r="D197" s="149" t="s">
        <v>243</v>
      </c>
      <c r="E197" s="150" t="s">
        <v>1031</v>
      </c>
      <c r="F197" s="151" t="s">
        <v>1032</v>
      </c>
      <c r="G197" s="152" t="s">
        <v>391</v>
      </c>
      <c r="H197" s="153">
        <v>13.053</v>
      </c>
      <c r="I197" s="154"/>
      <c r="J197" s="155">
        <f>ROUND(I197*H197,2)</f>
        <v>0</v>
      </c>
      <c r="K197" s="151" t="s">
        <v>356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239</v>
      </c>
      <c r="AT197" s="160" t="s">
        <v>243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1525</v>
      </c>
    </row>
    <row r="198" spans="1:47" s="2" customFormat="1" ht="29.25">
      <c r="A198" s="32"/>
      <c r="B198" s="33"/>
      <c r="C198" s="32"/>
      <c r="D198" s="162" t="s">
        <v>248</v>
      </c>
      <c r="E198" s="32"/>
      <c r="F198" s="163" t="s">
        <v>1034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1:65" s="2" customFormat="1" ht="33" customHeight="1">
      <c r="A199" s="32"/>
      <c r="B199" s="148"/>
      <c r="C199" s="149" t="s">
        <v>478</v>
      </c>
      <c r="D199" s="149" t="s">
        <v>243</v>
      </c>
      <c r="E199" s="150" t="s">
        <v>1035</v>
      </c>
      <c r="F199" s="151" t="s">
        <v>1036</v>
      </c>
      <c r="G199" s="152" t="s">
        <v>391</v>
      </c>
      <c r="H199" s="153">
        <v>13.053</v>
      </c>
      <c r="I199" s="154"/>
      <c r="J199" s="155">
        <f>ROUND(I199*H199,2)</f>
        <v>0</v>
      </c>
      <c r="K199" s="151" t="s">
        <v>356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239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1526</v>
      </c>
    </row>
    <row r="200" spans="1:47" s="2" customFormat="1" ht="29.25">
      <c r="A200" s="32"/>
      <c r="B200" s="33"/>
      <c r="C200" s="32"/>
      <c r="D200" s="162" t="s">
        <v>248</v>
      </c>
      <c r="E200" s="32"/>
      <c r="F200" s="163" t="s">
        <v>1038</v>
      </c>
      <c r="G200" s="32"/>
      <c r="H200" s="32"/>
      <c r="I200" s="164"/>
      <c r="J200" s="32"/>
      <c r="K200" s="32"/>
      <c r="L200" s="33"/>
      <c r="M200" s="167"/>
      <c r="N200" s="168"/>
      <c r="O200" s="169"/>
      <c r="P200" s="169"/>
      <c r="Q200" s="169"/>
      <c r="R200" s="169"/>
      <c r="S200" s="169"/>
      <c r="T200" s="1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31" s="2" customFormat="1" ht="6.95" customHeight="1">
      <c r="A201" s="32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3"/>
      <c r="M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</sheetData>
  <autoFilter ref="C125:K200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207"/>
  <sheetViews>
    <sheetView showGridLines="0" workbookViewId="0" topLeftCell="A18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157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1527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158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ROUND((SUM(BE126:BE206)),2)</f>
        <v>0</v>
      </c>
      <c r="G35" s="32"/>
      <c r="H35" s="32"/>
      <c r="I35" s="105">
        <v>0.21</v>
      </c>
      <c r="J35" s="104">
        <f>ROUND(((SUM(BE126:BE206))*I35),2)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ROUND((SUM(BF126:BF206)),2)</f>
        <v>0</v>
      </c>
      <c r="G36" s="32"/>
      <c r="H36" s="32"/>
      <c r="I36" s="105">
        <v>0.15</v>
      </c>
      <c r="J36" s="104">
        <f>ROUND(((SUM(BF126:BF206))*I36),2)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ROUND((SUM(BG126:BG206)),2)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ROUND((SUM(BH126:BH206)),2)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ROUND((SUM(BI126:BI206)),2)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SO-308 - Přípojky dešťové kanalizace –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2:12" s="10" customFormat="1" ht="19.9" customHeight="1">
      <c r="B101" s="121"/>
      <c r="D101" s="122" t="s">
        <v>822</v>
      </c>
      <c r="E101" s="123"/>
      <c r="F101" s="123"/>
      <c r="G101" s="123"/>
      <c r="H101" s="123"/>
      <c r="I101" s="123"/>
      <c r="J101" s="124">
        <f>J174</f>
        <v>0</v>
      </c>
      <c r="L101" s="121"/>
    </row>
    <row r="102" spans="2:12" s="10" customFormat="1" ht="19.9" customHeight="1">
      <c r="B102" s="121"/>
      <c r="D102" s="122" t="s">
        <v>823</v>
      </c>
      <c r="E102" s="123"/>
      <c r="F102" s="123"/>
      <c r="G102" s="123"/>
      <c r="H102" s="123"/>
      <c r="I102" s="123"/>
      <c r="J102" s="124">
        <f>J177</f>
        <v>0</v>
      </c>
      <c r="L102" s="121"/>
    </row>
    <row r="103" spans="2:12" s="10" customFormat="1" ht="19.9" customHeight="1">
      <c r="B103" s="121"/>
      <c r="D103" s="122" t="s">
        <v>346</v>
      </c>
      <c r="E103" s="123"/>
      <c r="F103" s="123"/>
      <c r="G103" s="123"/>
      <c r="H103" s="123"/>
      <c r="I103" s="123"/>
      <c r="J103" s="124">
        <f>J184</f>
        <v>0</v>
      </c>
      <c r="L103" s="121"/>
    </row>
    <row r="104" spans="2:12" s="10" customFormat="1" ht="19.9" customHeight="1">
      <c r="B104" s="121"/>
      <c r="D104" s="122" t="s">
        <v>349</v>
      </c>
      <c r="E104" s="123"/>
      <c r="F104" s="123"/>
      <c r="G104" s="123"/>
      <c r="H104" s="123"/>
      <c r="I104" s="123"/>
      <c r="J104" s="124">
        <f>J202</f>
        <v>0</v>
      </c>
      <c r="L104" s="12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224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6.25" customHeight="1">
      <c r="A114" s="32"/>
      <c r="B114" s="33"/>
      <c r="C114" s="32"/>
      <c r="D114" s="32"/>
      <c r="E114" s="252" t="str">
        <f>E7</f>
        <v>ZTV pro výstavbu rodinných a bytových domů U Unika v Pacově - III.etapa</v>
      </c>
      <c r="F114" s="253"/>
      <c r="G114" s="253"/>
      <c r="H114" s="253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213</v>
      </c>
      <c r="L115" s="20"/>
    </row>
    <row r="116" spans="1:31" s="2" customFormat="1" ht="16.5" customHeight="1">
      <c r="A116" s="32"/>
      <c r="B116" s="33"/>
      <c r="C116" s="32"/>
      <c r="D116" s="32"/>
      <c r="E116" s="252" t="s">
        <v>820</v>
      </c>
      <c r="F116" s="251"/>
      <c r="G116" s="251"/>
      <c r="H116" s="25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215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9" t="str">
        <f>E11</f>
        <v>SO-308 - Přípojky dešťové kanalizace – část C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>město Pacov</v>
      </c>
      <c r="G120" s="32"/>
      <c r="H120" s="32"/>
      <c r="I120" s="27" t="s">
        <v>22</v>
      </c>
      <c r="J120" s="55" t="str">
        <f>IF(J14="","",J14)</f>
        <v>21. 12. 2020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5.7" customHeight="1">
      <c r="A122" s="32"/>
      <c r="B122" s="33"/>
      <c r="C122" s="27" t="s">
        <v>24</v>
      </c>
      <c r="D122" s="32"/>
      <c r="E122" s="32"/>
      <c r="F122" s="25" t="str">
        <f>E17</f>
        <v>město Pacov</v>
      </c>
      <c r="G122" s="32"/>
      <c r="H122" s="32"/>
      <c r="I122" s="27" t="s">
        <v>29</v>
      </c>
      <c r="J122" s="30" t="str">
        <f>E23</f>
        <v>PROJEKT CENTRUM NOVA s.r.o.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27</v>
      </c>
      <c r="D123" s="32"/>
      <c r="E123" s="32"/>
      <c r="F123" s="25" t="str">
        <f>IF(E20="","",E20)</f>
        <v>Vyplň údaj</v>
      </c>
      <c r="G123" s="32"/>
      <c r="H123" s="32"/>
      <c r="I123" s="27" t="s">
        <v>34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5"/>
      <c r="B125" s="126"/>
      <c r="C125" s="127" t="s">
        <v>225</v>
      </c>
      <c r="D125" s="128" t="s">
        <v>63</v>
      </c>
      <c r="E125" s="128" t="s">
        <v>59</v>
      </c>
      <c r="F125" s="128" t="s">
        <v>60</v>
      </c>
      <c r="G125" s="128" t="s">
        <v>226</v>
      </c>
      <c r="H125" s="128" t="s">
        <v>227</v>
      </c>
      <c r="I125" s="128" t="s">
        <v>228</v>
      </c>
      <c r="J125" s="128" t="s">
        <v>219</v>
      </c>
      <c r="K125" s="129" t="s">
        <v>229</v>
      </c>
      <c r="L125" s="130"/>
      <c r="M125" s="62" t="s">
        <v>1</v>
      </c>
      <c r="N125" s="63" t="s">
        <v>42</v>
      </c>
      <c r="O125" s="63" t="s">
        <v>230</v>
      </c>
      <c r="P125" s="63" t="s">
        <v>231</v>
      </c>
      <c r="Q125" s="63" t="s">
        <v>232</v>
      </c>
      <c r="R125" s="63" t="s">
        <v>233</v>
      </c>
      <c r="S125" s="63" t="s">
        <v>234</v>
      </c>
      <c r="T125" s="64" t="s">
        <v>235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236</v>
      </c>
      <c r="D126" s="32"/>
      <c r="E126" s="32"/>
      <c r="F126" s="32"/>
      <c r="G126" s="32"/>
      <c r="H126" s="32"/>
      <c r="I126" s="32"/>
      <c r="J126" s="131">
        <f>BK126</f>
        <v>0</v>
      </c>
      <c r="K126" s="32"/>
      <c r="L126" s="33"/>
      <c r="M126" s="65"/>
      <c r="N126" s="56"/>
      <c r="O126" s="66"/>
      <c r="P126" s="132">
        <f>P127</f>
        <v>0</v>
      </c>
      <c r="Q126" s="66"/>
      <c r="R126" s="132">
        <f>R127</f>
        <v>21.088354999999996</v>
      </c>
      <c r="S126" s="66"/>
      <c r="T126" s="133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77</v>
      </c>
      <c r="AU126" s="17" t="s">
        <v>221</v>
      </c>
      <c r="BK126" s="134">
        <f>BK127</f>
        <v>0</v>
      </c>
    </row>
    <row r="127" spans="2:63" s="12" customFormat="1" ht="25.9" customHeight="1">
      <c r="B127" s="135"/>
      <c r="D127" s="136" t="s">
        <v>77</v>
      </c>
      <c r="E127" s="137" t="s">
        <v>350</v>
      </c>
      <c r="F127" s="137" t="s">
        <v>351</v>
      </c>
      <c r="I127" s="138"/>
      <c r="J127" s="139">
        <f>BK127</f>
        <v>0</v>
      </c>
      <c r="L127" s="135"/>
      <c r="M127" s="140"/>
      <c r="N127" s="141"/>
      <c r="O127" s="141"/>
      <c r="P127" s="142">
        <f>P128+P174+P177+P184+P202</f>
        <v>0</v>
      </c>
      <c r="Q127" s="141"/>
      <c r="R127" s="142">
        <f>R128+R174+R177+R184+R202</f>
        <v>21.088354999999996</v>
      </c>
      <c r="S127" s="141"/>
      <c r="T127" s="143">
        <f>T128+T174+T177+T184+T202</f>
        <v>0</v>
      </c>
      <c r="AR127" s="136" t="s">
        <v>85</v>
      </c>
      <c r="AT127" s="144" t="s">
        <v>77</v>
      </c>
      <c r="AU127" s="144" t="s">
        <v>78</v>
      </c>
      <c r="AY127" s="136" t="s">
        <v>240</v>
      </c>
      <c r="BK127" s="145">
        <f>BK128+BK174+BK177+BK184+BK202</f>
        <v>0</v>
      </c>
    </row>
    <row r="128" spans="2:63" s="12" customFormat="1" ht="22.9" customHeight="1">
      <c r="B128" s="135"/>
      <c r="D128" s="136" t="s">
        <v>77</v>
      </c>
      <c r="E128" s="146" t="s">
        <v>85</v>
      </c>
      <c r="F128" s="146" t="s">
        <v>352</v>
      </c>
      <c r="I128" s="138"/>
      <c r="J128" s="147">
        <f>BK128</f>
        <v>0</v>
      </c>
      <c r="L128" s="135"/>
      <c r="M128" s="140"/>
      <c r="N128" s="141"/>
      <c r="O128" s="141"/>
      <c r="P128" s="142">
        <f>SUM(P129:P173)</f>
        <v>0</v>
      </c>
      <c r="Q128" s="141"/>
      <c r="R128" s="142">
        <f>SUM(R129:R173)</f>
        <v>16.440755</v>
      </c>
      <c r="S128" s="141"/>
      <c r="T128" s="143">
        <f>SUM(T129:T173)</f>
        <v>0</v>
      </c>
      <c r="AR128" s="136" t="s">
        <v>85</v>
      </c>
      <c r="AT128" s="144" t="s">
        <v>77</v>
      </c>
      <c r="AU128" s="144" t="s">
        <v>85</v>
      </c>
      <c r="AY128" s="136" t="s">
        <v>240</v>
      </c>
      <c r="BK128" s="145">
        <f>SUM(BK129:BK173)</f>
        <v>0</v>
      </c>
    </row>
    <row r="129" spans="1:65" s="2" customFormat="1" ht="33" customHeight="1">
      <c r="A129" s="32"/>
      <c r="B129" s="148"/>
      <c r="C129" s="149" t="s">
        <v>85</v>
      </c>
      <c r="D129" s="149" t="s">
        <v>243</v>
      </c>
      <c r="E129" s="150" t="s">
        <v>838</v>
      </c>
      <c r="F129" s="151" t="s">
        <v>839</v>
      </c>
      <c r="G129" s="152" t="s">
        <v>375</v>
      </c>
      <c r="H129" s="153">
        <v>4.17</v>
      </c>
      <c r="I129" s="154"/>
      <c r="J129" s="155">
        <f>ROUND(I129*H129,2)</f>
        <v>0</v>
      </c>
      <c r="K129" s="151" t="s">
        <v>356</v>
      </c>
      <c r="L129" s="33"/>
      <c r="M129" s="156" t="s">
        <v>1</v>
      </c>
      <c r="N129" s="157" t="s">
        <v>43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239</v>
      </c>
      <c r="AT129" s="160" t="s">
        <v>243</v>
      </c>
      <c r="AU129" s="160" t="s">
        <v>87</v>
      </c>
      <c r="AY129" s="17" t="s">
        <v>240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85</v>
      </c>
      <c r="BK129" s="161">
        <f>ROUND(I129*H129,2)</f>
        <v>0</v>
      </c>
      <c r="BL129" s="17" t="s">
        <v>239</v>
      </c>
      <c r="BM129" s="160" t="s">
        <v>1528</v>
      </c>
    </row>
    <row r="130" spans="1:47" s="2" customFormat="1" ht="29.25">
      <c r="A130" s="32"/>
      <c r="B130" s="33"/>
      <c r="C130" s="32"/>
      <c r="D130" s="162" t="s">
        <v>248</v>
      </c>
      <c r="E130" s="32"/>
      <c r="F130" s="163" t="s">
        <v>841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248</v>
      </c>
      <c r="AU130" s="17" t="s">
        <v>87</v>
      </c>
    </row>
    <row r="131" spans="2:51" s="13" customFormat="1" ht="12">
      <c r="B131" s="171"/>
      <c r="D131" s="162" t="s">
        <v>367</v>
      </c>
      <c r="E131" s="172" t="s">
        <v>1</v>
      </c>
      <c r="F131" s="173" t="s">
        <v>1529</v>
      </c>
      <c r="H131" s="174">
        <v>9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367</v>
      </c>
      <c r="AU131" s="172" t="s">
        <v>87</v>
      </c>
      <c r="AV131" s="13" t="s">
        <v>87</v>
      </c>
      <c r="AW131" s="13" t="s">
        <v>33</v>
      </c>
      <c r="AX131" s="13" t="s">
        <v>78</v>
      </c>
      <c r="AY131" s="172" t="s">
        <v>240</v>
      </c>
    </row>
    <row r="132" spans="2:51" s="13" customFormat="1" ht="12">
      <c r="B132" s="171"/>
      <c r="D132" s="162" t="s">
        <v>367</v>
      </c>
      <c r="E132" s="172" t="s">
        <v>1</v>
      </c>
      <c r="F132" s="173" t="s">
        <v>1530</v>
      </c>
      <c r="H132" s="174">
        <v>8.6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33</v>
      </c>
      <c r="AX132" s="13" t="s">
        <v>78</v>
      </c>
      <c r="AY132" s="172" t="s">
        <v>240</v>
      </c>
    </row>
    <row r="133" spans="2:51" s="13" customFormat="1" ht="12">
      <c r="B133" s="171"/>
      <c r="D133" s="162" t="s">
        <v>367</v>
      </c>
      <c r="E133" s="172" t="s">
        <v>1</v>
      </c>
      <c r="F133" s="173" t="s">
        <v>1531</v>
      </c>
      <c r="H133" s="174">
        <v>8.56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33</v>
      </c>
      <c r="AX133" s="13" t="s">
        <v>78</v>
      </c>
      <c r="AY133" s="172" t="s">
        <v>240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1530</v>
      </c>
      <c r="H134" s="174">
        <v>8.6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3" customFormat="1" ht="12">
      <c r="B135" s="171"/>
      <c r="D135" s="162" t="s">
        <v>367</v>
      </c>
      <c r="E135" s="172" t="s">
        <v>1</v>
      </c>
      <c r="F135" s="173" t="s">
        <v>1532</v>
      </c>
      <c r="H135" s="174">
        <v>8.68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33</v>
      </c>
      <c r="AX135" s="13" t="s">
        <v>78</v>
      </c>
      <c r="AY135" s="172" t="s">
        <v>240</v>
      </c>
    </row>
    <row r="136" spans="2:51" s="13" customFormat="1" ht="12">
      <c r="B136" s="171"/>
      <c r="D136" s="162" t="s">
        <v>367</v>
      </c>
      <c r="E136" s="172" t="s">
        <v>1</v>
      </c>
      <c r="F136" s="173" t="s">
        <v>1532</v>
      </c>
      <c r="H136" s="174">
        <v>8.68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367</v>
      </c>
      <c r="AU136" s="172" t="s">
        <v>87</v>
      </c>
      <c r="AV136" s="13" t="s">
        <v>87</v>
      </c>
      <c r="AW136" s="13" t="s">
        <v>33</v>
      </c>
      <c r="AX136" s="13" t="s">
        <v>78</v>
      </c>
      <c r="AY136" s="172" t="s">
        <v>240</v>
      </c>
    </row>
    <row r="137" spans="2:51" s="14" customFormat="1" ht="12">
      <c r="B137" s="179"/>
      <c r="D137" s="162" t="s">
        <v>367</v>
      </c>
      <c r="E137" s="180" t="s">
        <v>1</v>
      </c>
      <c r="F137" s="181" t="s">
        <v>368</v>
      </c>
      <c r="H137" s="182">
        <v>52.120000000000005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367</v>
      </c>
      <c r="AU137" s="180" t="s">
        <v>87</v>
      </c>
      <c r="AV137" s="14" t="s">
        <v>239</v>
      </c>
      <c r="AW137" s="14" t="s">
        <v>33</v>
      </c>
      <c r="AX137" s="14" t="s">
        <v>85</v>
      </c>
      <c r="AY137" s="180" t="s">
        <v>240</v>
      </c>
    </row>
    <row r="138" spans="2:51" s="13" customFormat="1" ht="12">
      <c r="B138" s="171"/>
      <c r="D138" s="162" t="s">
        <v>367</v>
      </c>
      <c r="F138" s="173" t="s">
        <v>1533</v>
      </c>
      <c r="H138" s="174">
        <v>4.17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</v>
      </c>
      <c r="AX138" s="13" t="s">
        <v>85</v>
      </c>
      <c r="AY138" s="172" t="s">
        <v>240</v>
      </c>
    </row>
    <row r="139" spans="1:65" s="2" customFormat="1" ht="33" customHeight="1">
      <c r="A139" s="32"/>
      <c r="B139" s="148"/>
      <c r="C139" s="149" t="s">
        <v>87</v>
      </c>
      <c r="D139" s="149" t="s">
        <v>243</v>
      </c>
      <c r="E139" s="150" t="s">
        <v>1126</v>
      </c>
      <c r="F139" s="151" t="s">
        <v>1127</v>
      </c>
      <c r="G139" s="152" t="s">
        <v>375</v>
      </c>
      <c r="H139" s="153">
        <v>32.836</v>
      </c>
      <c r="I139" s="154"/>
      <c r="J139" s="155">
        <f>ROUND(I139*H139,2)</f>
        <v>0</v>
      </c>
      <c r="K139" s="151" t="s">
        <v>356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239</v>
      </c>
      <c r="AT139" s="160" t="s">
        <v>243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239</v>
      </c>
      <c r="BM139" s="160" t="s">
        <v>1534</v>
      </c>
    </row>
    <row r="140" spans="1:47" s="2" customFormat="1" ht="29.25">
      <c r="A140" s="32"/>
      <c r="B140" s="33"/>
      <c r="C140" s="32"/>
      <c r="D140" s="162" t="s">
        <v>248</v>
      </c>
      <c r="E140" s="32"/>
      <c r="F140" s="163" t="s">
        <v>1129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2:51" s="13" customFormat="1" ht="12">
      <c r="B141" s="171"/>
      <c r="D141" s="162" t="s">
        <v>367</v>
      </c>
      <c r="F141" s="173" t="s">
        <v>1535</v>
      </c>
      <c r="H141" s="174">
        <v>32.836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</v>
      </c>
      <c r="AX141" s="13" t="s">
        <v>85</v>
      </c>
      <c r="AY141" s="172" t="s">
        <v>240</v>
      </c>
    </row>
    <row r="142" spans="1:65" s="2" customFormat="1" ht="33" customHeight="1">
      <c r="A142" s="32"/>
      <c r="B142" s="148"/>
      <c r="C142" s="149" t="s">
        <v>100</v>
      </c>
      <c r="D142" s="149" t="s">
        <v>243</v>
      </c>
      <c r="E142" s="150" t="s">
        <v>1369</v>
      </c>
      <c r="F142" s="151" t="s">
        <v>1370</v>
      </c>
      <c r="G142" s="152" t="s">
        <v>375</v>
      </c>
      <c r="H142" s="153">
        <v>15.115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1536</v>
      </c>
    </row>
    <row r="143" spans="1:47" s="2" customFormat="1" ht="29.25">
      <c r="A143" s="32"/>
      <c r="B143" s="33"/>
      <c r="C143" s="32"/>
      <c r="D143" s="162" t="s">
        <v>248</v>
      </c>
      <c r="E143" s="32"/>
      <c r="F143" s="163" t="s">
        <v>1372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51" s="13" customFormat="1" ht="12">
      <c r="B144" s="171"/>
      <c r="D144" s="162" t="s">
        <v>367</v>
      </c>
      <c r="F144" s="173" t="s">
        <v>1537</v>
      </c>
      <c r="H144" s="174">
        <v>15.115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367</v>
      </c>
      <c r="AU144" s="172" t="s">
        <v>87</v>
      </c>
      <c r="AV144" s="13" t="s">
        <v>87</v>
      </c>
      <c r="AW144" s="13" t="s">
        <v>3</v>
      </c>
      <c r="AX144" s="13" t="s">
        <v>85</v>
      </c>
      <c r="AY144" s="172" t="s">
        <v>240</v>
      </c>
    </row>
    <row r="145" spans="1:65" s="2" customFormat="1" ht="21.75" customHeight="1">
      <c r="A145" s="32"/>
      <c r="B145" s="148"/>
      <c r="C145" s="149" t="s">
        <v>239</v>
      </c>
      <c r="D145" s="149" t="s">
        <v>243</v>
      </c>
      <c r="E145" s="150" t="s">
        <v>867</v>
      </c>
      <c r="F145" s="151" t="s">
        <v>868</v>
      </c>
      <c r="G145" s="152" t="s">
        <v>355</v>
      </c>
      <c r="H145" s="153">
        <v>130.3</v>
      </c>
      <c r="I145" s="154"/>
      <c r="J145" s="155">
        <f>ROUND(I145*H145,2)</f>
        <v>0</v>
      </c>
      <c r="K145" s="151" t="s">
        <v>356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0.00085</v>
      </c>
      <c r="R145" s="158">
        <f>Q145*H145</f>
        <v>0.110755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239</v>
      </c>
      <c r="AT145" s="160" t="s">
        <v>243</v>
      </c>
      <c r="AU145" s="160" t="s">
        <v>87</v>
      </c>
      <c r="AY145" s="17" t="s">
        <v>240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239</v>
      </c>
      <c r="BM145" s="160" t="s">
        <v>1538</v>
      </c>
    </row>
    <row r="146" spans="1:47" s="2" customFormat="1" ht="19.5">
      <c r="A146" s="32"/>
      <c r="B146" s="33"/>
      <c r="C146" s="32"/>
      <c r="D146" s="162" t="s">
        <v>248</v>
      </c>
      <c r="E146" s="32"/>
      <c r="F146" s="163" t="s">
        <v>870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248</v>
      </c>
      <c r="AU146" s="17" t="s">
        <v>87</v>
      </c>
    </row>
    <row r="147" spans="2:51" s="13" customFormat="1" ht="12">
      <c r="B147" s="171"/>
      <c r="D147" s="162" t="s">
        <v>367</v>
      </c>
      <c r="E147" s="172" t="s">
        <v>1</v>
      </c>
      <c r="F147" s="173" t="s">
        <v>1539</v>
      </c>
      <c r="H147" s="174">
        <v>22.5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367</v>
      </c>
      <c r="AU147" s="172" t="s">
        <v>87</v>
      </c>
      <c r="AV147" s="13" t="s">
        <v>87</v>
      </c>
      <c r="AW147" s="13" t="s">
        <v>33</v>
      </c>
      <c r="AX147" s="13" t="s">
        <v>78</v>
      </c>
      <c r="AY147" s="172" t="s">
        <v>240</v>
      </c>
    </row>
    <row r="148" spans="2:51" s="13" customFormat="1" ht="12">
      <c r="B148" s="171"/>
      <c r="D148" s="162" t="s">
        <v>367</v>
      </c>
      <c r="E148" s="172" t="s">
        <v>1</v>
      </c>
      <c r="F148" s="173" t="s">
        <v>1540</v>
      </c>
      <c r="H148" s="174">
        <v>21.5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367</v>
      </c>
      <c r="AU148" s="172" t="s">
        <v>87</v>
      </c>
      <c r="AV148" s="13" t="s">
        <v>87</v>
      </c>
      <c r="AW148" s="13" t="s">
        <v>33</v>
      </c>
      <c r="AX148" s="13" t="s">
        <v>78</v>
      </c>
      <c r="AY148" s="172" t="s">
        <v>240</v>
      </c>
    </row>
    <row r="149" spans="2:51" s="13" customFormat="1" ht="12">
      <c r="B149" s="171"/>
      <c r="D149" s="162" t="s">
        <v>367</v>
      </c>
      <c r="E149" s="172" t="s">
        <v>1</v>
      </c>
      <c r="F149" s="173" t="s">
        <v>1541</v>
      </c>
      <c r="H149" s="174">
        <v>21.4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33</v>
      </c>
      <c r="AX149" s="13" t="s">
        <v>78</v>
      </c>
      <c r="AY149" s="172" t="s">
        <v>240</v>
      </c>
    </row>
    <row r="150" spans="2:51" s="13" customFormat="1" ht="12">
      <c r="B150" s="171"/>
      <c r="D150" s="162" t="s">
        <v>367</v>
      </c>
      <c r="E150" s="172" t="s">
        <v>1</v>
      </c>
      <c r="F150" s="173" t="s">
        <v>1540</v>
      </c>
      <c r="H150" s="174">
        <v>21.5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33</v>
      </c>
      <c r="AX150" s="13" t="s">
        <v>78</v>
      </c>
      <c r="AY150" s="172" t="s">
        <v>240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1542</v>
      </c>
      <c r="H151" s="174">
        <v>21.7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78</v>
      </c>
      <c r="AY151" s="172" t="s">
        <v>240</v>
      </c>
    </row>
    <row r="152" spans="2:51" s="13" customFormat="1" ht="12">
      <c r="B152" s="171"/>
      <c r="D152" s="162" t="s">
        <v>367</v>
      </c>
      <c r="E152" s="172" t="s">
        <v>1</v>
      </c>
      <c r="F152" s="173" t="s">
        <v>1542</v>
      </c>
      <c r="H152" s="174">
        <v>21.7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367</v>
      </c>
      <c r="AU152" s="172" t="s">
        <v>87</v>
      </c>
      <c r="AV152" s="13" t="s">
        <v>87</v>
      </c>
      <c r="AW152" s="13" t="s">
        <v>33</v>
      </c>
      <c r="AX152" s="13" t="s">
        <v>78</v>
      </c>
      <c r="AY152" s="172" t="s">
        <v>240</v>
      </c>
    </row>
    <row r="153" spans="2:51" s="14" customFormat="1" ht="12">
      <c r="B153" s="179"/>
      <c r="D153" s="162" t="s">
        <v>367</v>
      </c>
      <c r="E153" s="180" t="s">
        <v>1</v>
      </c>
      <c r="F153" s="181" t="s">
        <v>368</v>
      </c>
      <c r="H153" s="182">
        <v>130.3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367</v>
      </c>
      <c r="AU153" s="180" t="s">
        <v>87</v>
      </c>
      <c r="AV153" s="14" t="s">
        <v>239</v>
      </c>
      <c r="AW153" s="14" t="s">
        <v>33</v>
      </c>
      <c r="AX153" s="14" t="s">
        <v>85</v>
      </c>
      <c r="AY153" s="180" t="s">
        <v>240</v>
      </c>
    </row>
    <row r="154" spans="1:65" s="2" customFormat="1" ht="24">
      <c r="A154" s="32"/>
      <c r="B154" s="148"/>
      <c r="C154" s="149" t="s">
        <v>262</v>
      </c>
      <c r="D154" s="149" t="s">
        <v>243</v>
      </c>
      <c r="E154" s="150" t="s">
        <v>876</v>
      </c>
      <c r="F154" s="151" t="s">
        <v>877</v>
      </c>
      <c r="G154" s="152" t="s">
        <v>355</v>
      </c>
      <c r="H154" s="153">
        <v>130.3</v>
      </c>
      <c r="I154" s="154"/>
      <c r="J154" s="155">
        <f>ROUND(I154*H154,2)</f>
        <v>0</v>
      </c>
      <c r="K154" s="151" t="s">
        <v>356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239</v>
      </c>
      <c r="AT154" s="160" t="s">
        <v>243</v>
      </c>
      <c r="AU154" s="160" t="s">
        <v>87</v>
      </c>
      <c r="AY154" s="17" t="s">
        <v>240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239</v>
      </c>
      <c r="BM154" s="160" t="s">
        <v>1543</v>
      </c>
    </row>
    <row r="155" spans="1:47" s="2" customFormat="1" ht="29.25">
      <c r="A155" s="32"/>
      <c r="B155" s="33"/>
      <c r="C155" s="32"/>
      <c r="D155" s="162" t="s">
        <v>248</v>
      </c>
      <c r="E155" s="32"/>
      <c r="F155" s="163" t="s">
        <v>879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248</v>
      </c>
      <c r="AU155" s="17" t="s">
        <v>87</v>
      </c>
    </row>
    <row r="156" spans="1:65" s="2" customFormat="1" ht="33" customHeight="1">
      <c r="A156" s="32"/>
      <c r="B156" s="148"/>
      <c r="C156" s="149" t="s">
        <v>267</v>
      </c>
      <c r="D156" s="149" t="s">
        <v>243</v>
      </c>
      <c r="E156" s="150" t="s">
        <v>880</v>
      </c>
      <c r="F156" s="151" t="s">
        <v>881</v>
      </c>
      <c r="G156" s="152" t="s">
        <v>375</v>
      </c>
      <c r="H156" s="153">
        <v>15.115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1544</v>
      </c>
    </row>
    <row r="157" spans="1:47" s="2" customFormat="1" ht="39">
      <c r="A157" s="32"/>
      <c r="B157" s="33"/>
      <c r="C157" s="32"/>
      <c r="D157" s="162" t="s">
        <v>248</v>
      </c>
      <c r="E157" s="32"/>
      <c r="F157" s="163" t="s">
        <v>883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1:65" s="2" customFormat="1" ht="24">
      <c r="A158" s="32"/>
      <c r="B158" s="148"/>
      <c r="C158" s="149" t="s">
        <v>272</v>
      </c>
      <c r="D158" s="149" t="s">
        <v>243</v>
      </c>
      <c r="E158" s="150" t="s">
        <v>884</v>
      </c>
      <c r="F158" s="151" t="s">
        <v>885</v>
      </c>
      <c r="G158" s="152" t="s">
        <v>375</v>
      </c>
      <c r="H158" s="153">
        <v>15.115</v>
      </c>
      <c r="I158" s="154"/>
      <c r="J158" s="155">
        <f>ROUND(I158*H158,2)</f>
        <v>0</v>
      </c>
      <c r="K158" s="151" t="s">
        <v>356</v>
      </c>
      <c r="L158" s="33"/>
      <c r="M158" s="156" t="s">
        <v>1</v>
      </c>
      <c r="N158" s="157" t="s">
        <v>43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239</v>
      </c>
      <c r="AT158" s="160" t="s">
        <v>243</v>
      </c>
      <c r="AU158" s="160" t="s">
        <v>87</v>
      </c>
      <c r="AY158" s="17" t="s">
        <v>240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239</v>
      </c>
      <c r="BM158" s="160" t="s">
        <v>1545</v>
      </c>
    </row>
    <row r="159" spans="1:47" s="2" customFormat="1" ht="29.25">
      <c r="A159" s="32"/>
      <c r="B159" s="33"/>
      <c r="C159" s="32"/>
      <c r="D159" s="162" t="s">
        <v>248</v>
      </c>
      <c r="E159" s="32"/>
      <c r="F159" s="163" t="s">
        <v>887</v>
      </c>
      <c r="G159" s="32"/>
      <c r="H159" s="32"/>
      <c r="I159" s="164"/>
      <c r="J159" s="32"/>
      <c r="K159" s="32"/>
      <c r="L159" s="33"/>
      <c r="M159" s="165"/>
      <c r="N159" s="166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248</v>
      </c>
      <c r="AU159" s="17" t="s">
        <v>87</v>
      </c>
    </row>
    <row r="160" spans="1:65" s="2" customFormat="1" ht="24">
      <c r="A160" s="32"/>
      <c r="B160" s="148"/>
      <c r="C160" s="149" t="s">
        <v>277</v>
      </c>
      <c r="D160" s="149" t="s">
        <v>243</v>
      </c>
      <c r="E160" s="150" t="s">
        <v>389</v>
      </c>
      <c r="F160" s="151" t="s">
        <v>390</v>
      </c>
      <c r="G160" s="152" t="s">
        <v>391</v>
      </c>
      <c r="H160" s="153">
        <v>31.742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1546</v>
      </c>
    </row>
    <row r="161" spans="1:47" s="2" customFormat="1" ht="29.25">
      <c r="A161" s="32"/>
      <c r="B161" s="33"/>
      <c r="C161" s="32"/>
      <c r="D161" s="162" t="s">
        <v>248</v>
      </c>
      <c r="E161" s="32"/>
      <c r="F161" s="163" t="s">
        <v>393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3" customFormat="1" ht="12">
      <c r="B162" s="171"/>
      <c r="D162" s="162" t="s">
        <v>367</v>
      </c>
      <c r="F162" s="173" t="s">
        <v>1547</v>
      </c>
      <c r="H162" s="174">
        <v>31.742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</v>
      </c>
      <c r="AX162" s="13" t="s">
        <v>85</v>
      </c>
      <c r="AY162" s="172" t="s">
        <v>240</v>
      </c>
    </row>
    <row r="163" spans="1:65" s="2" customFormat="1" ht="24">
      <c r="A163" s="32"/>
      <c r="B163" s="148"/>
      <c r="C163" s="149" t="s">
        <v>282</v>
      </c>
      <c r="D163" s="149" t="s">
        <v>243</v>
      </c>
      <c r="E163" s="150" t="s">
        <v>891</v>
      </c>
      <c r="F163" s="151" t="s">
        <v>892</v>
      </c>
      <c r="G163" s="152" t="s">
        <v>375</v>
      </c>
      <c r="H163" s="153">
        <v>41.08</v>
      </c>
      <c r="I163" s="154"/>
      <c r="J163" s="155">
        <f>ROUND(I163*H163,2)</f>
        <v>0</v>
      </c>
      <c r="K163" s="151" t="s">
        <v>356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239</v>
      </c>
      <c r="AT163" s="160" t="s">
        <v>243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1548</v>
      </c>
    </row>
    <row r="164" spans="1:47" s="2" customFormat="1" ht="29.25">
      <c r="A164" s="32"/>
      <c r="B164" s="33"/>
      <c r="C164" s="32"/>
      <c r="D164" s="162" t="s">
        <v>248</v>
      </c>
      <c r="E164" s="32"/>
      <c r="F164" s="163" t="s">
        <v>894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2:51" s="13" customFormat="1" ht="12">
      <c r="B165" s="171"/>
      <c r="D165" s="162" t="s">
        <v>367</v>
      </c>
      <c r="E165" s="172" t="s">
        <v>1</v>
      </c>
      <c r="F165" s="173" t="s">
        <v>1549</v>
      </c>
      <c r="H165" s="174">
        <v>41.08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367</v>
      </c>
      <c r="AU165" s="172" t="s">
        <v>87</v>
      </c>
      <c r="AV165" s="13" t="s">
        <v>87</v>
      </c>
      <c r="AW165" s="13" t="s">
        <v>33</v>
      </c>
      <c r="AX165" s="13" t="s">
        <v>78</v>
      </c>
      <c r="AY165" s="172" t="s">
        <v>240</v>
      </c>
    </row>
    <row r="166" spans="2:51" s="15" customFormat="1" ht="22.5">
      <c r="B166" s="187"/>
      <c r="D166" s="162" t="s">
        <v>367</v>
      </c>
      <c r="E166" s="188" t="s">
        <v>1</v>
      </c>
      <c r="F166" s="189" t="s">
        <v>1550</v>
      </c>
      <c r="H166" s="188" t="s">
        <v>1</v>
      </c>
      <c r="I166" s="190"/>
      <c r="L166" s="187"/>
      <c r="M166" s="191"/>
      <c r="N166" s="192"/>
      <c r="O166" s="192"/>
      <c r="P166" s="192"/>
      <c r="Q166" s="192"/>
      <c r="R166" s="192"/>
      <c r="S166" s="192"/>
      <c r="T166" s="193"/>
      <c r="AT166" s="188" t="s">
        <v>367</v>
      </c>
      <c r="AU166" s="188" t="s">
        <v>87</v>
      </c>
      <c r="AV166" s="15" t="s">
        <v>85</v>
      </c>
      <c r="AW166" s="15" t="s">
        <v>33</v>
      </c>
      <c r="AX166" s="15" t="s">
        <v>78</v>
      </c>
      <c r="AY166" s="188" t="s">
        <v>240</v>
      </c>
    </row>
    <row r="167" spans="2:51" s="14" customFormat="1" ht="12">
      <c r="B167" s="179"/>
      <c r="D167" s="162" t="s">
        <v>367</v>
      </c>
      <c r="E167" s="180" t="s">
        <v>1</v>
      </c>
      <c r="F167" s="181" t="s">
        <v>368</v>
      </c>
      <c r="H167" s="182">
        <v>41.08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367</v>
      </c>
      <c r="AU167" s="180" t="s">
        <v>87</v>
      </c>
      <c r="AV167" s="14" t="s">
        <v>239</v>
      </c>
      <c r="AW167" s="14" t="s">
        <v>33</v>
      </c>
      <c r="AX167" s="14" t="s">
        <v>85</v>
      </c>
      <c r="AY167" s="180" t="s">
        <v>240</v>
      </c>
    </row>
    <row r="168" spans="1:65" s="2" customFormat="1" ht="24">
      <c r="A168" s="32"/>
      <c r="B168" s="148"/>
      <c r="C168" s="149" t="s">
        <v>287</v>
      </c>
      <c r="D168" s="149" t="s">
        <v>243</v>
      </c>
      <c r="E168" s="150" t="s">
        <v>899</v>
      </c>
      <c r="F168" s="151" t="s">
        <v>900</v>
      </c>
      <c r="G168" s="152" t="s">
        <v>375</v>
      </c>
      <c r="H168" s="153">
        <v>8.64</v>
      </c>
      <c r="I168" s="154"/>
      <c r="J168" s="155">
        <f>ROUND(I168*H168,2)</f>
        <v>0</v>
      </c>
      <c r="K168" s="151" t="s">
        <v>356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239</v>
      </c>
      <c r="AT168" s="160" t="s">
        <v>243</v>
      </c>
      <c r="AU168" s="160" t="s">
        <v>87</v>
      </c>
      <c r="AY168" s="17" t="s">
        <v>240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239</v>
      </c>
      <c r="BM168" s="160" t="s">
        <v>1551</v>
      </c>
    </row>
    <row r="169" spans="1:47" s="2" customFormat="1" ht="39">
      <c r="A169" s="32"/>
      <c r="B169" s="33"/>
      <c r="C169" s="32"/>
      <c r="D169" s="162" t="s">
        <v>248</v>
      </c>
      <c r="E169" s="32"/>
      <c r="F169" s="163" t="s">
        <v>902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248</v>
      </c>
      <c r="AU169" s="17" t="s">
        <v>87</v>
      </c>
    </row>
    <row r="170" spans="2:51" s="13" customFormat="1" ht="12">
      <c r="B170" s="171"/>
      <c r="D170" s="162" t="s">
        <v>367</v>
      </c>
      <c r="E170" s="172" t="s">
        <v>1</v>
      </c>
      <c r="F170" s="173" t="s">
        <v>1552</v>
      </c>
      <c r="H170" s="174">
        <v>8.64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367</v>
      </c>
      <c r="AU170" s="172" t="s">
        <v>87</v>
      </c>
      <c r="AV170" s="13" t="s">
        <v>87</v>
      </c>
      <c r="AW170" s="13" t="s">
        <v>33</v>
      </c>
      <c r="AX170" s="13" t="s">
        <v>85</v>
      </c>
      <c r="AY170" s="172" t="s">
        <v>240</v>
      </c>
    </row>
    <row r="171" spans="1:65" s="2" customFormat="1" ht="16.5" customHeight="1">
      <c r="A171" s="32"/>
      <c r="B171" s="148"/>
      <c r="C171" s="194" t="s">
        <v>292</v>
      </c>
      <c r="D171" s="194" t="s">
        <v>428</v>
      </c>
      <c r="E171" s="195" t="s">
        <v>904</v>
      </c>
      <c r="F171" s="196" t="s">
        <v>905</v>
      </c>
      <c r="G171" s="197" t="s">
        <v>391</v>
      </c>
      <c r="H171" s="198">
        <v>16.33</v>
      </c>
      <c r="I171" s="199"/>
      <c r="J171" s="200">
        <f>ROUND(I171*H171,2)</f>
        <v>0</v>
      </c>
      <c r="K171" s="196" t="s">
        <v>356</v>
      </c>
      <c r="L171" s="201"/>
      <c r="M171" s="202" t="s">
        <v>1</v>
      </c>
      <c r="N171" s="203" t="s">
        <v>43</v>
      </c>
      <c r="O171" s="58"/>
      <c r="P171" s="158">
        <f>O171*H171</f>
        <v>0</v>
      </c>
      <c r="Q171" s="158">
        <v>1</v>
      </c>
      <c r="R171" s="158">
        <f>Q171*H171</f>
        <v>16.33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277</v>
      </c>
      <c r="AT171" s="160" t="s">
        <v>428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1553</v>
      </c>
    </row>
    <row r="172" spans="1:47" s="2" customFormat="1" ht="12">
      <c r="A172" s="32"/>
      <c r="B172" s="33"/>
      <c r="C172" s="32"/>
      <c r="D172" s="162" t="s">
        <v>248</v>
      </c>
      <c r="E172" s="32"/>
      <c r="F172" s="163" t="s">
        <v>905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248</v>
      </c>
      <c r="AU172" s="17" t="s">
        <v>87</v>
      </c>
    </row>
    <row r="173" spans="2:51" s="13" customFormat="1" ht="12">
      <c r="B173" s="171"/>
      <c r="D173" s="162" t="s">
        <v>367</v>
      </c>
      <c r="F173" s="173" t="s">
        <v>1554</v>
      </c>
      <c r="H173" s="174">
        <v>16.33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</v>
      </c>
      <c r="AX173" s="13" t="s">
        <v>85</v>
      </c>
      <c r="AY173" s="172" t="s">
        <v>240</v>
      </c>
    </row>
    <row r="174" spans="2:63" s="12" customFormat="1" ht="22.9" customHeight="1">
      <c r="B174" s="135"/>
      <c r="D174" s="136" t="s">
        <v>77</v>
      </c>
      <c r="E174" s="146" t="s">
        <v>100</v>
      </c>
      <c r="F174" s="146" t="s">
        <v>908</v>
      </c>
      <c r="I174" s="138"/>
      <c r="J174" s="147">
        <f>BK174</f>
        <v>0</v>
      </c>
      <c r="L174" s="135"/>
      <c r="M174" s="140"/>
      <c r="N174" s="141"/>
      <c r="O174" s="141"/>
      <c r="P174" s="142">
        <f>SUM(P175:P176)</f>
        <v>0</v>
      </c>
      <c r="Q174" s="141"/>
      <c r="R174" s="142">
        <f>SUM(R175:R176)</f>
        <v>0</v>
      </c>
      <c r="S174" s="141"/>
      <c r="T174" s="143">
        <f>SUM(T175:T176)</f>
        <v>0</v>
      </c>
      <c r="AR174" s="136" t="s">
        <v>85</v>
      </c>
      <c r="AT174" s="144" t="s">
        <v>77</v>
      </c>
      <c r="AU174" s="144" t="s">
        <v>85</v>
      </c>
      <c r="AY174" s="136" t="s">
        <v>240</v>
      </c>
      <c r="BK174" s="145">
        <f>SUM(BK175:BK176)</f>
        <v>0</v>
      </c>
    </row>
    <row r="175" spans="1:65" s="2" customFormat="1" ht="21.75" customHeight="1">
      <c r="A175" s="32"/>
      <c r="B175" s="148"/>
      <c r="C175" s="149" t="s">
        <v>297</v>
      </c>
      <c r="D175" s="149" t="s">
        <v>243</v>
      </c>
      <c r="E175" s="150" t="s">
        <v>909</v>
      </c>
      <c r="F175" s="151" t="s">
        <v>910</v>
      </c>
      <c r="G175" s="152" t="s">
        <v>445</v>
      </c>
      <c r="H175" s="153">
        <v>30</v>
      </c>
      <c r="I175" s="154"/>
      <c r="J175" s="155">
        <f>ROUND(I175*H175,2)</f>
        <v>0</v>
      </c>
      <c r="K175" s="151" t="s">
        <v>356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239</v>
      </c>
      <c r="AT175" s="160" t="s">
        <v>243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1555</v>
      </c>
    </row>
    <row r="176" spans="1:47" s="2" customFormat="1" ht="12">
      <c r="A176" s="32"/>
      <c r="B176" s="33"/>
      <c r="C176" s="32"/>
      <c r="D176" s="162" t="s">
        <v>248</v>
      </c>
      <c r="E176" s="32"/>
      <c r="F176" s="163" t="s">
        <v>912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2:63" s="12" customFormat="1" ht="22.9" customHeight="1">
      <c r="B177" s="135"/>
      <c r="D177" s="136" t="s">
        <v>77</v>
      </c>
      <c r="E177" s="146" t="s">
        <v>239</v>
      </c>
      <c r="F177" s="146" t="s">
        <v>913</v>
      </c>
      <c r="I177" s="138"/>
      <c r="J177" s="147">
        <f>BK177</f>
        <v>0</v>
      </c>
      <c r="L177" s="135"/>
      <c r="M177" s="140"/>
      <c r="N177" s="141"/>
      <c r="O177" s="141"/>
      <c r="P177" s="142">
        <f>SUM(P178:P183)</f>
        <v>0</v>
      </c>
      <c r="Q177" s="141"/>
      <c r="R177" s="142">
        <f>SUM(R178:R183)</f>
        <v>4.536</v>
      </c>
      <c r="S177" s="141"/>
      <c r="T177" s="143">
        <f>SUM(T178:T183)</f>
        <v>0</v>
      </c>
      <c r="AR177" s="136" t="s">
        <v>85</v>
      </c>
      <c r="AT177" s="144" t="s">
        <v>77</v>
      </c>
      <c r="AU177" s="144" t="s">
        <v>85</v>
      </c>
      <c r="AY177" s="136" t="s">
        <v>240</v>
      </c>
      <c r="BK177" s="145">
        <f>SUM(BK178:BK183)</f>
        <v>0</v>
      </c>
    </row>
    <row r="178" spans="1:65" s="2" customFormat="1" ht="24">
      <c r="A178" s="32"/>
      <c r="B178" s="148"/>
      <c r="C178" s="149" t="s">
        <v>302</v>
      </c>
      <c r="D178" s="149" t="s">
        <v>243</v>
      </c>
      <c r="E178" s="150" t="s">
        <v>914</v>
      </c>
      <c r="F178" s="151" t="s">
        <v>915</v>
      </c>
      <c r="G178" s="152" t="s">
        <v>375</v>
      </c>
      <c r="H178" s="153">
        <v>2.4</v>
      </c>
      <c r="I178" s="154"/>
      <c r="J178" s="155">
        <f>ROUND(I178*H178,2)</f>
        <v>0</v>
      </c>
      <c r="K178" s="151" t="s">
        <v>356</v>
      </c>
      <c r="L178" s="33"/>
      <c r="M178" s="156" t="s">
        <v>1</v>
      </c>
      <c r="N178" s="157" t="s">
        <v>43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239</v>
      </c>
      <c r="AT178" s="160" t="s">
        <v>243</v>
      </c>
      <c r="AU178" s="160" t="s">
        <v>87</v>
      </c>
      <c r="AY178" s="17" t="s">
        <v>240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239</v>
      </c>
      <c r="BM178" s="160" t="s">
        <v>1556</v>
      </c>
    </row>
    <row r="179" spans="1:47" s="2" customFormat="1" ht="19.5">
      <c r="A179" s="32"/>
      <c r="B179" s="33"/>
      <c r="C179" s="32"/>
      <c r="D179" s="162" t="s">
        <v>248</v>
      </c>
      <c r="E179" s="32"/>
      <c r="F179" s="163" t="s">
        <v>917</v>
      </c>
      <c r="G179" s="32"/>
      <c r="H179" s="32"/>
      <c r="I179" s="164"/>
      <c r="J179" s="32"/>
      <c r="K179" s="32"/>
      <c r="L179" s="33"/>
      <c r="M179" s="165"/>
      <c r="N179" s="166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248</v>
      </c>
      <c r="AU179" s="17" t="s">
        <v>87</v>
      </c>
    </row>
    <row r="180" spans="2:51" s="13" customFormat="1" ht="12">
      <c r="B180" s="171"/>
      <c r="D180" s="162" t="s">
        <v>367</v>
      </c>
      <c r="E180" s="172" t="s">
        <v>1</v>
      </c>
      <c r="F180" s="173" t="s">
        <v>1557</v>
      </c>
      <c r="H180" s="174">
        <v>2.4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367</v>
      </c>
      <c r="AU180" s="172" t="s">
        <v>87</v>
      </c>
      <c r="AV180" s="13" t="s">
        <v>87</v>
      </c>
      <c r="AW180" s="13" t="s">
        <v>33</v>
      </c>
      <c r="AX180" s="13" t="s">
        <v>85</v>
      </c>
      <c r="AY180" s="172" t="s">
        <v>240</v>
      </c>
    </row>
    <row r="181" spans="1:65" s="2" customFormat="1" ht="16.5" customHeight="1">
      <c r="A181" s="32"/>
      <c r="B181" s="148"/>
      <c r="C181" s="194" t="s">
        <v>307</v>
      </c>
      <c r="D181" s="194" t="s">
        <v>428</v>
      </c>
      <c r="E181" s="195" t="s">
        <v>904</v>
      </c>
      <c r="F181" s="196" t="s">
        <v>905</v>
      </c>
      <c r="G181" s="197" t="s">
        <v>391</v>
      </c>
      <c r="H181" s="198">
        <v>4.536</v>
      </c>
      <c r="I181" s="199"/>
      <c r="J181" s="200">
        <f>ROUND(I181*H181,2)</f>
        <v>0</v>
      </c>
      <c r="K181" s="196" t="s">
        <v>356</v>
      </c>
      <c r="L181" s="201"/>
      <c r="M181" s="202" t="s">
        <v>1</v>
      </c>
      <c r="N181" s="203" t="s">
        <v>43</v>
      </c>
      <c r="O181" s="58"/>
      <c r="P181" s="158">
        <f>O181*H181</f>
        <v>0</v>
      </c>
      <c r="Q181" s="158">
        <v>1</v>
      </c>
      <c r="R181" s="158">
        <f>Q181*H181</f>
        <v>4.536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277</v>
      </c>
      <c r="AT181" s="160" t="s">
        <v>428</v>
      </c>
      <c r="AU181" s="160" t="s">
        <v>87</v>
      </c>
      <c r="AY181" s="17" t="s">
        <v>240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239</v>
      </c>
      <c r="BM181" s="160" t="s">
        <v>1558</v>
      </c>
    </row>
    <row r="182" spans="1:47" s="2" customFormat="1" ht="12">
      <c r="A182" s="32"/>
      <c r="B182" s="33"/>
      <c r="C182" s="32"/>
      <c r="D182" s="162" t="s">
        <v>248</v>
      </c>
      <c r="E182" s="32"/>
      <c r="F182" s="163" t="s">
        <v>905</v>
      </c>
      <c r="G182" s="32"/>
      <c r="H182" s="32"/>
      <c r="I182" s="164"/>
      <c r="J182" s="32"/>
      <c r="K182" s="32"/>
      <c r="L182" s="33"/>
      <c r="M182" s="165"/>
      <c r="N182" s="166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248</v>
      </c>
      <c r="AU182" s="17" t="s">
        <v>87</v>
      </c>
    </row>
    <row r="183" spans="2:51" s="13" customFormat="1" ht="12">
      <c r="B183" s="171"/>
      <c r="D183" s="162" t="s">
        <v>367</v>
      </c>
      <c r="F183" s="173" t="s">
        <v>1559</v>
      </c>
      <c r="H183" s="174">
        <v>4.536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367</v>
      </c>
      <c r="AU183" s="172" t="s">
        <v>87</v>
      </c>
      <c r="AV183" s="13" t="s">
        <v>87</v>
      </c>
      <c r="AW183" s="13" t="s">
        <v>3</v>
      </c>
      <c r="AX183" s="13" t="s">
        <v>85</v>
      </c>
      <c r="AY183" s="172" t="s">
        <v>240</v>
      </c>
    </row>
    <row r="184" spans="2:63" s="12" customFormat="1" ht="22.9" customHeight="1">
      <c r="B184" s="135"/>
      <c r="D184" s="136" t="s">
        <v>77</v>
      </c>
      <c r="E184" s="146" t="s">
        <v>277</v>
      </c>
      <c r="F184" s="146" t="s">
        <v>497</v>
      </c>
      <c r="I184" s="138"/>
      <c r="J184" s="147">
        <f>BK184</f>
        <v>0</v>
      </c>
      <c r="L184" s="135"/>
      <c r="M184" s="140"/>
      <c r="N184" s="141"/>
      <c r="O184" s="141"/>
      <c r="P184" s="142">
        <f>SUM(P185:P201)</f>
        <v>0</v>
      </c>
      <c r="Q184" s="141"/>
      <c r="R184" s="142">
        <f>SUM(R185:R201)</f>
        <v>0.11160000000000002</v>
      </c>
      <c r="S184" s="141"/>
      <c r="T184" s="143">
        <f>SUM(T185:T201)</f>
        <v>0</v>
      </c>
      <c r="AR184" s="136" t="s">
        <v>85</v>
      </c>
      <c r="AT184" s="144" t="s">
        <v>77</v>
      </c>
      <c r="AU184" s="144" t="s">
        <v>85</v>
      </c>
      <c r="AY184" s="136" t="s">
        <v>240</v>
      </c>
      <c r="BK184" s="145">
        <f>SUM(BK185:BK201)</f>
        <v>0</v>
      </c>
    </row>
    <row r="185" spans="1:65" s="2" customFormat="1" ht="24">
      <c r="A185" s="32"/>
      <c r="B185" s="148"/>
      <c r="C185" s="149" t="s">
        <v>8</v>
      </c>
      <c r="D185" s="149" t="s">
        <v>243</v>
      </c>
      <c r="E185" s="150" t="s">
        <v>1467</v>
      </c>
      <c r="F185" s="151" t="s">
        <v>1468</v>
      </c>
      <c r="G185" s="152" t="s">
        <v>445</v>
      </c>
      <c r="H185" s="153">
        <v>30</v>
      </c>
      <c r="I185" s="154"/>
      <c r="J185" s="155">
        <f>ROUND(I185*H185,2)</f>
        <v>0</v>
      </c>
      <c r="K185" s="151" t="s">
        <v>356</v>
      </c>
      <c r="L185" s="33"/>
      <c r="M185" s="156" t="s">
        <v>1</v>
      </c>
      <c r="N185" s="157" t="s">
        <v>43</v>
      </c>
      <c r="O185" s="58"/>
      <c r="P185" s="158">
        <f>O185*H185</f>
        <v>0</v>
      </c>
      <c r="Q185" s="158">
        <v>1E-05</v>
      </c>
      <c r="R185" s="158">
        <f>Q185*H185</f>
        <v>0.00030000000000000003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239</v>
      </c>
      <c r="AT185" s="160" t="s">
        <v>243</v>
      </c>
      <c r="AU185" s="160" t="s">
        <v>87</v>
      </c>
      <c r="AY185" s="17" t="s">
        <v>240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85</v>
      </c>
      <c r="BK185" s="161">
        <f>ROUND(I185*H185,2)</f>
        <v>0</v>
      </c>
      <c r="BL185" s="17" t="s">
        <v>239</v>
      </c>
      <c r="BM185" s="160" t="s">
        <v>1560</v>
      </c>
    </row>
    <row r="186" spans="1:47" s="2" customFormat="1" ht="19.5">
      <c r="A186" s="32"/>
      <c r="B186" s="33"/>
      <c r="C186" s="32"/>
      <c r="D186" s="162" t="s">
        <v>248</v>
      </c>
      <c r="E186" s="32"/>
      <c r="F186" s="163" t="s">
        <v>1470</v>
      </c>
      <c r="G186" s="32"/>
      <c r="H186" s="32"/>
      <c r="I186" s="164"/>
      <c r="J186" s="32"/>
      <c r="K186" s="32"/>
      <c r="L186" s="33"/>
      <c r="M186" s="165"/>
      <c r="N186" s="166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248</v>
      </c>
      <c r="AU186" s="17" t="s">
        <v>87</v>
      </c>
    </row>
    <row r="187" spans="2:51" s="13" customFormat="1" ht="12">
      <c r="B187" s="171"/>
      <c r="D187" s="162" t="s">
        <v>367</v>
      </c>
      <c r="E187" s="172" t="s">
        <v>1</v>
      </c>
      <c r="F187" s="173" t="s">
        <v>1561</v>
      </c>
      <c r="H187" s="174">
        <v>30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367</v>
      </c>
      <c r="AU187" s="172" t="s">
        <v>87</v>
      </c>
      <c r="AV187" s="13" t="s">
        <v>87</v>
      </c>
      <c r="AW187" s="13" t="s">
        <v>33</v>
      </c>
      <c r="AX187" s="13" t="s">
        <v>85</v>
      </c>
      <c r="AY187" s="172" t="s">
        <v>240</v>
      </c>
    </row>
    <row r="188" spans="1:65" s="2" customFormat="1" ht="16.5" customHeight="1">
      <c r="A188" s="32"/>
      <c r="B188" s="148"/>
      <c r="C188" s="194" t="s">
        <v>316</v>
      </c>
      <c r="D188" s="194" t="s">
        <v>428</v>
      </c>
      <c r="E188" s="195" t="s">
        <v>1480</v>
      </c>
      <c r="F188" s="196" t="s">
        <v>1481</v>
      </c>
      <c r="G188" s="197" t="s">
        <v>501</v>
      </c>
      <c r="H188" s="198">
        <v>6</v>
      </c>
      <c r="I188" s="199"/>
      <c r="J188" s="200">
        <f>ROUND(I188*H188,2)</f>
        <v>0</v>
      </c>
      <c r="K188" s="196" t="s">
        <v>1</v>
      </c>
      <c r="L188" s="201"/>
      <c r="M188" s="202" t="s">
        <v>1</v>
      </c>
      <c r="N188" s="203" t="s">
        <v>43</v>
      </c>
      <c r="O188" s="58"/>
      <c r="P188" s="158">
        <f>O188*H188</f>
        <v>0</v>
      </c>
      <c r="Q188" s="158">
        <v>0.01651</v>
      </c>
      <c r="R188" s="158">
        <f>Q188*H188</f>
        <v>0.09906000000000001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277</v>
      </c>
      <c r="AT188" s="160" t="s">
        <v>428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1562</v>
      </c>
    </row>
    <row r="189" spans="1:47" s="2" customFormat="1" ht="12">
      <c r="A189" s="32"/>
      <c r="B189" s="33"/>
      <c r="C189" s="32"/>
      <c r="D189" s="162" t="s">
        <v>248</v>
      </c>
      <c r="E189" s="32"/>
      <c r="F189" s="163" t="s">
        <v>1481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24">
      <c r="A190" s="32"/>
      <c r="B190" s="148"/>
      <c r="C190" s="149" t="s">
        <v>321</v>
      </c>
      <c r="D190" s="149" t="s">
        <v>243</v>
      </c>
      <c r="E190" s="150" t="s">
        <v>1157</v>
      </c>
      <c r="F190" s="151" t="s">
        <v>1158</v>
      </c>
      <c r="G190" s="152" t="s">
        <v>501</v>
      </c>
      <c r="H190" s="153">
        <v>6</v>
      </c>
      <c r="I190" s="154"/>
      <c r="J190" s="155">
        <f>ROUND(I190*H190,2)</f>
        <v>0</v>
      </c>
      <c r="K190" s="151" t="s">
        <v>356</v>
      </c>
      <c r="L190" s="33"/>
      <c r="M190" s="156" t="s">
        <v>1</v>
      </c>
      <c r="N190" s="157" t="s">
        <v>43</v>
      </c>
      <c r="O190" s="58"/>
      <c r="P190" s="158">
        <f>O190*H190</f>
        <v>0</v>
      </c>
      <c r="Q190" s="158">
        <v>0</v>
      </c>
      <c r="R190" s="158">
        <f>Q190*H190</f>
        <v>0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239</v>
      </c>
      <c r="AT190" s="160" t="s">
        <v>243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1563</v>
      </c>
    </row>
    <row r="191" spans="1:47" s="2" customFormat="1" ht="19.5">
      <c r="A191" s="32"/>
      <c r="B191" s="33"/>
      <c r="C191" s="32"/>
      <c r="D191" s="162" t="s">
        <v>248</v>
      </c>
      <c r="E191" s="32"/>
      <c r="F191" s="163" t="s">
        <v>1160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1:65" s="2" customFormat="1" ht="16.5" customHeight="1">
      <c r="A192" s="32"/>
      <c r="B192" s="148"/>
      <c r="C192" s="194" t="s">
        <v>327</v>
      </c>
      <c r="D192" s="194" t="s">
        <v>428</v>
      </c>
      <c r="E192" s="195" t="s">
        <v>1484</v>
      </c>
      <c r="F192" s="196" t="s">
        <v>1485</v>
      </c>
      <c r="G192" s="197" t="s">
        <v>501</v>
      </c>
      <c r="H192" s="198">
        <v>6</v>
      </c>
      <c r="I192" s="199"/>
      <c r="J192" s="200">
        <f>ROUND(I192*H192,2)</f>
        <v>0</v>
      </c>
      <c r="K192" s="196" t="s">
        <v>1</v>
      </c>
      <c r="L192" s="201"/>
      <c r="M192" s="202" t="s">
        <v>1</v>
      </c>
      <c r="N192" s="203" t="s">
        <v>43</v>
      </c>
      <c r="O192" s="58"/>
      <c r="P192" s="158">
        <f>O192*H192</f>
        <v>0</v>
      </c>
      <c r="Q192" s="158">
        <v>0.00093</v>
      </c>
      <c r="R192" s="158">
        <f>Q192*H192</f>
        <v>0.00558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277</v>
      </c>
      <c r="AT192" s="160" t="s">
        <v>428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239</v>
      </c>
      <c r="BM192" s="160" t="s">
        <v>1564</v>
      </c>
    </row>
    <row r="193" spans="1:47" s="2" customFormat="1" ht="12">
      <c r="A193" s="32"/>
      <c r="B193" s="33"/>
      <c r="C193" s="32"/>
      <c r="D193" s="162" t="s">
        <v>248</v>
      </c>
      <c r="E193" s="32"/>
      <c r="F193" s="163" t="s">
        <v>1485</v>
      </c>
      <c r="G193" s="32"/>
      <c r="H193" s="32"/>
      <c r="I193" s="164"/>
      <c r="J193" s="32"/>
      <c r="K193" s="32"/>
      <c r="L193" s="33"/>
      <c r="M193" s="165"/>
      <c r="N193" s="166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248</v>
      </c>
      <c r="AU193" s="17" t="s">
        <v>87</v>
      </c>
    </row>
    <row r="194" spans="1:65" s="2" customFormat="1" ht="24">
      <c r="A194" s="32"/>
      <c r="B194" s="148"/>
      <c r="C194" s="149" t="s">
        <v>332</v>
      </c>
      <c r="D194" s="149" t="s">
        <v>243</v>
      </c>
      <c r="E194" s="150" t="s">
        <v>1167</v>
      </c>
      <c r="F194" s="151" t="s">
        <v>1168</v>
      </c>
      <c r="G194" s="152" t="s">
        <v>501</v>
      </c>
      <c r="H194" s="153">
        <v>12</v>
      </c>
      <c r="I194" s="154"/>
      <c r="J194" s="155">
        <f>ROUND(I194*H194,2)</f>
        <v>0</v>
      </c>
      <c r="K194" s="151" t="s">
        <v>356</v>
      </c>
      <c r="L194" s="33"/>
      <c r="M194" s="156" t="s">
        <v>1</v>
      </c>
      <c r="N194" s="157" t="s">
        <v>43</v>
      </c>
      <c r="O194" s="58"/>
      <c r="P194" s="158">
        <f>O194*H194</f>
        <v>0</v>
      </c>
      <c r="Q194" s="158">
        <v>0</v>
      </c>
      <c r="R194" s="158">
        <f>Q194*H194</f>
        <v>0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239</v>
      </c>
      <c r="AT194" s="160" t="s">
        <v>243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239</v>
      </c>
      <c r="BM194" s="160" t="s">
        <v>1565</v>
      </c>
    </row>
    <row r="195" spans="1:47" s="2" customFormat="1" ht="19.5">
      <c r="A195" s="32"/>
      <c r="B195" s="33"/>
      <c r="C195" s="32"/>
      <c r="D195" s="162" t="s">
        <v>248</v>
      </c>
      <c r="E195" s="32"/>
      <c r="F195" s="163" t="s">
        <v>1170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1:65" s="2" customFormat="1" ht="16.5" customHeight="1">
      <c r="A196" s="32"/>
      <c r="B196" s="148"/>
      <c r="C196" s="194" t="s">
        <v>453</v>
      </c>
      <c r="D196" s="194" t="s">
        <v>428</v>
      </c>
      <c r="E196" s="195" t="s">
        <v>1488</v>
      </c>
      <c r="F196" s="196" t="s">
        <v>1489</v>
      </c>
      <c r="G196" s="197" t="s">
        <v>501</v>
      </c>
      <c r="H196" s="198">
        <v>6</v>
      </c>
      <c r="I196" s="199"/>
      <c r="J196" s="200">
        <f>ROUND(I196*H196,2)</f>
        <v>0</v>
      </c>
      <c r="K196" s="196" t="s">
        <v>1</v>
      </c>
      <c r="L196" s="201"/>
      <c r="M196" s="202" t="s">
        <v>1</v>
      </c>
      <c r="N196" s="203" t="s">
        <v>43</v>
      </c>
      <c r="O196" s="58"/>
      <c r="P196" s="158">
        <f>O196*H196</f>
        <v>0</v>
      </c>
      <c r="Q196" s="158">
        <v>0.00035</v>
      </c>
      <c r="R196" s="158">
        <f>Q196*H196</f>
        <v>0.0021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277</v>
      </c>
      <c r="AT196" s="160" t="s">
        <v>428</v>
      </c>
      <c r="AU196" s="160" t="s">
        <v>87</v>
      </c>
      <c r="AY196" s="17" t="s">
        <v>240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239</v>
      </c>
      <c r="BM196" s="160" t="s">
        <v>1566</v>
      </c>
    </row>
    <row r="197" spans="1:47" s="2" customFormat="1" ht="12">
      <c r="A197" s="32"/>
      <c r="B197" s="33"/>
      <c r="C197" s="32"/>
      <c r="D197" s="162" t="s">
        <v>248</v>
      </c>
      <c r="E197" s="32"/>
      <c r="F197" s="163" t="s">
        <v>1489</v>
      </c>
      <c r="G197" s="32"/>
      <c r="H197" s="32"/>
      <c r="I197" s="164"/>
      <c r="J197" s="32"/>
      <c r="K197" s="32"/>
      <c r="L197" s="33"/>
      <c r="M197" s="165"/>
      <c r="N197" s="166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248</v>
      </c>
      <c r="AU197" s="17" t="s">
        <v>87</v>
      </c>
    </row>
    <row r="198" spans="1:65" s="2" customFormat="1" ht="16.5" customHeight="1">
      <c r="A198" s="32"/>
      <c r="B198" s="148"/>
      <c r="C198" s="194" t="s">
        <v>7</v>
      </c>
      <c r="D198" s="194" t="s">
        <v>428</v>
      </c>
      <c r="E198" s="195" t="s">
        <v>1491</v>
      </c>
      <c r="F198" s="196" t="s">
        <v>1492</v>
      </c>
      <c r="G198" s="197" t="s">
        <v>501</v>
      </c>
      <c r="H198" s="198">
        <v>6</v>
      </c>
      <c r="I198" s="199"/>
      <c r="J198" s="200">
        <f>ROUND(I198*H198,2)</f>
        <v>0</v>
      </c>
      <c r="K198" s="196" t="s">
        <v>1</v>
      </c>
      <c r="L198" s="201"/>
      <c r="M198" s="202" t="s">
        <v>1</v>
      </c>
      <c r="N198" s="203" t="s">
        <v>43</v>
      </c>
      <c r="O198" s="58"/>
      <c r="P198" s="158">
        <f>O198*H198</f>
        <v>0</v>
      </c>
      <c r="Q198" s="158">
        <v>0.00066</v>
      </c>
      <c r="R198" s="158">
        <f>Q198*H198</f>
        <v>0.00396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277</v>
      </c>
      <c r="AT198" s="160" t="s">
        <v>428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239</v>
      </c>
      <c r="BM198" s="160" t="s">
        <v>1567</v>
      </c>
    </row>
    <row r="199" spans="1:47" s="2" customFormat="1" ht="12">
      <c r="A199" s="32"/>
      <c r="B199" s="33"/>
      <c r="C199" s="32"/>
      <c r="D199" s="162" t="s">
        <v>248</v>
      </c>
      <c r="E199" s="32"/>
      <c r="F199" s="163" t="s">
        <v>1492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65" s="2" customFormat="1" ht="24">
      <c r="A200" s="32"/>
      <c r="B200" s="148"/>
      <c r="C200" s="149" t="s">
        <v>462</v>
      </c>
      <c r="D200" s="149" t="s">
        <v>243</v>
      </c>
      <c r="E200" s="150" t="s">
        <v>1181</v>
      </c>
      <c r="F200" s="151" t="s">
        <v>1182</v>
      </c>
      <c r="G200" s="152" t="s">
        <v>954</v>
      </c>
      <c r="H200" s="153">
        <v>6</v>
      </c>
      <c r="I200" s="154"/>
      <c r="J200" s="155">
        <f>ROUND(I200*H200,2)</f>
        <v>0</v>
      </c>
      <c r="K200" s="151" t="s">
        <v>356</v>
      </c>
      <c r="L200" s="33"/>
      <c r="M200" s="156" t="s">
        <v>1</v>
      </c>
      <c r="N200" s="157" t="s">
        <v>43</v>
      </c>
      <c r="O200" s="58"/>
      <c r="P200" s="158">
        <f>O200*H200</f>
        <v>0</v>
      </c>
      <c r="Q200" s="158">
        <v>0.0001</v>
      </c>
      <c r="R200" s="158">
        <f>Q200*H200</f>
        <v>0.0006000000000000001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239</v>
      </c>
      <c r="AT200" s="160" t="s">
        <v>243</v>
      </c>
      <c r="AU200" s="160" t="s">
        <v>87</v>
      </c>
      <c r="AY200" s="17" t="s">
        <v>240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239</v>
      </c>
      <c r="BM200" s="160" t="s">
        <v>1568</v>
      </c>
    </row>
    <row r="201" spans="1:47" s="2" customFormat="1" ht="12">
      <c r="A201" s="32"/>
      <c r="B201" s="33"/>
      <c r="C201" s="32"/>
      <c r="D201" s="162" t="s">
        <v>248</v>
      </c>
      <c r="E201" s="32"/>
      <c r="F201" s="163" t="s">
        <v>1184</v>
      </c>
      <c r="G201" s="32"/>
      <c r="H201" s="32"/>
      <c r="I201" s="164"/>
      <c r="J201" s="32"/>
      <c r="K201" s="32"/>
      <c r="L201" s="33"/>
      <c r="M201" s="165"/>
      <c r="N201" s="166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248</v>
      </c>
      <c r="AU201" s="17" t="s">
        <v>87</v>
      </c>
    </row>
    <row r="202" spans="2:63" s="12" customFormat="1" ht="22.9" customHeight="1">
      <c r="B202" s="135"/>
      <c r="D202" s="136" t="s">
        <v>77</v>
      </c>
      <c r="E202" s="146" t="s">
        <v>614</v>
      </c>
      <c r="F202" s="146" t="s">
        <v>615</v>
      </c>
      <c r="I202" s="138"/>
      <c r="J202" s="147">
        <f>BK202</f>
        <v>0</v>
      </c>
      <c r="L202" s="135"/>
      <c r="M202" s="140"/>
      <c r="N202" s="141"/>
      <c r="O202" s="141"/>
      <c r="P202" s="142">
        <f>SUM(P203:P206)</f>
        <v>0</v>
      </c>
      <c r="Q202" s="141"/>
      <c r="R202" s="142">
        <f>SUM(R203:R206)</f>
        <v>0</v>
      </c>
      <c r="S202" s="141"/>
      <c r="T202" s="143">
        <f>SUM(T203:T206)</f>
        <v>0</v>
      </c>
      <c r="AR202" s="136" t="s">
        <v>85</v>
      </c>
      <c r="AT202" s="144" t="s">
        <v>77</v>
      </c>
      <c r="AU202" s="144" t="s">
        <v>85</v>
      </c>
      <c r="AY202" s="136" t="s">
        <v>240</v>
      </c>
      <c r="BK202" s="145">
        <f>SUM(BK203:BK206)</f>
        <v>0</v>
      </c>
    </row>
    <row r="203" spans="1:65" s="2" customFormat="1" ht="24">
      <c r="A203" s="32"/>
      <c r="B203" s="148"/>
      <c r="C203" s="149" t="s">
        <v>467</v>
      </c>
      <c r="D203" s="149" t="s">
        <v>243</v>
      </c>
      <c r="E203" s="150" t="s">
        <v>1031</v>
      </c>
      <c r="F203" s="151" t="s">
        <v>1032</v>
      </c>
      <c r="G203" s="152" t="s">
        <v>391</v>
      </c>
      <c r="H203" s="153">
        <v>21.088</v>
      </c>
      <c r="I203" s="154"/>
      <c r="J203" s="155">
        <f>ROUND(I203*H203,2)</f>
        <v>0</v>
      </c>
      <c r="K203" s="151" t="s">
        <v>356</v>
      </c>
      <c r="L203" s="33"/>
      <c r="M203" s="156" t="s">
        <v>1</v>
      </c>
      <c r="N203" s="157" t="s">
        <v>43</v>
      </c>
      <c r="O203" s="58"/>
      <c r="P203" s="158">
        <f>O203*H203</f>
        <v>0</v>
      </c>
      <c r="Q203" s="158">
        <v>0</v>
      </c>
      <c r="R203" s="158">
        <f>Q203*H203</f>
        <v>0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239</v>
      </c>
      <c r="AT203" s="160" t="s">
        <v>243</v>
      </c>
      <c r="AU203" s="160" t="s">
        <v>87</v>
      </c>
      <c r="AY203" s="17" t="s">
        <v>240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239</v>
      </c>
      <c r="BM203" s="160" t="s">
        <v>1569</v>
      </c>
    </row>
    <row r="204" spans="1:47" s="2" customFormat="1" ht="29.25">
      <c r="A204" s="32"/>
      <c r="B204" s="33"/>
      <c r="C204" s="32"/>
      <c r="D204" s="162" t="s">
        <v>248</v>
      </c>
      <c r="E204" s="32"/>
      <c r="F204" s="163" t="s">
        <v>1034</v>
      </c>
      <c r="G204" s="32"/>
      <c r="H204" s="32"/>
      <c r="I204" s="164"/>
      <c r="J204" s="32"/>
      <c r="K204" s="32"/>
      <c r="L204" s="33"/>
      <c r="M204" s="165"/>
      <c r="N204" s="166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248</v>
      </c>
      <c r="AU204" s="17" t="s">
        <v>87</v>
      </c>
    </row>
    <row r="205" spans="1:65" s="2" customFormat="1" ht="33" customHeight="1">
      <c r="A205" s="32"/>
      <c r="B205" s="148"/>
      <c r="C205" s="149" t="s">
        <v>472</v>
      </c>
      <c r="D205" s="149" t="s">
        <v>243</v>
      </c>
      <c r="E205" s="150" t="s">
        <v>1035</v>
      </c>
      <c r="F205" s="151" t="s">
        <v>1036</v>
      </c>
      <c r="G205" s="152" t="s">
        <v>391</v>
      </c>
      <c r="H205" s="153">
        <v>21.088</v>
      </c>
      <c r="I205" s="154"/>
      <c r="J205" s="155">
        <f>ROUND(I205*H205,2)</f>
        <v>0</v>
      </c>
      <c r="K205" s="151" t="s">
        <v>356</v>
      </c>
      <c r="L205" s="33"/>
      <c r="M205" s="156" t="s">
        <v>1</v>
      </c>
      <c r="N205" s="157" t="s">
        <v>43</v>
      </c>
      <c r="O205" s="58"/>
      <c r="P205" s="158">
        <f>O205*H205</f>
        <v>0</v>
      </c>
      <c r="Q205" s="158">
        <v>0</v>
      </c>
      <c r="R205" s="158">
        <f>Q205*H205</f>
        <v>0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239</v>
      </c>
      <c r="AT205" s="160" t="s">
        <v>243</v>
      </c>
      <c r="AU205" s="160" t="s">
        <v>87</v>
      </c>
      <c r="AY205" s="17" t="s">
        <v>240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239</v>
      </c>
      <c r="BM205" s="160" t="s">
        <v>1570</v>
      </c>
    </row>
    <row r="206" spans="1:47" s="2" customFormat="1" ht="29.25">
      <c r="A206" s="32"/>
      <c r="B206" s="33"/>
      <c r="C206" s="32"/>
      <c r="D206" s="162" t="s">
        <v>248</v>
      </c>
      <c r="E206" s="32"/>
      <c r="F206" s="163" t="s">
        <v>1038</v>
      </c>
      <c r="G206" s="32"/>
      <c r="H206" s="32"/>
      <c r="I206" s="164"/>
      <c r="J206" s="32"/>
      <c r="K206" s="32"/>
      <c r="L206" s="33"/>
      <c r="M206" s="167"/>
      <c r="N206" s="168"/>
      <c r="O206" s="169"/>
      <c r="P206" s="169"/>
      <c r="Q206" s="169"/>
      <c r="R206" s="169"/>
      <c r="S206" s="169"/>
      <c r="T206" s="1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248</v>
      </c>
      <c r="AU206" s="17" t="s">
        <v>87</v>
      </c>
    </row>
    <row r="207" spans="1:31" s="2" customFormat="1" ht="6.95" customHeight="1">
      <c r="A207" s="32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33"/>
      <c r="M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</row>
  </sheetData>
  <autoFilter ref="C125:K20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238"/>
  <sheetViews>
    <sheetView showGridLines="0" workbookViewId="0" topLeftCell="A211">
      <selection activeCell="F183" sqref="F18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161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1571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162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ROUND((SUM(BE127:BE237)),2)</f>
        <v>0</v>
      </c>
      <c r="G35" s="32"/>
      <c r="H35" s="32"/>
      <c r="I35" s="105">
        <v>0.21</v>
      </c>
      <c r="J35" s="104">
        <f>ROUND(((SUM(BE127:BE237))*I35),2)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ROUND((SUM(BF127:BF237)),2)</f>
        <v>0</v>
      </c>
      <c r="G36" s="32"/>
      <c r="H36" s="32"/>
      <c r="I36" s="105">
        <v>0.15</v>
      </c>
      <c r="J36" s="104">
        <f>ROUND(((SUM(BF127:BF237))*I36),2)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ROUND((SUM(BG127:BG237)),2)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ROUND((SUM(BH127:BH237)),2)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ROUND((SUM(BI127:BI237)),2)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SO-309 - Vodovod – část A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823</v>
      </c>
      <c r="E101" s="123"/>
      <c r="F101" s="123"/>
      <c r="G101" s="123"/>
      <c r="H101" s="123"/>
      <c r="I101" s="123"/>
      <c r="J101" s="124">
        <f>J163</f>
        <v>0</v>
      </c>
      <c r="L101" s="121"/>
    </row>
    <row r="102" spans="2:12" s="10" customFormat="1" ht="19.9" customHeight="1">
      <c r="B102" s="121"/>
      <c r="D102" s="122" t="s">
        <v>346</v>
      </c>
      <c r="E102" s="123"/>
      <c r="F102" s="123"/>
      <c r="G102" s="123"/>
      <c r="H102" s="123"/>
      <c r="I102" s="123"/>
      <c r="J102" s="124">
        <f>J170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J223</f>
        <v>0</v>
      </c>
      <c r="L103" s="121"/>
    </row>
    <row r="104" spans="2:12" s="9" customFormat="1" ht="24.95" customHeight="1">
      <c r="B104" s="117"/>
      <c r="D104" s="118" t="s">
        <v>1572</v>
      </c>
      <c r="E104" s="119"/>
      <c r="F104" s="119"/>
      <c r="G104" s="119"/>
      <c r="H104" s="119"/>
      <c r="I104" s="119"/>
      <c r="J104" s="120">
        <f>J228</f>
        <v>0</v>
      </c>
      <c r="L104" s="117"/>
    </row>
    <row r="105" spans="2:12" s="10" customFormat="1" ht="19.9" customHeight="1">
      <c r="B105" s="121"/>
      <c r="D105" s="122" t="s">
        <v>1573</v>
      </c>
      <c r="E105" s="123"/>
      <c r="F105" s="123"/>
      <c r="G105" s="123"/>
      <c r="H105" s="123"/>
      <c r="I105" s="123"/>
      <c r="J105" s="124">
        <f>J229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1:31" s="2" customFormat="1" ht="16.5" customHeight="1">
      <c r="A117" s="32"/>
      <c r="B117" s="33"/>
      <c r="C117" s="32"/>
      <c r="D117" s="32"/>
      <c r="E117" s="252" t="s">
        <v>820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215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09" t="str">
        <f>E11</f>
        <v>SO-309 - Vodovod – část A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město Pacov</v>
      </c>
      <c r="G121" s="32"/>
      <c r="H121" s="32"/>
      <c r="I121" s="27" t="s">
        <v>22</v>
      </c>
      <c r="J121" s="55" t="str">
        <f>IF(J14="","",J14)</f>
        <v>21. 12. 2020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24</v>
      </c>
      <c r="D123" s="32"/>
      <c r="E123" s="32"/>
      <c r="F123" s="25" t="str">
        <f>E17</f>
        <v>město Pacov</v>
      </c>
      <c r="G123" s="32"/>
      <c r="H123" s="32"/>
      <c r="I123" s="27" t="s">
        <v>29</v>
      </c>
      <c r="J123" s="30" t="str">
        <f>E23</f>
        <v>PROJEKT CENTRUM NOVA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2"/>
      <c r="E124" s="32"/>
      <c r="F124" s="25" t="str">
        <f>IF(E20="","",E20)</f>
        <v>Vyplň údaj</v>
      </c>
      <c r="G124" s="32"/>
      <c r="H124" s="32"/>
      <c r="I124" s="27" t="s">
        <v>34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225</v>
      </c>
      <c r="D126" s="128" t="s">
        <v>63</v>
      </c>
      <c r="E126" s="128" t="s">
        <v>59</v>
      </c>
      <c r="F126" s="128" t="s">
        <v>60</v>
      </c>
      <c r="G126" s="128" t="s">
        <v>226</v>
      </c>
      <c r="H126" s="128" t="s">
        <v>227</v>
      </c>
      <c r="I126" s="128" t="s">
        <v>228</v>
      </c>
      <c r="J126" s="128" t="s">
        <v>219</v>
      </c>
      <c r="K126" s="129" t="s">
        <v>229</v>
      </c>
      <c r="L126" s="130"/>
      <c r="M126" s="62" t="s">
        <v>1</v>
      </c>
      <c r="N126" s="63" t="s">
        <v>42</v>
      </c>
      <c r="O126" s="63" t="s">
        <v>230</v>
      </c>
      <c r="P126" s="63" t="s">
        <v>231</v>
      </c>
      <c r="Q126" s="63" t="s">
        <v>232</v>
      </c>
      <c r="R126" s="63" t="s">
        <v>233</v>
      </c>
      <c r="S126" s="63" t="s">
        <v>234</v>
      </c>
      <c r="T126" s="64" t="s">
        <v>235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2"/>
      <c r="B127" s="33"/>
      <c r="C127" s="69" t="s">
        <v>236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P128+P228</f>
        <v>0</v>
      </c>
      <c r="Q127" s="66"/>
      <c r="R127" s="132">
        <f>R128+R228</f>
        <v>42.85327160000001</v>
      </c>
      <c r="S127" s="66"/>
      <c r="T127" s="133">
        <f>T128+T228</f>
        <v>0.0797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221</v>
      </c>
      <c r="BK127" s="134">
        <f>BK128+BK228</f>
        <v>0</v>
      </c>
    </row>
    <row r="128" spans="2:63" s="12" customFormat="1" ht="25.9" customHeight="1">
      <c r="B128" s="135"/>
      <c r="D128" s="136" t="s">
        <v>77</v>
      </c>
      <c r="E128" s="137" t="s">
        <v>350</v>
      </c>
      <c r="F128" s="137" t="s">
        <v>351</v>
      </c>
      <c r="I128" s="138"/>
      <c r="J128" s="139">
        <f>BK128</f>
        <v>0</v>
      </c>
      <c r="L128" s="135"/>
      <c r="M128" s="140"/>
      <c r="N128" s="141"/>
      <c r="O128" s="141"/>
      <c r="P128" s="142">
        <f>P129+P163+P170+P223</f>
        <v>0</v>
      </c>
      <c r="Q128" s="141"/>
      <c r="R128" s="142">
        <f>R129+R163+R170+R223</f>
        <v>42.732741600000004</v>
      </c>
      <c r="S128" s="141"/>
      <c r="T128" s="143">
        <f>T129+T163+T170+T223</f>
        <v>0.0797</v>
      </c>
      <c r="AR128" s="136" t="s">
        <v>85</v>
      </c>
      <c r="AT128" s="144" t="s">
        <v>77</v>
      </c>
      <c r="AU128" s="144" t="s">
        <v>78</v>
      </c>
      <c r="AY128" s="136" t="s">
        <v>240</v>
      </c>
      <c r="BK128" s="145">
        <f>BK129+BK163+BK170+BK223</f>
        <v>0</v>
      </c>
    </row>
    <row r="129" spans="2:63" s="12" customFormat="1" ht="22.9" customHeight="1">
      <c r="B129" s="135"/>
      <c r="D129" s="136" t="s">
        <v>77</v>
      </c>
      <c r="E129" s="146" t="s">
        <v>85</v>
      </c>
      <c r="F129" s="146" t="s">
        <v>352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SUM(P130:P162)</f>
        <v>0</v>
      </c>
      <c r="Q129" s="141"/>
      <c r="R129" s="142">
        <f>SUM(R130:R162)</f>
        <v>33.160900000000005</v>
      </c>
      <c r="S129" s="141"/>
      <c r="T129" s="143">
        <f>SUM(T130:T162)</f>
        <v>0</v>
      </c>
      <c r="AR129" s="136" t="s">
        <v>85</v>
      </c>
      <c r="AT129" s="144" t="s">
        <v>77</v>
      </c>
      <c r="AU129" s="144" t="s">
        <v>85</v>
      </c>
      <c r="AY129" s="136" t="s">
        <v>240</v>
      </c>
      <c r="BK129" s="145">
        <f>SUM(BK130:BK162)</f>
        <v>0</v>
      </c>
    </row>
    <row r="130" spans="1:65" s="2" customFormat="1" ht="16.5" customHeight="1">
      <c r="A130" s="32"/>
      <c r="B130" s="148"/>
      <c r="C130" s="149" t="s">
        <v>85</v>
      </c>
      <c r="D130" s="149" t="s">
        <v>243</v>
      </c>
      <c r="E130" s="150" t="s">
        <v>1574</v>
      </c>
      <c r="F130" s="151" t="s">
        <v>1575</v>
      </c>
      <c r="G130" s="152" t="s">
        <v>445</v>
      </c>
      <c r="H130" s="153">
        <v>1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0.0369</v>
      </c>
      <c r="R130" s="158">
        <f>Q130*H130</f>
        <v>0.0369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1576</v>
      </c>
    </row>
    <row r="131" spans="1:47" s="2" customFormat="1" ht="58.5">
      <c r="A131" s="32"/>
      <c r="B131" s="33"/>
      <c r="C131" s="32"/>
      <c r="D131" s="162" t="s">
        <v>248</v>
      </c>
      <c r="E131" s="32"/>
      <c r="F131" s="163" t="s">
        <v>1577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33" customHeight="1">
      <c r="A132" s="32"/>
      <c r="B132" s="148"/>
      <c r="C132" s="149" t="s">
        <v>87</v>
      </c>
      <c r="D132" s="149" t="s">
        <v>243</v>
      </c>
      <c r="E132" s="150" t="s">
        <v>1578</v>
      </c>
      <c r="F132" s="151" t="s">
        <v>1579</v>
      </c>
      <c r="G132" s="152" t="s">
        <v>375</v>
      </c>
      <c r="H132" s="153">
        <v>7.649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1580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1581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1582</v>
      </c>
      <c r="H134" s="174">
        <v>69.533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85</v>
      </c>
      <c r="AY134" s="172" t="s">
        <v>240</v>
      </c>
    </row>
    <row r="135" spans="2:51" s="13" customFormat="1" ht="12">
      <c r="B135" s="171"/>
      <c r="D135" s="162" t="s">
        <v>367</v>
      </c>
      <c r="F135" s="173" t="s">
        <v>1583</v>
      </c>
      <c r="H135" s="174">
        <v>7.649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</v>
      </c>
      <c r="AX135" s="13" t="s">
        <v>85</v>
      </c>
      <c r="AY135" s="172" t="s">
        <v>240</v>
      </c>
    </row>
    <row r="136" spans="1:65" s="2" customFormat="1" ht="24">
      <c r="A136" s="32"/>
      <c r="B136" s="148"/>
      <c r="C136" s="149" t="s">
        <v>100</v>
      </c>
      <c r="D136" s="149" t="s">
        <v>243</v>
      </c>
      <c r="E136" s="150" t="s">
        <v>1584</v>
      </c>
      <c r="F136" s="151" t="s">
        <v>1585</v>
      </c>
      <c r="G136" s="152" t="s">
        <v>375</v>
      </c>
      <c r="H136" s="153">
        <v>1.48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1586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1587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3" customFormat="1" ht="12">
      <c r="B138" s="171"/>
      <c r="D138" s="162" t="s">
        <v>367</v>
      </c>
      <c r="E138" s="172" t="s">
        <v>1</v>
      </c>
      <c r="F138" s="173" t="s">
        <v>1588</v>
      </c>
      <c r="H138" s="174">
        <v>1.48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33</v>
      </c>
      <c r="AX138" s="13" t="s">
        <v>85</v>
      </c>
      <c r="AY138" s="172" t="s">
        <v>240</v>
      </c>
    </row>
    <row r="139" spans="1:65" s="2" customFormat="1" ht="33" customHeight="1">
      <c r="A139" s="32"/>
      <c r="B139" s="148"/>
      <c r="C139" s="149" t="s">
        <v>239</v>
      </c>
      <c r="D139" s="149" t="s">
        <v>243</v>
      </c>
      <c r="E139" s="150" t="s">
        <v>378</v>
      </c>
      <c r="F139" s="151" t="s">
        <v>379</v>
      </c>
      <c r="G139" s="152" t="s">
        <v>375</v>
      </c>
      <c r="H139" s="153">
        <v>56.322</v>
      </c>
      <c r="I139" s="154"/>
      <c r="J139" s="155">
        <f>ROUND(I139*H139,2)</f>
        <v>0</v>
      </c>
      <c r="K139" s="151" t="s">
        <v>356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239</v>
      </c>
      <c r="AT139" s="160" t="s">
        <v>243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239</v>
      </c>
      <c r="BM139" s="160" t="s">
        <v>1589</v>
      </c>
    </row>
    <row r="140" spans="1:47" s="2" customFormat="1" ht="29.25">
      <c r="A140" s="32"/>
      <c r="B140" s="33"/>
      <c r="C140" s="32"/>
      <c r="D140" s="162" t="s">
        <v>248</v>
      </c>
      <c r="E140" s="32"/>
      <c r="F140" s="163" t="s">
        <v>381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2:51" s="13" customFormat="1" ht="12">
      <c r="B141" s="171"/>
      <c r="D141" s="162" t="s">
        <v>367</v>
      </c>
      <c r="F141" s="173" t="s">
        <v>1590</v>
      </c>
      <c r="H141" s="174">
        <v>56.322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</v>
      </c>
      <c r="AX141" s="13" t="s">
        <v>85</v>
      </c>
      <c r="AY141" s="172" t="s">
        <v>240</v>
      </c>
    </row>
    <row r="142" spans="1:65" s="2" customFormat="1" ht="33" customHeight="1">
      <c r="A142" s="32"/>
      <c r="B142" s="148"/>
      <c r="C142" s="149" t="s">
        <v>262</v>
      </c>
      <c r="D142" s="149" t="s">
        <v>243</v>
      </c>
      <c r="E142" s="150" t="s">
        <v>1591</v>
      </c>
      <c r="F142" s="151" t="s">
        <v>1592</v>
      </c>
      <c r="G142" s="152" t="s">
        <v>375</v>
      </c>
      <c r="H142" s="153">
        <v>5.563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1593</v>
      </c>
    </row>
    <row r="143" spans="1:47" s="2" customFormat="1" ht="29.25">
      <c r="A143" s="32"/>
      <c r="B143" s="33"/>
      <c r="C143" s="32"/>
      <c r="D143" s="162" t="s">
        <v>248</v>
      </c>
      <c r="E143" s="32"/>
      <c r="F143" s="163" t="s">
        <v>1594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51" s="13" customFormat="1" ht="12">
      <c r="B144" s="171"/>
      <c r="D144" s="162" t="s">
        <v>367</v>
      </c>
      <c r="F144" s="173" t="s">
        <v>1595</v>
      </c>
      <c r="H144" s="174">
        <v>5.563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367</v>
      </c>
      <c r="AU144" s="172" t="s">
        <v>87</v>
      </c>
      <c r="AV144" s="13" t="s">
        <v>87</v>
      </c>
      <c r="AW144" s="13" t="s">
        <v>3</v>
      </c>
      <c r="AX144" s="13" t="s">
        <v>85</v>
      </c>
      <c r="AY144" s="172" t="s">
        <v>240</v>
      </c>
    </row>
    <row r="145" spans="1:65" s="2" customFormat="1" ht="33" customHeight="1">
      <c r="A145" s="32"/>
      <c r="B145" s="148"/>
      <c r="C145" s="149" t="s">
        <v>267</v>
      </c>
      <c r="D145" s="149" t="s">
        <v>243</v>
      </c>
      <c r="E145" s="150" t="s">
        <v>880</v>
      </c>
      <c r="F145" s="151" t="s">
        <v>881</v>
      </c>
      <c r="G145" s="152" t="s">
        <v>375</v>
      </c>
      <c r="H145" s="153">
        <v>5.563</v>
      </c>
      <c r="I145" s="154"/>
      <c r="J145" s="155">
        <f>ROUND(I145*H145,2)</f>
        <v>0</v>
      </c>
      <c r="K145" s="151" t="s">
        <v>356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239</v>
      </c>
      <c r="AT145" s="160" t="s">
        <v>243</v>
      </c>
      <c r="AU145" s="160" t="s">
        <v>87</v>
      </c>
      <c r="AY145" s="17" t="s">
        <v>240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239</v>
      </c>
      <c r="BM145" s="160" t="s">
        <v>1596</v>
      </c>
    </row>
    <row r="146" spans="1:47" s="2" customFormat="1" ht="39">
      <c r="A146" s="32"/>
      <c r="B146" s="33"/>
      <c r="C146" s="32"/>
      <c r="D146" s="162" t="s">
        <v>248</v>
      </c>
      <c r="E146" s="32"/>
      <c r="F146" s="163" t="s">
        <v>883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248</v>
      </c>
      <c r="AU146" s="17" t="s">
        <v>87</v>
      </c>
    </row>
    <row r="147" spans="1:65" s="2" customFormat="1" ht="24">
      <c r="A147" s="32"/>
      <c r="B147" s="148"/>
      <c r="C147" s="149" t="s">
        <v>272</v>
      </c>
      <c r="D147" s="149" t="s">
        <v>243</v>
      </c>
      <c r="E147" s="150" t="s">
        <v>884</v>
      </c>
      <c r="F147" s="151" t="s">
        <v>885</v>
      </c>
      <c r="G147" s="152" t="s">
        <v>375</v>
      </c>
      <c r="H147" s="153">
        <v>5.563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1597</v>
      </c>
    </row>
    <row r="148" spans="1:47" s="2" customFormat="1" ht="29.25">
      <c r="A148" s="32"/>
      <c r="B148" s="33"/>
      <c r="C148" s="32"/>
      <c r="D148" s="162" t="s">
        <v>248</v>
      </c>
      <c r="E148" s="32"/>
      <c r="F148" s="163" t="s">
        <v>887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1:65" s="2" customFormat="1" ht="24">
      <c r="A149" s="32"/>
      <c r="B149" s="148"/>
      <c r="C149" s="149" t="s">
        <v>277</v>
      </c>
      <c r="D149" s="149" t="s">
        <v>243</v>
      </c>
      <c r="E149" s="150" t="s">
        <v>389</v>
      </c>
      <c r="F149" s="151" t="s">
        <v>390</v>
      </c>
      <c r="G149" s="152" t="s">
        <v>391</v>
      </c>
      <c r="H149" s="153">
        <v>11.682</v>
      </c>
      <c r="I149" s="154"/>
      <c r="J149" s="155">
        <f>ROUND(I149*H149,2)</f>
        <v>0</v>
      </c>
      <c r="K149" s="151" t="s">
        <v>356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239</v>
      </c>
      <c r="AT149" s="160" t="s">
        <v>243</v>
      </c>
      <c r="AU149" s="160" t="s">
        <v>87</v>
      </c>
      <c r="AY149" s="17" t="s">
        <v>240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239</v>
      </c>
      <c r="BM149" s="160" t="s">
        <v>1598</v>
      </c>
    </row>
    <row r="150" spans="1:47" s="2" customFormat="1" ht="29.25">
      <c r="A150" s="32"/>
      <c r="B150" s="33"/>
      <c r="C150" s="32"/>
      <c r="D150" s="162" t="s">
        <v>248</v>
      </c>
      <c r="E150" s="32"/>
      <c r="F150" s="163" t="s">
        <v>393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248</v>
      </c>
      <c r="AU150" s="17" t="s">
        <v>87</v>
      </c>
    </row>
    <row r="151" spans="2:51" s="13" customFormat="1" ht="12">
      <c r="B151" s="171"/>
      <c r="D151" s="162" t="s">
        <v>367</v>
      </c>
      <c r="F151" s="173" t="s">
        <v>1599</v>
      </c>
      <c r="H151" s="174">
        <v>11.682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</v>
      </c>
      <c r="AX151" s="13" t="s">
        <v>85</v>
      </c>
      <c r="AY151" s="172" t="s">
        <v>240</v>
      </c>
    </row>
    <row r="152" spans="1:65" s="2" customFormat="1" ht="24">
      <c r="A152" s="32"/>
      <c r="B152" s="148"/>
      <c r="C152" s="149" t="s">
        <v>282</v>
      </c>
      <c r="D152" s="149" t="s">
        <v>243</v>
      </c>
      <c r="E152" s="150" t="s">
        <v>891</v>
      </c>
      <c r="F152" s="151" t="s">
        <v>892</v>
      </c>
      <c r="G152" s="152" t="s">
        <v>375</v>
      </c>
      <c r="H152" s="153">
        <v>49.677</v>
      </c>
      <c r="I152" s="154"/>
      <c r="J152" s="155">
        <f>ROUND(I152*H152,2)</f>
        <v>0</v>
      </c>
      <c r="K152" s="151" t="s">
        <v>356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239</v>
      </c>
      <c r="AT152" s="160" t="s">
        <v>243</v>
      </c>
      <c r="AU152" s="160" t="s">
        <v>87</v>
      </c>
      <c r="AY152" s="17" t="s">
        <v>240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239</v>
      </c>
      <c r="BM152" s="160" t="s">
        <v>1600</v>
      </c>
    </row>
    <row r="153" spans="1:47" s="2" customFormat="1" ht="29.25">
      <c r="A153" s="32"/>
      <c r="B153" s="33"/>
      <c r="C153" s="32"/>
      <c r="D153" s="162" t="s">
        <v>248</v>
      </c>
      <c r="E153" s="32"/>
      <c r="F153" s="163" t="s">
        <v>894</v>
      </c>
      <c r="G153" s="32"/>
      <c r="H153" s="32"/>
      <c r="I153" s="164"/>
      <c r="J153" s="32"/>
      <c r="K153" s="32"/>
      <c r="L153" s="33"/>
      <c r="M153" s="165"/>
      <c r="N153" s="166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248</v>
      </c>
      <c r="AU153" s="17" t="s">
        <v>87</v>
      </c>
    </row>
    <row r="154" spans="2:51" s="13" customFormat="1" ht="12">
      <c r="B154" s="171"/>
      <c r="D154" s="162" t="s">
        <v>367</v>
      </c>
      <c r="E154" s="172" t="s">
        <v>1</v>
      </c>
      <c r="F154" s="173" t="s">
        <v>1601</v>
      </c>
      <c r="H154" s="174">
        <v>49.677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367</v>
      </c>
      <c r="AU154" s="172" t="s">
        <v>87</v>
      </c>
      <c r="AV154" s="13" t="s">
        <v>87</v>
      </c>
      <c r="AW154" s="13" t="s">
        <v>33</v>
      </c>
      <c r="AX154" s="13" t="s">
        <v>78</v>
      </c>
      <c r="AY154" s="172" t="s">
        <v>240</v>
      </c>
    </row>
    <row r="155" spans="2:51" s="15" customFormat="1" ht="22.5">
      <c r="B155" s="187"/>
      <c r="D155" s="162" t="s">
        <v>367</v>
      </c>
      <c r="E155" s="188" t="s">
        <v>1</v>
      </c>
      <c r="F155" s="189" t="s">
        <v>1602</v>
      </c>
      <c r="H155" s="188" t="s">
        <v>1</v>
      </c>
      <c r="I155" s="190"/>
      <c r="L155" s="187"/>
      <c r="M155" s="191"/>
      <c r="N155" s="192"/>
      <c r="O155" s="192"/>
      <c r="P155" s="192"/>
      <c r="Q155" s="192"/>
      <c r="R155" s="192"/>
      <c r="S155" s="192"/>
      <c r="T155" s="193"/>
      <c r="AT155" s="188" t="s">
        <v>367</v>
      </c>
      <c r="AU155" s="188" t="s">
        <v>87</v>
      </c>
      <c r="AV155" s="15" t="s">
        <v>85</v>
      </c>
      <c r="AW155" s="15" t="s">
        <v>33</v>
      </c>
      <c r="AX155" s="15" t="s">
        <v>78</v>
      </c>
      <c r="AY155" s="188" t="s">
        <v>240</v>
      </c>
    </row>
    <row r="156" spans="2:51" s="14" customFormat="1" ht="12">
      <c r="B156" s="179"/>
      <c r="D156" s="162" t="s">
        <v>367</v>
      </c>
      <c r="E156" s="180" t="s">
        <v>1</v>
      </c>
      <c r="F156" s="181" t="s">
        <v>368</v>
      </c>
      <c r="H156" s="182">
        <v>49.677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367</v>
      </c>
      <c r="AU156" s="180" t="s">
        <v>87</v>
      </c>
      <c r="AV156" s="14" t="s">
        <v>239</v>
      </c>
      <c r="AW156" s="14" t="s">
        <v>33</v>
      </c>
      <c r="AX156" s="14" t="s">
        <v>85</v>
      </c>
      <c r="AY156" s="180" t="s">
        <v>240</v>
      </c>
    </row>
    <row r="157" spans="1:65" s="2" customFormat="1" ht="24">
      <c r="A157" s="32"/>
      <c r="B157" s="148"/>
      <c r="C157" s="149" t="s">
        <v>287</v>
      </c>
      <c r="D157" s="149" t="s">
        <v>243</v>
      </c>
      <c r="E157" s="150" t="s">
        <v>899</v>
      </c>
      <c r="F157" s="151" t="s">
        <v>900</v>
      </c>
      <c r="G157" s="152" t="s">
        <v>375</v>
      </c>
      <c r="H157" s="153">
        <v>17.526</v>
      </c>
      <c r="I157" s="154"/>
      <c r="J157" s="155">
        <f>ROUND(I157*H157,2)</f>
        <v>0</v>
      </c>
      <c r="K157" s="151" t="s">
        <v>356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239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239</v>
      </c>
      <c r="BM157" s="160" t="s">
        <v>1603</v>
      </c>
    </row>
    <row r="158" spans="1:47" s="2" customFormat="1" ht="39">
      <c r="A158" s="32"/>
      <c r="B158" s="33"/>
      <c r="C158" s="32"/>
      <c r="D158" s="162" t="s">
        <v>248</v>
      </c>
      <c r="E158" s="32"/>
      <c r="F158" s="163" t="s">
        <v>902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2:51" s="13" customFormat="1" ht="12">
      <c r="B159" s="171"/>
      <c r="D159" s="162" t="s">
        <v>367</v>
      </c>
      <c r="E159" s="172" t="s">
        <v>1</v>
      </c>
      <c r="F159" s="173" t="s">
        <v>1604</v>
      </c>
      <c r="H159" s="174">
        <v>17.526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367</v>
      </c>
      <c r="AU159" s="172" t="s">
        <v>87</v>
      </c>
      <c r="AV159" s="13" t="s">
        <v>87</v>
      </c>
      <c r="AW159" s="13" t="s">
        <v>33</v>
      </c>
      <c r="AX159" s="13" t="s">
        <v>85</v>
      </c>
      <c r="AY159" s="172" t="s">
        <v>240</v>
      </c>
    </row>
    <row r="160" spans="1:65" s="2" customFormat="1" ht="16.5" customHeight="1">
      <c r="A160" s="32"/>
      <c r="B160" s="148"/>
      <c r="C160" s="194" t="s">
        <v>292</v>
      </c>
      <c r="D160" s="194" t="s">
        <v>428</v>
      </c>
      <c r="E160" s="195" t="s">
        <v>1605</v>
      </c>
      <c r="F160" s="196" t="s">
        <v>1606</v>
      </c>
      <c r="G160" s="197" t="s">
        <v>391</v>
      </c>
      <c r="H160" s="198">
        <v>33.124</v>
      </c>
      <c r="I160" s="199"/>
      <c r="J160" s="200">
        <f>ROUND(I160*H160,2)</f>
        <v>0</v>
      </c>
      <c r="K160" s="196" t="s">
        <v>356</v>
      </c>
      <c r="L160" s="201"/>
      <c r="M160" s="202" t="s">
        <v>1</v>
      </c>
      <c r="N160" s="203" t="s">
        <v>43</v>
      </c>
      <c r="O160" s="58"/>
      <c r="P160" s="158">
        <f>O160*H160</f>
        <v>0</v>
      </c>
      <c r="Q160" s="158">
        <v>1</v>
      </c>
      <c r="R160" s="158">
        <f>Q160*H160</f>
        <v>33.124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277</v>
      </c>
      <c r="AT160" s="160" t="s">
        <v>428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1607</v>
      </c>
    </row>
    <row r="161" spans="1:47" s="2" customFormat="1" ht="12">
      <c r="A161" s="32"/>
      <c r="B161" s="33"/>
      <c r="C161" s="32"/>
      <c r="D161" s="162" t="s">
        <v>248</v>
      </c>
      <c r="E161" s="32"/>
      <c r="F161" s="163" t="s">
        <v>1606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3" customFormat="1" ht="12">
      <c r="B162" s="171"/>
      <c r="D162" s="162" t="s">
        <v>367</v>
      </c>
      <c r="F162" s="173" t="s">
        <v>1608</v>
      </c>
      <c r="H162" s="174">
        <v>33.124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</v>
      </c>
      <c r="AX162" s="13" t="s">
        <v>85</v>
      </c>
      <c r="AY162" s="172" t="s">
        <v>240</v>
      </c>
    </row>
    <row r="163" spans="2:63" s="12" customFormat="1" ht="22.9" customHeight="1">
      <c r="B163" s="135"/>
      <c r="D163" s="136" t="s">
        <v>77</v>
      </c>
      <c r="E163" s="146" t="s">
        <v>239</v>
      </c>
      <c r="F163" s="146" t="s">
        <v>913</v>
      </c>
      <c r="I163" s="138"/>
      <c r="J163" s="147">
        <f>BK163</f>
        <v>0</v>
      </c>
      <c r="L163" s="135"/>
      <c r="M163" s="140"/>
      <c r="N163" s="141"/>
      <c r="O163" s="141"/>
      <c r="P163" s="142">
        <f>SUM(P164:P169)</f>
        <v>0</v>
      </c>
      <c r="Q163" s="141"/>
      <c r="R163" s="142">
        <f>SUM(R164:R169)</f>
        <v>7.201</v>
      </c>
      <c r="S163" s="141"/>
      <c r="T163" s="143">
        <f>SUM(T164:T169)</f>
        <v>0</v>
      </c>
      <c r="AR163" s="136" t="s">
        <v>85</v>
      </c>
      <c r="AT163" s="144" t="s">
        <v>77</v>
      </c>
      <c r="AU163" s="144" t="s">
        <v>85</v>
      </c>
      <c r="AY163" s="136" t="s">
        <v>240</v>
      </c>
      <c r="BK163" s="145">
        <f>SUM(BK164:BK169)</f>
        <v>0</v>
      </c>
    </row>
    <row r="164" spans="1:65" s="2" customFormat="1" ht="24">
      <c r="A164" s="32"/>
      <c r="B164" s="148"/>
      <c r="C164" s="149" t="s">
        <v>297</v>
      </c>
      <c r="D164" s="149" t="s">
        <v>243</v>
      </c>
      <c r="E164" s="150" t="s">
        <v>914</v>
      </c>
      <c r="F164" s="151" t="s">
        <v>915</v>
      </c>
      <c r="G164" s="152" t="s">
        <v>375</v>
      </c>
      <c r="H164" s="153">
        <v>3.81</v>
      </c>
      <c r="I164" s="154"/>
      <c r="J164" s="155">
        <f>ROUND(I164*H164,2)</f>
        <v>0</v>
      </c>
      <c r="K164" s="151" t="s">
        <v>356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239</v>
      </c>
      <c r="AT164" s="160" t="s">
        <v>243</v>
      </c>
      <c r="AU164" s="160" t="s">
        <v>87</v>
      </c>
      <c r="AY164" s="17" t="s">
        <v>240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239</v>
      </c>
      <c r="BM164" s="160" t="s">
        <v>1609</v>
      </c>
    </row>
    <row r="165" spans="1:47" s="2" customFormat="1" ht="19.5">
      <c r="A165" s="32"/>
      <c r="B165" s="33"/>
      <c r="C165" s="32"/>
      <c r="D165" s="162" t="s">
        <v>248</v>
      </c>
      <c r="E165" s="32"/>
      <c r="F165" s="163" t="s">
        <v>917</v>
      </c>
      <c r="G165" s="32"/>
      <c r="H165" s="32"/>
      <c r="I165" s="164"/>
      <c r="J165" s="32"/>
      <c r="K165" s="32"/>
      <c r="L165" s="33"/>
      <c r="M165" s="165"/>
      <c r="N165" s="166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248</v>
      </c>
      <c r="AU165" s="17" t="s">
        <v>87</v>
      </c>
    </row>
    <row r="166" spans="2:51" s="13" customFormat="1" ht="12">
      <c r="B166" s="171"/>
      <c r="D166" s="162" t="s">
        <v>367</v>
      </c>
      <c r="E166" s="172" t="s">
        <v>1</v>
      </c>
      <c r="F166" s="173" t="s">
        <v>1610</v>
      </c>
      <c r="H166" s="174">
        <v>3.81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367</v>
      </c>
      <c r="AU166" s="172" t="s">
        <v>87</v>
      </c>
      <c r="AV166" s="13" t="s">
        <v>87</v>
      </c>
      <c r="AW166" s="13" t="s">
        <v>33</v>
      </c>
      <c r="AX166" s="13" t="s">
        <v>85</v>
      </c>
      <c r="AY166" s="172" t="s">
        <v>240</v>
      </c>
    </row>
    <row r="167" spans="1:65" s="2" customFormat="1" ht="16.5" customHeight="1">
      <c r="A167" s="32"/>
      <c r="B167" s="148"/>
      <c r="C167" s="194" t="s">
        <v>302</v>
      </c>
      <c r="D167" s="194" t="s">
        <v>428</v>
      </c>
      <c r="E167" s="195" t="s">
        <v>1605</v>
      </c>
      <c r="F167" s="196" t="s">
        <v>1606</v>
      </c>
      <c r="G167" s="197" t="s">
        <v>391</v>
      </c>
      <c r="H167" s="198">
        <v>7.201</v>
      </c>
      <c r="I167" s="199"/>
      <c r="J167" s="200">
        <f>ROUND(I167*H167,2)</f>
        <v>0</v>
      </c>
      <c r="K167" s="196" t="s">
        <v>356</v>
      </c>
      <c r="L167" s="201"/>
      <c r="M167" s="202" t="s">
        <v>1</v>
      </c>
      <c r="N167" s="203" t="s">
        <v>43</v>
      </c>
      <c r="O167" s="58"/>
      <c r="P167" s="158">
        <f>O167*H167</f>
        <v>0</v>
      </c>
      <c r="Q167" s="158">
        <v>1</v>
      </c>
      <c r="R167" s="158">
        <f>Q167*H167</f>
        <v>7.201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277</v>
      </c>
      <c r="AT167" s="160" t="s">
        <v>428</v>
      </c>
      <c r="AU167" s="160" t="s">
        <v>87</v>
      </c>
      <c r="AY167" s="17" t="s">
        <v>240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239</v>
      </c>
      <c r="BM167" s="160" t="s">
        <v>1611</v>
      </c>
    </row>
    <row r="168" spans="1:47" s="2" customFormat="1" ht="12">
      <c r="A168" s="32"/>
      <c r="B168" s="33"/>
      <c r="C168" s="32"/>
      <c r="D168" s="162" t="s">
        <v>248</v>
      </c>
      <c r="E168" s="32"/>
      <c r="F168" s="163" t="s">
        <v>1606</v>
      </c>
      <c r="G168" s="32"/>
      <c r="H168" s="32"/>
      <c r="I168" s="164"/>
      <c r="J168" s="32"/>
      <c r="K168" s="32"/>
      <c r="L168" s="33"/>
      <c r="M168" s="165"/>
      <c r="N168" s="166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248</v>
      </c>
      <c r="AU168" s="17" t="s">
        <v>87</v>
      </c>
    </row>
    <row r="169" spans="2:51" s="13" customFormat="1" ht="12">
      <c r="B169" s="171"/>
      <c r="D169" s="162" t="s">
        <v>367</v>
      </c>
      <c r="F169" s="173" t="s">
        <v>1612</v>
      </c>
      <c r="H169" s="174">
        <v>7.201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367</v>
      </c>
      <c r="AU169" s="172" t="s">
        <v>87</v>
      </c>
      <c r="AV169" s="13" t="s">
        <v>87</v>
      </c>
      <c r="AW169" s="13" t="s">
        <v>3</v>
      </c>
      <c r="AX169" s="13" t="s">
        <v>85</v>
      </c>
      <c r="AY169" s="172" t="s">
        <v>240</v>
      </c>
    </row>
    <row r="170" spans="2:63" s="12" customFormat="1" ht="22.9" customHeight="1">
      <c r="B170" s="135"/>
      <c r="D170" s="136" t="s">
        <v>77</v>
      </c>
      <c r="E170" s="146" t="s">
        <v>277</v>
      </c>
      <c r="F170" s="146" t="s">
        <v>497</v>
      </c>
      <c r="I170" s="138"/>
      <c r="J170" s="147">
        <f>BK170</f>
        <v>0</v>
      </c>
      <c r="L170" s="135"/>
      <c r="M170" s="140"/>
      <c r="N170" s="141"/>
      <c r="O170" s="141"/>
      <c r="P170" s="142">
        <f>SUM(P171:P222)</f>
        <v>0</v>
      </c>
      <c r="Q170" s="141"/>
      <c r="R170" s="142">
        <f>SUM(R171:R222)</f>
        <v>2.3708416</v>
      </c>
      <c r="S170" s="141"/>
      <c r="T170" s="143">
        <f>SUM(T171:T222)</f>
        <v>0.0797</v>
      </c>
      <c r="AR170" s="136" t="s">
        <v>85</v>
      </c>
      <c r="AT170" s="144" t="s">
        <v>77</v>
      </c>
      <c r="AU170" s="144" t="s">
        <v>85</v>
      </c>
      <c r="AY170" s="136" t="s">
        <v>240</v>
      </c>
      <c r="BK170" s="145">
        <f>SUM(BK171:BK222)</f>
        <v>0</v>
      </c>
    </row>
    <row r="171" spans="1:65" s="2" customFormat="1" ht="16.5" customHeight="1">
      <c r="A171" s="32"/>
      <c r="B171" s="148"/>
      <c r="C171" s="149" t="s">
        <v>307</v>
      </c>
      <c r="D171" s="149" t="s">
        <v>243</v>
      </c>
      <c r="E171" s="150" t="s">
        <v>921</v>
      </c>
      <c r="F171" s="151" t="s">
        <v>922</v>
      </c>
      <c r="G171" s="152" t="s">
        <v>493</v>
      </c>
      <c r="H171" s="153">
        <v>3</v>
      </c>
      <c r="I171" s="154"/>
      <c r="J171" s="155">
        <f>ROUND(I171*H171,2)</f>
        <v>0</v>
      </c>
      <c r="K171" s="151" t="s">
        <v>1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239</v>
      </c>
      <c r="AT171" s="160" t="s">
        <v>243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1613</v>
      </c>
    </row>
    <row r="172" spans="1:65" s="2" customFormat="1" ht="33" customHeight="1">
      <c r="A172" s="32"/>
      <c r="B172" s="148"/>
      <c r="C172" s="149" t="s">
        <v>8</v>
      </c>
      <c r="D172" s="149" t="s">
        <v>243</v>
      </c>
      <c r="E172" s="150" t="s">
        <v>1614</v>
      </c>
      <c r="F172" s="151" t="s">
        <v>1615</v>
      </c>
      <c r="G172" s="152" t="s">
        <v>445</v>
      </c>
      <c r="H172" s="153">
        <v>3.5</v>
      </c>
      <c r="I172" s="154"/>
      <c r="J172" s="155">
        <f>ROUND(I172*H172,2)</f>
        <v>0</v>
      </c>
      <c r="K172" s="151" t="s">
        <v>356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1E-05</v>
      </c>
      <c r="R172" s="158">
        <f>Q172*H172</f>
        <v>3.5000000000000004E-05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239</v>
      </c>
      <c r="AT172" s="160" t="s">
        <v>243</v>
      </c>
      <c r="AU172" s="160" t="s">
        <v>87</v>
      </c>
      <c r="AY172" s="17" t="s">
        <v>240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239</v>
      </c>
      <c r="BM172" s="160" t="s">
        <v>1616</v>
      </c>
    </row>
    <row r="173" spans="1:47" s="2" customFormat="1" ht="19.5">
      <c r="A173" s="32"/>
      <c r="B173" s="33"/>
      <c r="C173" s="32"/>
      <c r="D173" s="162" t="s">
        <v>248</v>
      </c>
      <c r="E173" s="32"/>
      <c r="F173" s="163" t="s">
        <v>1617</v>
      </c>
      <c r="G173" s="32"/>
      <c r="H173" s="32"/>
      <c r="I173" s="164"/>
      <c r="J173" s="32"/>
      <c r="K173" s="32"/>
      <c r="L173" s="33"/>
      <c r="M173" s="165"/>
      <c r="N173" s="166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248</v>
      </c>
      <c r="AU173" s="17" t="s">
        <v>87</v>
      </c>
    </row>
    <row r="174" spans="1:65" s="2" customFormat="1" ht="21.75" customHeight="1">
      <c r="A174" s="32"/>
      <c r="B174" s="148"/>
      <c r="C174" s="194" t="s">
        <v>316</v>
      </c>
      <c r="D174" s="194" t="s">
        <v>428</v>
      </c>
      <c r="E174" s="195" t="s">
        <v>1618</v>
      </c>
      <c r="F174" s="196" t="s">
        <v>1619</v>
      </c>
      <c r="G174" s="197" t="s">
        <v>445</v>
      </c>
      <c r="H174" s="198">
        <v>3.553</v>
      </c>
      <c r="I174" s="199"/>
      <c r="J174" s="200">
        <f>ROUND(I174*H174,2)</f>
        <v>0</v>
      </c>
      <c r="K174" s="196" t="s">
        <v>1</v>
      </c>
      <c r="L174" s="201"/>
      <c r="M174" s="202" t="s">
        <v>1</v>
      </c>
      <c r="N174" s="203" t="s">
        <v>43</v>
      </c>
      <c r="O174" s="58"/>
      <c r="P174" s="158">
        <f>O174*H174</f>
        <v>0</v>
      </c>
      <c r="Q174" s="158">
        <v>0.0102</v>
      </c>
      <c r="R174" s="158">
        <f>Q174*H174</f>
        <v>0.036240600000000005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277</v>
      </c>
      <c r="AT174" s="160" t="s">
        <v>428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239</v>
      </c>
      <c r="BM174" s="160" t="s">
        <v>1620</v>
      </c>
    </row>
    <row r="175" spans="1:47" s="2" customFormat="1" ht="12">
      <c r="A175" s="32"/>
      <c r="B175" s="33"/>
      <c r="C175" s="32"/>
      <c r="D175" s="162" t="s">
        <v>248</v>
      </c>
      <c r="E175" s="32"/>
      <c r="F175" s="163" t="s">
        <v>1619</v>
      </c>
      <c r="G175" s="32"/>
      <c r="H175" s="32"/>
      <c r="I175" s="164"/>
      <c r="J175" s="32"/>
      <c r="K175" s="32"/>
      <c r="L175" s="33"/>
      <c r="M175" s="165"/>
      <c r="N175" s="16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2:51" s="13" customFormat="1" ht="12">
      <c r="B176" s="171"/>
      <c r="D176" s="162" t="s">
        <v>367</v>
      </c>
      <c r="F176" s="173" t="s">
        <v>1621</v>
      </c>
      <c r="H176" s="174">
        <v>3.553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367</v>
      </c>
      <c r="AU176" s="172" t="s">
        <v>87</v>
      </c>
      <c r="AV176" s="13" t="s">
        <v>87</v>
      </c>
      <c r="AW176" s="13" t="s">
        <v>3</v>
      </c>
      <c r="AX176" s="13" t="s">
        <v>85</v>
      </c>
      <c r="AY176" s="172" t="s">
        <v>240</v>
      </c>
    </row>
    <row r="177" spans="1:65" s="2" customFormat="1" ht="33" customHeight="1">
      <c r="A177" s="32"/>
      <c r="B177" s="148"/>
      <c r="C177" s="149" t="s">
        <v>321</v>
      </c>
      <c r="D177" s="149" t="s">
        <v>243</v>
      </c>
      <c r="E177" s="150" t="s">
        <v>1622</v>
      </c>
      <c r="F177" s="151" t="s">
        <v>1623</v>
      </c>
      <c r="G177" s="152" t="s">
        <v>445</v>
      </c>
      <c r="H177" s="153">
        <v>63.5</v>
      </c>
      <c r="I177" s="154"/>
      <c r="J177" s="155">
        <f>ROUND(I177*H177,2)</f>
        <v>0</v>
      </c>
      <c r="K177" s="151" t="s">
        <v>356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1E-05</v>
      </c>
      <c r="R177" s="158">
        <f>Q177*H177</f>
        <v>0.000635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239</v>
      </c>
      <c r="AT177" s="160" t="s">
        <v>243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1624</v>
      </c>
    </row>
    <row r="178" spans="1:47" s="2" customFormat="1" ht="19.5">
      <c r="A178" s="32"/>
      <c r="B178" s="33"/>
      <c r="C178" s="32"/>
      <c r="D178" s="162" t="s">
        <v>248</v>
      </c>
      <c r="E178" s="32"/>
      <c r="F178" s="163" t="s">
        <v>1625</v>
      </c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248</v>
      </c>
      <c r="AU178" s="17" t="s">
        <v>87</v>
      </c>
    </row>
    <row r="179" spans="1:65" s="2" customFormat="1" ht="21.75" customHeight="1">
      <c r="A179" s="32"/>
      <c r="B179" s="148"/>
      <c r="C179" s="194" t="s">
        <v>327</v>
      </c>
      <c r="D179" s="194" t="s">
        <v>428</v>
      </c>
      <c r="E179" s="195" t="s">
        <v>1626</v>
      </c>
      <c r="F179" s="196" t="s">
        <v>1627</v>
      </c>
      <c r="G179" s="197" t="s">
        <v>445</v>
      </c>
      <c r="H179" s="198">
        <v>66.675</v>
      </c>
      <c r="I179" s="199"/>
      <c r="J179" s="200">
        <f>ROUND(I179*H179,2)</f>
        <v>0</v>
      </c>
      <c r="K179" s="196" t="s">
        <v>1</v>
      </c>
      <c r="L179" s="201"/>
      <c r="M179" s="202" t="s">
        <v>1</v>
      </c>
      <c r="N179" s="203" t="s">
        <v>43</v>
      </c>
      <c r="O179" s="58"/>
      <c r="P179" s="158">
        <f>O179*H179</f>
        <v>0</v>
      </c>
      <c r="Q179" s="158">
        <v>0.0282</v>
      </c>
      <c r="R179" s="158">
        <f>Q179*H179</f>
        <v>1.8802349999999999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277</v>
      </c>
      <c r="AT179" s="160" t="s">
        <v>428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1628</v>
      </c>
    </row>
    <row r="180" spans="1:47" s="2" customFormat="1" ht="12">
      <c r="A180" s="32"/>
      <c r="B180" s="33"/>
      <c r="C180" s="32"/>
      <c r="D180" s="162" t="s">
        <v>248</v>
      </c>
      <c r="E180" s="32"/>
      <c r="F180" s="163" t="s">
        <v>1627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2:51" s="13" customFormat="1" ht="12">
      <c r="B181" s="171"/>
      <c r="D181" s="162" t="s">
        <v>367</v>
      </c>
      <c r="F181" s="173" t="s">
        <v>1629</v>
      </c>
      <c r="H181" s="174">
        <v>66.675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367</v>
      </c>
      <c r="AU181" s="172" t="s">
        <v>87</v>
      </c>
      <c r="AV181" s="13" t="s">
        <v>87</v>
      </c>
      <c r="AW181" s="13" t="s">
        <v>3</v>
      </c>
      <c r="AX181" s="13" t="s">
        <v>85</v>
      </c>
      <c r="AY181" s="172" t="s">
        <v>240</v>
      </c>
    </row>
    <row r="182" spans="1:65" s="2" customFormat="1" ht="21.75" customHeight="1">
      <c r="A182" s="32"/>
      <c r="B182" s="148"/>
      <c r="C182" s="149" t="s">
        <v>332</v>
      </c>
      <c r="D182" s="149" t="s">
        <v>243</v>
      </c>
      <c r="E182" s="150" t="s">
        <v>1630</v>
      </c>
      <c r="F182" s="151" t="s">
        <v>1631</v>
      </c>
      <c r="G182" s="152" t="s">
        <v>501</v>
      </c>
      <c r="H182" s="153">
        <v>1</v>
      </c>
      <c r="I182" s="154"/>
      <c r="J182" s="155">
        <f>ROUND(I182*H182,2)</f>
        <v>0</v>
      </c>
      <c r="K182" s="151" t="s">
        <v>356</v>
      </c>
      <c r="L182" s="33"/>
      <c r="M182" s="156" t="s">
        <v>1</v>
      </c>
      <c r="N182" s="157" t="s">
        <v>43</v>
      </c>
      <c r="O182" s="58"/>
      <c r="P182" s="158">
        <f>O182*H182</f>
        <v>0</v>
      </c>
      <c r="Q182" s="158">
        <v>0.00165</v>
      </c>
      <c r="R182" s="158">
        <f>Q182*H182</f>
        <v>0.00165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239</v>
      </c>
      <c r="AT182" s="160" t="s">
        <v>243</v>
      </c>
      <c r="AU182" s="160" t="s">
        <v>87</v>
      </c>
      <c r="AY182" s="17" t="s">
        <v>240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239</v>
      </c>
      <c r="BM182" s="160" t="s">
        <v>1632</v>
      </c>
    </row>
    <row r="183" spans="1:47" s="2" customFormat="1" ht="29.25">
      <c r="A183" s="32"/>
      <c r="B183" s="33"/>
      <c r="C183" s="32"/>
      <c r="D183" s="162" t="s">
        <v>248</v>
      </c>
      <c r="E183" s="32"/>
      <c r="F183" s="163" t="s">
        <v>1633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248</v>
      </c>
      <c r="AU183" s="17" t="s">
        <v>87</v>
      </c>
    </row>
    <row r="184" spans="1:65" s="2" customFormat="1" ht="24.2" customHeight="1">
      <c r="A184" s="32"/>
      <c r="B184" s="148"/>
      <c r="C184" s="194" t="s">
        <v>453</v>
      </c>
      <c r="D184" s="194" t="s">
        <v>428</v>
      </c>
      <c r="E184" s="195" t="s">
        <v>1634</v>
      </c>
      <c r="F184" s="196" t="s">
        <v>1635</v>
      </c>
      <c r="G184" s="197" t="s">
        <v>501</v>
      </c>
      <c r="H184" s="198">
        <v>1</v>
      </c>
      <c r="I184" s="199"/>
      <c r="J184" s="200">
        <f>ROUND(I184*H184,2)</f>
        <v>0</v>
      </c>
      <c r="K184" s="196" t="s">
        <v>1</v>
      </c>
      <c r="L184" s="201"/>
      <c r="M184" s="202" t="s">
        <v>1</v>
      </c>
      <c r="N184" s="203" t="s">
        <v>43</v>
      </c>
      <c r="O184" s="58"/>
      <c r="P184" s="158">
        <f>O184*H184</f>
        <v>0</v>
      </c>
      <c r="Q184" s="158">
        <v>0.022</v>
      </c>
      <c r="R184" s="158">
        <f>Q184*H184</f>
        <v>0.022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277</v>
      </c>
      <c r="AT184" s="160" t="s">
        <v>428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1636</v>
      </c>
    </row>
    <row r="185" spans="1:47" s="2" customFormat="1" ht="12">
      <c r="A185" s="32"/>
      <c r="B185" s="33"/>
      <c r="C185" s="32"/>
      <c r="D185" s="162" t="s">
        <v>248</v>
      </c>
      <c r="E185" s="32"/>
      <c r="F185" s="163" t="s">
        <v>1637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1:65" s="2" customFormat="1" ht="24">
      <c r="A186" s="32"/>
      <c r="B186" s="148"/>
      <c r="C186" s="194" t="s">
        <v>7</v>
      </c>
      <c r="D186" s="194" t="s">
        <v>428</v>
      </c>
      <c r="E186" s="195" t="s">
        <v>1638</v>
      </c>
      <c r="F186" s="196" t="s">
        <v>1639</v>
      </c>
      <c r="G186" s="197" t="s">
        <v>501</v>
      </c>
      <c r="H186" s="198">
        <v>1</v>
      </c>
      <c r="I186" s="199"/>
      <c r="J186" s="200">
        <f>ROUND(I186*H186,2)</f>
        <v>0</v>
      </c>
      <c r="K186" s="196" t="s">
        <v>1</v>
      </c>
      <c r="L186" s="201"/>
      <c r="M186" s="202" t="s">
        <v>1</v>
      </c>
      <c r="N186" s="203" t="s">
        <v>43</v>
      </c>
      <c r="O186" s="58"/>
      <c r="P186" s="158">
        <f>O186*H186</f>
        <v>0</v>
      </c>
      <c r="Q186" s="158">
        <v>0.00654</v>
      </c>
      <c r="R186" s="158">
        <f>Q186*H186</f>
        <v>0.00654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277</v>
      </c>
      <c r="AT186" s="160" t="s">
        <v>428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239</v>
      </c>
      <c r="BM186" s="160" t="s">
        <v>1640</v>
      </c>
    </row>
    <row r="187" spans="1:47" s="2" customFormat="1" ht="19.5">
      <c r="A187" s="32"/>
      <c r="B187" s="33"/>
      <c r="C187" s="32"/>
      <c r="D187" s="162" t="s">
        <v>248</v>
      </c>
      <c r="E187" s="32"/>
      <c r="F187" s="163" t="s">
        <v>1639</v>
      </c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16.5" customHeight="1">
      <c r="A188" s="32"/>
      <c r="B188" s="148"/>
      <c r="C188" s="149" t="s">
        <v>462</v>
      </c>
      <c r="D188" s="149" t="s">
        <v>243</v>
      </c>
      <c r="E188" s="150" t="s">
        <v>1641</v>
      </c>
      <c r="F188" s="151" t="s">
        <v>1642</v>
      </c>
      <c r="G188" s="152" t="s">
        <v>501</v>
      </c>
      <c r="H188" s="153">
        <v>1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0.00034</v>
      </c>
      <c r="R188" s="158">
        <f>Q188*H188</f>
        <v>0.00034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1643</v>
      </c>
    </row>
    <row r="189" spans="1:47" s="2" customFormat="1" ht="19.5">
      <c r="A189" s="32"/>
      <c r="B189" s="33"/>
      <c r="C189" s="32"/>
      <c r="D189" s="162" t="s">
        <v>248</v>
      </c>
      <c r="E189" s="32"/>
      <c r="F189" s="163" t="s">
        <v>1644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24.2" customHeight="1">
      <c r="A190" s="32"/>
      <c r="B190" s="148"/>
      <c r="C190" s="194" t="s">
        <v>467</v>
      </c>
      <c r="D190" s="194" t="s">
        <v>428</v>
      </c>
      <c r="E190" s="195" t="s">
        <v>1645</v>
      </c>
      <c r="F190" s="196" t="s">
        <v>1646</v>
      </c>
      <c r="G190" s="197" t="s">
        <v>501</v>
      </c>
      <c r="H190" s="198">
        <v>1</v>
      </c>
      <c r="I190" s="199"/>
      <c r="J190" s="200">
        <f>ROUND(I190*H190,2)</f>
        <v>0</v>
      </c>
      <c r="K190" s="196" t="s">
        <v>1</v>
      </c>
      <c r="L190" s="201"/>
      <c r="M190" s="202" t="s">
        <v>1</v>
      </c>
      <c r="N190" s="203" t="s">
        <v>43</v>
      </c>
      <c r="O190" s="58"/>
      <c r="P190" s="158">
        <f>O190*H190</f>
        <v>0</v>
      </c>
      <c r="Q190" s="158">
        <v>0.084</v>
      </c>
      <c r="R190" s="158">
        <f>Q190*H190</f>
        <v>0.084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277</v>
      </c>
      <c r="AT190" s="160" t="s">
        <v>428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1647</v>
      </c>
    </row>
    <row r="191" spans="1:47" s="2" customFormat="1" ht="12">
      <c r="A191" s="32"/>
      <c r="B191" s="33"/>
      <c r="C191" s="32"/>
      <c r="D191" s="162" t="s">
        <v>248</v>
      </c>
      <c r="E191" s="32"/>
      <c r="F191" s="163" t="s">
        <v>1646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1:65" s="2" customFormat="1" ht="24">
      <c r="A192" s="32"/>
      <c r="B192" s="148"/>
      <c r="C192" s="149" t="s">
        <v>472</v>
      </c>
      <c r="D192" s="149" t="s">
        <v>243</v>
      </c>
      <c r="E192" s="150" t="s">
        <v>1648</v>
      </c>
      <c r="F192" s="151" t="s">
        <v>1649</v>
      </c>
      <c r="G192" s="152" t="s">
        <v>501</v>
      </c>
      <c r="H192" s="153">
        <v>2</v>
      </c>
      <c r="I192" s="154"/>
      <c r="J192" s="155">
        <f>ROUND(I192*H192,2)</f>
        <v>0</v>
      </c>
      <c r="K192" s="151" t="s">
        <v>356</v>
      </c>
      <c r="L192" s="33"/>
      <c r="M192" s="156" t="s">
        <v>1</v>
      </c>
      <c r="N192" s="157" t="s">
        <v>43</v>
      </c>
      <c r="O192" s="58"/>
      <c r="P192" s="158">
        <f>O192*H192</f>
        <v>0</v>
      </c>
      <c r="Q192" s="158">
        <v>0</v>
      </c>
      <c r="R192" s="158">
        <f>Q192*H192</f>
        <v>0</v>
      </c>
      <c r="S192" s="158">
        <v>0.03985</v>
      </c>
      <c r="T192" s="159">
        <f>S192*H192</f>
        <v>0.0797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239</v>
      </c>
      <c r="AT192" s="160" t="s">
        <v>243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239</v>
      </c>
      <c r="BM192" s="160" t="s">
        <v>1650</v>
      </c>
    </row>
    <row r="193" spans="1:65" s="2" customFormat="1" ht="16.5" customHeight="1">
      <c r="A193" s="32"/>
      <c r="B193" s="148"/>
      <c r="C193" s="149" t="s">
        <v>403</v>
      </c>
      <c r="D193" s="149" t="s">
        <v>243</v>
      </c>
      <c r="E193" s="150" t="s">
        <v>1651</v>
      </c>
      <c r="F193" s="151" t="s">
        <v>1652</v>
      </c>
      <c r="G193" s="152" t="s">
        <v>501</v>
      </c>
      <c r="H193" s="153">
        <v>1</v>
      </c>
      <c r="I193" s="154"/>
      <c r="J193" s="155">
        <f>ROUND(I193*H193,2)</f>
        <v>0</v>
      </c>
      <c r="K193" s="151" t="s">
        <v>356</v>
      </c>
      <c r="L193" s="33"/>
      <c r="M193" s="156" t="s">
        <v>1</v>
      </c>
      <c r="N193" s="157" t="s">
        <v>43</v>
      </c>
      <c r="O193" s="58"/>
      <c r="P193" s="158">
        <f>O193*H193</f>
        <v>0</v>
      </c>
      <c r="Q193" s="158">
        <v>0.12303</v>
      </c>
      <c r="R193" s="158">
        <f>Q193*H193</f>
        <v>0.12303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239</v>
      </c>
      <c r="AT193" s="160" t="s">
        <v>243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239</v>
      </c>
      <c r="BM193" s="160" t="s">
        <v>1653</v>
      </c>
    </row>
    <row r="194" spans="1:47" s="2" customFormat="1" ht="12">
      <c r="A194" s="32"/>
      <c r="B194" s="33"/>
      <c r="C194" s="32"/>
      <c r="D194" s="162" t="s">
        <v>248</v>
      </c>
      <c r="E194" s="32"/>
      <c r="F194" s="163" t="s">
        <v>1652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1:65" s="2" customFormat="1" ht="24">
      <c r="A195" s="32"/>
      <c r="B195" s="148"/>
      <c r="C195" s="194" t="s">
        <v>478</v>
      </c>
      <c r="D195" s="194" t="s">
        <v>428</v>
      </c>
      <c r="E195" s="195" t="s">
        <v>1654</v>
      </c>
      <c r="F195" s="196" t="s">
        <v>1655</v>
      </c>
      <c r="G195" s="197" t="s">
        <v>501</v>
      </c>
      <c r="H195" s="198">
        <v>1</v>
      </c>
      <c r="I195" s="199"/>
      <c r="J195" s="200">
        <f>ROUND(I195*H195,2)</f>
        <v>0</v>
      </c>
      <c r="K195" s="196" t="s">
        <v>1</v>
      </c>
      <c r="L195" s="201"/>
      <c r="M195" s="202" t="s">
        <v>1</v>
      </c>
      <c r="N195" s="203" t="s">
        <v>43</v>
      </c>
      <c r="O195" s="58"/>
      <c r="P195" s="158">
        <f>O195*H195</f>
        <v>0</v>
      </c>
      <c r="Q195" s="158">
        <v>0.013</v>
      </c>
      <c r="R195" s="158">
        <f>Q195*H195</f>
        <v>0.013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277</v>
      </c>
      <c r="AT195" s="160" t="s">
        <v>428</v>
      </c>
      <c r="AU195" s="160" t="s">
        <v>87</v>
      </c>
      <c r="AY195" s="17" t="s">
        <v>240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239</v>
      </c>
      <c r="BM195" s="160" t="s">
        <v>1656</v>
      </c>
    </row>
    <row r="196" spans="1:47" s="2" customFormat="1" ht="19.5">
      <c r="A196" s="32"/>
      <c r="B196" s="33"/>
      <c r="C196" s="32"/>
      <c r="D196" s="162" t="s">
        <v>248</v>
      </c>
      <c r="E196" s="32"/>
      <c r="F196" s="163" t="s">
        <v>1655</v>
      </c>
      <c r="G196" s="32"/>
      <c r="H196" s="32"/>
      <c r="I196" s="164"/>
      <c r="J196" s="32"/>
      <c r="K196" s="32"/>
      <c r="L196" s="33"/>
      <c r="M196" s="165"/>
      <c r="N196" s="166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248</v>
      </c>
      <c r="AU196" s="17" t="s">
        <v>87</v>
      </c>
    </row>
    <row r="197" spans="1:65" s="2" customFormat="1" ht="24">
      <c r="A197" s="32"/>
      <c r="B197" s="148"/>
      <c r="C197" s="149" t="s">
        <v>483</v>
      </c>
      <c r="D197" s="149" t="s">
        <v>243</v>
      </c>
      <c r="E197" s="150" t="s">
        <v>1657</v>
      </c>
      <c r="F197" s="151" t="s">
        <v>1658</v>
      </c>
      <c r="G197" s="152" t="s">
        <v>501</v>
      </c>
      <c r="H197" s="153">
        <v>5</v>
      </c>
      <c r="I197" s="154"/>
      <c r="J197" s="155">
        <f>ROUND(I197*H197,2)</f>
        <v>0</v>
      </c>
      <c r="K197" s="151" t="s">
        <v>356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0.00296</v>
      </c>
      <c r="R197" s="158">
        <f>Q197*H197</f>
        <v>0.0148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239</v>
      </c>
      <c r="AT197" s="160" t="s">
        <v>243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1659</v>
      </c>
    </row>
    <row r="198" spans="1:47" s="2" customFormat="1" ht="29.25">
      <c r="A198" s="32"/>
      <c r="B198" s="33"/>
      <c r="C198" s="32"/>
      <c r="D198" s="162" t="s">
        <v>248</v>
      </c>
      <c r="E198" s="32"/>
      <c r="F198" s="163" t="s">
        <v>1660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1:65" s="2" customFormat="1" ht="24">
      <c r="A199" s="32"/>
      <c r="B199" s="148"/>
      <c r="C199" s="194" t="s">
        <v>485</v>
      </c>
      <c r="D199" s="194" t="s">
        <v>428</v>
      </c>
      <c r="E199" s="195" t="s">
        <v>1661</v>
      </c>
      <c r="F199" s="196" t="s">
        <v>1662</v>
      </c>
      <c r="G199" s="197" t="s">
        <v>501</v>
      </c>
      <c r="H199" s="198">
        <v>2</v>
      </c>
      <c r="I199" s="199"/>
      <c r="J199" s="200">
        <f>ROUND(I199*H199,2)</f>
        <v>0</v>
      </c>
      <c r="K199" s="196" t="s">
        <v>1</v>
      </c>
      <c r="L199" s="201"/>
      <c r="M199" s="202" t="s">
        <v>1</v>
      </c>
      <c r="N199" s="203" t="s">
        <v>43</v>
      </c>
      <c r="O199" s="58"/>
      <c r="P199" s="158">
        <f>O199*H199</f>
        <v>0</v>
      </c>
      <c r="Q199" s="158">
        <v>0.0205</v>
      </c>
      <c r="R199" s="158">
        <f>Q199*H199</f>
        <v>0.041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277</v>
      </c>
      <c r="AT199" s="160" t="s">
        <v>428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1663</v>
      </c>
    </row>
    <row r="200" spans="1:47" s="2" customFormat="1" ht="12">
      <c r="A200" s="32"/>
      <c r="B200" s="33"/>
      <c r="C200" s="32"/>
      <c r="D200" s="162" t="s">
        <v>248</v>
      </c>
      <c r="E200" s="32"/>
      <c r="F200" s="163" t="s">
        <v>1664</v>
      </c>
      <c r="G200" s="32"/>
      <c r="H200" s="32"/>
      <c r="I200" s="164"/>
      <c r="J200" s="32"/>
      <c r="K200" s="32"/>
      <c r="L200" s="33"/>
      <c r="M200" s="165"/>
      <c r="N200" s="166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65" s="2" customFormat="1" ht="24">
      <c r="A201" s="32"/>
      <c r="B201" s="148"/>
      <c r="C201" s="194" t="s">
        <v>490</v>
      </c>
      <c r="D201" s="194" t="s">
        <v>428</v>
      </c>
      <c r="E201" s="195" t="s">
        <v>1665</v>
      </c>
      <c r="F201" s="196" t="s">
        <v>1666</v>
      </c>
      <c r="G201" s="197" t="s">
        <v>501</v>
      </c>
      <c r="H201" s="198">
        <v>2</v>
      </c>
      <c r="I201" s="199"/>
      <c r="J201" s="200">
        <f>ROUND(I201*H201,2)</f>
        <v>0</v>
      </c>
      <c r="K201" s="196" t="s">
        <v>1</v>
      </c>
      <c r="L201" s="201"/>
      <c r="M201" s="202" t="s">
        <v>1</v>
      </c>
      <c r="N201" s="203" t="s">
        <v>43</v>
      </c>
      <c r="O201" s="58"/>
      <c r="P201" s="158">
        <f>O201*H201</f>
        <v>0</v>
      </c>
      <c r="Q201" s="158">
        <v>0.0187</v>
      </c>
      <c r="R201" s="158">
        <f>Q201*H201</f>
        <v>0.0374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277</v>
      </c>
      <c r="AT201" s="160" t="s">
        <v>428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239</v>
      </c>
      <c r="BM201" s="160" t="s">
        <v>1667</v>
      </c>
    </row>
    <row r="202" spans="1:47" s="2" customFormat="1" ht="12">
      <c r="A202" s="32"/>
      <c r="B202" s="33"/>
      <c r="C202" s="32"/>
      <c r="D202" s="162" t="s">
        <v>248</v>
      </c>
      <c r="E202" s="32"/>
      <c r="F202" s="163" t="s">
        <v>1668</v>
      </c>
      <c r="G202" s="32"/>
      <c r="H202" s="32"/>
      <c r="I202" s="164"/>
      <c r="J202" s="32"/>
      <c r="K202" s="32"/>
      <c r="L202" s="33"/>
      <c r="M202" s="165"/>
      <c r="N202" s="166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248</v>
      </c>
      <c r="AU202" s="17" t="s">
        <v>87</v>
      </c>
    </row>
    <row r="203" spans="1:65" s="2" customFormat="1" ht="24">
      <c r="A203" s="32"/>
      <c r="B203" s="148"/>
      <c r="C203" s="194" t="s">
        <v>498</v>
      </c>
      <c r="D203" s="194" t="s">
        <v>428</v>
      </c>
      <c r="E203" s="195" t="s">
        <v>1669</v>
      </c>
      <c r="F203" s="196" t="s">
        <v>1670</v>
      </c>
      <c r="G203" s="197" t="s">
        <v>501</v>
      </c>
      <c r="H203" s="198">
        <v>1</v>
      </c>
      <c r="I203" s="199"/>
      <c r="J203" s="200">
        <f>ROUND(I203*H203,2)</f>
        <v>0</v>
      </c>
      <c r="K203" s="196" t="s">
        <v>1</v>
      </c>
      <c r="L203" s="201"/>
      <c r="M203" s="202" t="s">
        <v>1</v>
      </c>
      <c r="N203" s="203" t="s">
        <v>43</v>
      </c>
      <c r="O203" s="58"/>
      <c r="P203" s="158">
        <f>O203*H203</f>
        <v>0</v>
      </c>
      <c r="Q203" s="158">
        <v>0.056</v>
      </c>
      <c r="R203" s="158">
        <f>Q203*H203</f>
        <v>0.056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277</v>
      </c>
      <c r="AT203" s="160" t="s">
        <v>428</v>
      </c>
      <c r="AU203" s="160" t="s">
        <v>87</v>
      </c>
      <c r="AY203" s="17" t="s">
        <v>240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239</v>
      </c>
      <c r="BM203" s="160" t="s">
        <v>1671</v>
      </c>
    </row>
    <row r="204" spans="1:65" s="2" customFormat="1" ht="24">
      <c r="A204" s="32"/>
      <c r="B204" s="148"/>
      <c r="C204" s="149" t="s">
        <v>503</v>
      </c>
      <c r="D204" s="149" t="s">
        <v>243</v>
      </c>
      <c r="E204" s="150" t="s">
        <v>1672</v>
      </c>
      <c r="F204" s="151" t="s">
        <v>1673</v>
      </c>
      <c r="G204" s="152" t="s">
        <v>501</v>
      </c>
      <c r="H204" s="153">
        <v>1</v>
      </c>
      <c r="I204" s="154"/>
      <c r="J204" s="155">
        <f>ROUND(I204*H204,2)</f>
        <v>0</v>
      </c>
      <c r="K204" s="151" t="s">
        <v>356</v>
      </c>
      <c r="L204" s="33"/>
      <c r="M204" s="156" t="s">
        <v>1</v>
      </c>
      <c r="N204" s="157" t="s">
        <v>43</v>
      </c>
      <c r="O204" s="58"/>
      <c r="P204" s="158">
        <f>O204*H204</f>
        <v>0</v>
      </c>
      <c r="Q204" s="158">
        <v>0.0038</v>
      </c>
      <c r="R204" s="158">
        <f>Q204*H204</f>
        <v>0.0038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239</v>
      </c>
      <c r="AT204" s="160" t="s">
        <v>243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239</v>
      </c>
      <c r="BM204" s="160" t="s">
        <v>1674</v>
      </c>
    </row>
    <row r="205" spans="1:47" s="2" customFormat="1" ht="29.25">
      <c r="A205" s="32"/>
      <c r="B205" s="33"/>
      <c r="C205" s="32"/>
      <c r="D205" s="162" t="s">
        <v>248</v>
      </c>
      <c r="E205" s="32"/>
      <c r="F205" s="163" t="s">
        <v>1675</v>
      </c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1:65" s="2" customFormat="1" ht="24">
      <c r="A206" s="32"/>
      <c r="B206" s="148"/>
      <c r="C206" s="194" t="s">
        <v>509</v>
      </c>
      <c r="D206" s="194" t="s">
        <v>428</v>
      </c>
      <c r="E206" s="195" t="s">
        <v>1676</v>
      </c>
      <c r="F206" s="196" t="s">
        <v>1677</v>
      </c>
      <c r="G206" s="197" t="s">
        <v>501</v>
      </c>
      <c r="H206" s="198">
        <v>1</v>
      </c>
      <c r="I206" s="199"/>
      <c r="J206" s="200">
        <f>ROUND(I206*H206,2)</f>
        <v>0</v>
      </c>
      <c r="K206" s="196" t="s">
        <v>1</v>
      </c>
      <c r="L206" s="201"/>
      <c r="M206" s="202" t="s">
        <v>1</v>
      </c>
      <c r="N206" s="203" t="s">
        <v>43</v>
      </c>
      <c r="O206" s="58"/>
      <c r="P206" s="158">
        <f>O206*H206</f>
        <v>0</v>
      </c>
      <c r="Q206" s="158">
        <v>0.0295</v>
      </c>
      <c r="R206" s="158">
        <f>Q206*H206</f>
        <v>0.0295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277</v>
      </c>
      <c r="AT206" s="160" t="s">
        <v>428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239</v>
      </c>
      <c r="BM206" s="160" t="s">
        <v>1678</v>
      </c>
    </row>
    <row r="207" spans="1:65" s="2" customFormat="1" ht="16.5" customHeight="1">
      <c r="A207" s="32"/>
      <c r="B207" s="148"/>
      <c r="C207" s="149" t="s">
        <v>514</v>
      </c>
      <c r="D207" s="149" t="s">
        <v>243</v>
      </c>
      <c r="E207" s="150" t="s">
        <v>1679</v>
      </c>
      <c r="F207" s="151" t="s">
        <v>1680</v>
      </c>
      <c r="G207" s="152" t="s">
        <v>445</v>
      </c>
      <c r="H207" s="153">
        <v>73.7</v>
      </c>
      <c r="I207" s="154"/>
      <c r="J207" s="155">
        <f>ROUND(I207*H207,2)</f>
        <v>0</v>
      </c>
      <c r="K207" s="151" t="s">
        <v>356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0.00019</v>
      </c>
      <c r="R207" s="158">
        <f>Q207*H207</f>
        <v>0.014003000000000002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239</v>
      </c>
      <c r="AT207" s="160" t="s">
        <v>243</v>
      </c>
      <c r="AU207" s="160" t="s">
        <v>87</v>
      </c>
      <c r="AY207" s="17" t="s">
        <v>240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239</v>
      </c>
      <c r="BM207" s="160" t="s">
        <v>1681</v>
      </c>
    </row>
    <row r="208" spans="1:47" s="2" customFormat="1" ht="12">
      <c r="A208" s="32"/>
      <c r="B208" s="33"/>
      <c r="C208" s="32"/>
      <c r="D208" s="162" t="s">
        <v>248</v>
      </c>
      <c r="E208" s="32"/>
      <c r="F208" s="163" t="s">
        <v>1682</v>
      </c>
      <c r="G208" s="32"/>
      <c r="H208" s="32"/>
      <c r="I208" s="164"/>
      <c r="J208" s="32"/>
      <c r="K208" s="32"/>
      <c r="L208" s="33"/>
      <c r="M208" s="165"/>
      <c r="N208" s="166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248</v>
      </c>
      <c r="AU208" s="17" t="s">
        <v>87</v>
      </c>
    </row>
    <row r="209" spans="2:51" s="13" customFormat="1" ht="12">
      <c r="B209" s="171"/>
      <c r="D209" s="162" t="s">
        <v>367</v>
      </c>
      <c r="E209" s="172" t="s">
        <v>1</v>
      </c>
      <c r="F209" s="173" t="s">
        <v>1683</v>
      </c>
      <c r="H209" s="174">
        <v>67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367</v>
      </c>
      <c r="AU209" s="172" t="s">
        <v>87</v>
      </c>
      <c r="AV209" s="13" t="s">
        <v>87</v>
      </c>
      <c r="AW209" s="13" t="s">
        <v>33</v>
      </c>
      <c r="AX209" s="13" t="s">
        <v>85</v>
      </c>
      <c r="AY209" s="172" t="s">
        <v>240</v>
      </c>
    </row>
    <row r="210" spans="2:51" s="13" customFormat="1" ht="12">
      <c r="B210" s="171"/>
      <c r="D210" s="162" t="s">
        <v>367</v>
      </c>
      <c r="F210" s="173" t="s">
        <v>1684</v>
      </c>
      <c r="H210" s="174">
        <v>73.7</v>
      </c>
      <c r="I210" s="175"/>
      <c r="L210" s="171"/>
      <c r="M210" s="176"/>
      <c r="N210" s="177"/>
      <c r="O210" s="177"/>
      <c r="P210" s="177"/>
      <c r="Q210" s="177"/>
      <c r="R210" s="177"/>
      <c r="S210" s="177"/>
      <c r="T210" s="178"/>
      <c r="AT210" s="172" t="s">
        <v>367</v>
      </c>
      <c r="AU210" s="172" t="s">
        <v>87</v>
      </c>
      <c r="AV210" s="13" t="s">
        <v>87</v>
      </c>
      <c r="AW210" s="13" t="s">
        <v>3</v>
      </c>
      <c r="AX210" s="13" t="s">
        <v>85</v>
      </c>
      <c r="AY210" s="172" t="s">
        <v>240</v>
      </c>
    </row>
    <row r="211" spans="1:65" s="2" customFormat="1" ht="21.75" customHeight="1">
      <c r="A211" s="32"/>
      <c r="B211" s="148"/>
      <c r="C211" s="149" t="s">
        <v>518</v>
      </c>
      <c r="D211" s="149" t="s">
        <v>243</v>
      </c>
      <c r="E211" s="150" t="s">
        <v>1685</v>
      </c>
      <c r="F211" s="151" t="s">
        <v>1686</v>
      </c>
      <c r="G211" s="152" t="s">
        <v>445</v>
      </c>
      <c r="H211" s="153">
        <v>73.7</v>
      </c>
      <c r="I211" s="154"/>
      <c r="J211" s="155">
        <f>ROUND(I211*H211,2)</f>
        <v>0</v>
      </c>
      <c r="K211" s="151" t="s">
        <v>356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9E-05</v>
      </c>
      <c r="R211" s="158">
        <f>Q211*H211</f>
        <v>0.006633000000000001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239</v>
      </c>
      <c r="AT211" s="160" t="s">
        <v>243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239</v>
      </c>
      <c r="BM211" s="160" t="s">
        <v>1687</v>
      </c>
    </row>
    <row r="212" spans="1:47" s="2" customFormat="1" ht="12">
      <c r="A212" s="32"/>
      <c r="B212" s="33"/>
      <c r="C212" s="32"/>
      <c r="D212" s="162" t="s">
        <v>248</v>
      </c>
      <c r="E212" s="32"/>
      <c r="F212" s="163" t="s">
        <v>1688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248</v>
      </c>
      <c r="AU212" s="17" t="s">
        <v>87</v>
      </c>
    </row>
    <row r="213" spans="1:65" s="2" customFormat="1" ht="24">
      <c r="A213" s="32"/>
      <c r="B213" s="148"/>
      <c r="C213" s="149" t="s">
        <v>522</v>
      </c>
      <c r="D213" s="149" t="s">
        <v>243</v>
      </c>
      <c r="E213" s="150" t="s">
        <v>1689</v>
      </c>
      <c r="F213" s="151" t="s">
        <v>1690</v>
      </c>
      <c r="G213" s="152" t="s">
        <v>445</v>
      </c>
      <c r="H213" s="153">
        <v>63.5</v>
      </c>
      <c r="I213" s="154"/>
      <c r="J213" s="155">
        <f>ROUND(I213*H213,2)</f>
        <v>0</v>
      </c>
      <c r="K213" s="151" t="s">
        <v>356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239</v>
      </c>
      <c r="AT213" s="160" t="s">
        <v>243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239</v>
      </c>
      <c r="BM213" s="160" t="s">
        <v>1691</v>
      </c>
    </row>
    <row r="214" spans="1:47" s="2" customFormat="1" ht="12">
      <c r="A214" s="32"/>
      <c r="B214" s="33"/>
      <c r="C214" s="32"/>
      <c r="D214" s="162" t="s">
        <v>248</v>
      </c>
      <c r="E214" s="32"/>
      <c r="F214" s="163" t="s">
        <v>1690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1:65" s="2" customFormat="1" ht="24">
      <c r="A215" s="32"/>
      <c r="B215" s="148"/>
      <c r="C215" s="149" t="s">
        <v>527</v>
      </c>
      <c r="D215" s="149" t="s">
        <v>243</v>
      </c>
      <c r="E215" s="150" t="s">
        <v>1692</v>
      </c>
      <c r="F215" s="151" t="s">
        <v>1693</v>
      </c>
      <c r="G215" s="152" t="s">
        <v>445</v>
      </c>
      <c r="H215" s="153">
        <v>3.5</v>
      </c>
      <c r="I215" s="154"/>
      <c r="J215" s="155">
        <f>ROUND(I215*H215,2)</f>
        <v>0</v>
      </c>
      <c r="K215" s="151" t="s">
        <v>356</v>
      </c>
      <c r="L215" s="33"/>
      <c r="M215" s="156" t="s">
        <v>1</v>
      </c>
      <c r="N215" s="157" t="s">
        <v>43</v>
      </c>
      <c r="O215" s="58"/>
      <c r="P215" s="158">
        <f>O215*H215</f>
        <v>0</v>
      </c>
      <c r="Q215" s="158">
        <v>0</v>
      </c>
      <c r="R215" s="158">
        <f>Q215*H215</f>
        <v>0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239</v>
      </c>
      <c r="AT215" s="160" t="s">
        <v>243</v>
      </c>
      <c r="AU215" s="160" t="s">
        <v>87</v>
      </c>
      <c r="AY215" s="17" t="s">
        <v>240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239</v>
      </c>
      <c r="BM215" s="160" t="s">
        <v>1694</v>
      </c>
    </row>
    <row r="216" spans="1:47" s="2" customFormat="1" ht="12">
      <c r="A216" s="32"/>
      <c r="B216" s="33"/>
      <c r="C216" s="32"/>
      <c r="D216" s="162" t="s">
        <v>248</v>
      </c>
      <c r="E216" s="32"/>
      <c r="F216" s="163" t="s">
        <v>1693</v>
      </c>
      <c r="G216" s="32"/>
      <c r="H216" s="32"/>
      <c r="I216" s="164"/>
      <c r="J216" s="32"/>
      <c r="K216" s="32"/>
      <c r="L216" s="33"/>
      <c r="M216" s="165"/>
      <c r="N216" s="166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248</v>
      </c>
      <c r="AU216" s="17" t="s">
        <v>87</v>
      </c>
    </row>
    <row r="217" spans="1:65" s="2" customFormat="1" ht="16.5" customHeight="1">
      <c r="A217" s="32"/>
      <c r="B217" s="148"/>
      <c r="C217" s="149" t="s">
        <v>531</v>
      </c>
      <c r="D217" s="149" t="s">
        <v>243</v>
      </c>
      <c r="E217" s="150" t="s">
        <v>1695</v>
      </c>
      <c r="F217" s="151" t="s">
        <v>1696</v>
      </c>
      <c r="G217" s="152" t="s">
        <v>246</v>
      </c>
      <c r="H217" s="153">
        <v>1</v>
      </c>
      <c r="I217" s="154"/>
      <c r="J217" s="155">
        <f>ROUND(I217*H217,2)</f>
        <v>0</v>
      </c>
      <c r="K217" s="151" t="s">
        <v>1</v>
      </c>
      <c r="L217" s="33"/>
      <c r="M217" s="156" t="s">
        <v>1</v>
      </c>
      <c r="N217" s="157" t="s">
        <v>43</v>
      </c>
      <c r="O217" s="58"/>
      <c r="P217" s="158">
        <f>O217*H217</f>
        <v>0</v>
      </c>
      <c r="Q217" s="158">
        <v>0</v>
      </c>
      <c r="R217" s="158">
        <f>Q217*H217</f>
        <v>0</v>
      </c>
      <c r="S217" s="158">
        <v>0</v>
      </c>
      <c r="T217" s="15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239</v>
      </c>
      <c r="AT217" s="160" t="s">
        <v>243</v>
      </c>
      <c r="AU217" s="160" t="s">
        <v>87</v>
      </c>
      <c r="AY217" s="17" t="s">
        <v>240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85</v>
      </c>
      <c r="BK217" s="161">
        <f>ROUND(I217*H217,2)</f>
        <v>0</v>
      </c>
      <c r="BL217" s="17" t="s">
        <v>239</v>
      </c>
      <c r="BM217" s="160" t="s">
        <v>1697</v>
      </c>
    </row>
    <row r="218" spans="1:47" s="2" customFormat="1" ht="12">
      <c r="A218" s="32"/>
      <c r="B218" s="33"/>
      <c r="C218" s="32"/>
      <c r="D218" s="162" t="s">
        <v>248</v>
      </c>
      <c r="E218" s="32"/>
      <c r="F218" s="163" t="s">
        <v>1696</v>
      </c>
      <c r="G218" s="32"/>
      <c r="H218" s="32"/>
      <c r="I218" s="164"/>
      <c r="J218" s="32"/>
      <c r="K218" s="32"/>
      <c r="L218" s="33"/>
      <c r="M218" s="165"/>
      <c r="N218" s="166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248</v>
      </c>
      <c r="AU218" s="17" t="s">
        <v>87</v>
      </c>
    </row>
    <row r="219" spans="1:65" s="2" customFormat="1" ht="21.75" customHeight="1">
      <c r="A219" s="32"/>
      <c r="B219" s="148"/>
      <c r="C219" s="149" t="s">
        <v>535</v>
      </c>
      <c r="D219" s="149" t="s">
        <v>243</v>
      </c>
      <c r="E219" s="150" t="s">
        <v>1698</v>
      </c>
      <c r="F219" s="151" t="s">
        <v>1699</v>
      </c>
      <c r="G219" s="152" t="s">
        <v>445</v>
      </c>
      <c r="H219" s="153">
        <v>63.5</v>
      </c>
      <c r="I219" s="154"/>
      <c r="J219" s="155">
        <f>ROUND(I219*H219,2)</f>
        <v>0</v>
      </c>
      <c r="K219" s="151" t="s">
        <v>356</v>
      </c>
      <c r="L219" s="33"/>
      <c r="M219" s="156" t="s">
        <v>1</v>
      </c>
      <c r="N219" s="157" t="s">
        <v>43</v>
      </c>
      <c r="O219" s="58"/>
      <c r="P219" s="158">
        <f>O219*H219</f>
        <v>0</v>
      </c>
      <c r="Q219" s="158">
        <v>0</v>
      </c>
      <c r="R219" s="158">
        <f>Q219*H219</f>
        <v>0</v>
      </c>
      <c r="S219" s="158">
        <v>0</v>
      </c>
      <c r="T219" s="15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0" t="s">
        <v>239</v>
      </c>
      <c r="AT219" s="160" t="s">
        <v>243</v>
      </c>
      <c r="AU219" s="160" t="s">
        <v>87</v>
      </c>
      <c r="AY219" s="17" t="s">
        <v>240</v>
      </c>
      <c r="BE219" s="161">
        <f>IF(N219="základní",J219,0)</f>
        <v>0</v>
      </c>
      <c r="BF219" s="161">
        <f>IF(N219="snížená",J219,0)</f>
        <v>0</v>
      </c>
      <c r="BG219" s="161">
        <f>IF(N219="zákl. přenesená",J219,0)</f>
        <v>0</v>
      </c>
      <c r="BH219" s="161">
        <f>IF(N219="sníž. přenesená",J219,0)</f>
        <v>0</v>
      </c>
      <c r="BI219" s="161">
        <f>IF(N219="nulová",J219,0)</f>
        <v>0</v>
      </c>
      <c r="BJ219" s="17" t="s">
        <v>85</v>
      </c>
      <c r="BK219" s="161">
        <f>ROUND(I219*H219,2)</f>
        <v>0</v>
      </c>
      <c r="BL219" s="17" t="s">
        <v>239</v>
      </c>
      <c r="BM219" s="160" t="s">
        <v>1700</v>
      </c>
    </row>
    <row r="220" spans="1:47" s="2" customFormat="1" ht="12">
      <c r="A220" s="32"/>
      <c r="B220" s="33"/>
      <c r="C220" s="32"/>
      <c r="D220" s="162" t="s">
        <v>248</v>
      </c>
      <c r="E220" s="32"/>
      <c r="F220" s="163" t="s">
        <v>1701</v>
      </c>
      <c r="G220" s="32"/>
      <c r="H220" s="32"/>
      <c r="I220" s="164"/>
      <c r="J220" s="32"/>
      <c r="K220" s="32"/>
      <c r="L220" s="33"/>
      <c r="M220" s="165"/>
      <c r="N220" s="166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248</v>
      </c>
      <c r="AU220" s="17" t="s">
        <v>87</v>
      </c>
    </row>
    <row r="221" spans="1:65" s="2" customFormat="1" ht="21.75" customHeight="1">
      <c r="A221" s="32"/>
      <c r="B221" s="148"/>
      <c r="C221" s="149" t="s">
        <v>539</v>
      </c>
      <c r="D221" s="149" t="s">
        <v>243</v>
      </c>
      <c r="E221" s="150" t="s">
        <v>1702</v>
      </c>
      <c r="F221" s="151" t="s">
        <v>1703</v>
      </c>
      <c r="G221" s="152" t="s">
        <v>445</v>
      </c>
      <c r="H221" s="153">
        <v>3.5</v>
      </c>
      <c r="I221" s="154"/>
      <c r="J221" s="155">
        <f>ROUND(I221*H221,2)</f>
        <v>0</v>
      </c>
      <c r="K221" s="151" t="s">
        <v>356</v>
      </c>
      <c r="L221" s="33"/>
      <c r="M221" s="156" t="s">
        <v>1</v>
      </c>
      <c r="N221" s="157" t="s">
        <v>43</v>
      </c>
      <c r="O221" s="58"/>
      <c r="P221" s="158">
        <f>O221*H221</f>
        <v>0</v>
      </c>
      <c r="Q221" s="158">
        <v>0</v>
      </c>
      <c r="R221" s="158">
        <f>Q221*H221</f>
        <v>0</v>
      </c>
      <c r="S221" s="158">
        <v>0</v>
      </c>
      <c r="T221" s="15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239</v>
      </c>
      <c r="AT221" s="160" t="s">
        <v>243</v>
      </c>
      <c r="AU221" s="160" t="s">
        <v>87</v>
      </c>
      <c r="AY221" s="17" t="s">
        <v>240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85</v>
      </c>
      <c r="BK221" s="161">
        <f>ROUND(I221*H221,2)</f>
        <v>0</v>
      </c>
      <c r="BL221" s="17" t="s">
        <v>239</v>
      </c>
      <c r="BM221" s="160" t="s">
        <v>1704</v>
      </c>
    </row>
    <row r="222" spans="1:47" s="2" customFormat="1" ht="12">
      <c r="A222" s="32"/>
      <c r="B222" s="33"/>
      <c r="C222" s="32"/>
      <c r="D222" s="162" t="s">
        <v>248</v>
      </c>
      <c r="E222" s="32"/>
      <c r="F222" s="163" t="s">
        <v>1705</v>
      </c>
      <c r="G222" s="32"/>
      <c r="H222" s="32"/>
      <c r="I222" s="164"/>
      <c r="J222" s="32"/>
      <c r="K222" s="32"/>
      <c r="L222" s="33"/>
      <c r="M222" s="165"/>
      <c r="N222" s="166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248</v>
      </c>
      <c r="AU222" s="17" t="s">
        <v>87</v>
      </c>
    </row>
    <row r="223" spans="2:63" s="12" customFormat="1" ht="22.9" customHeight="1">
      <c r="B223" s="135"/>
      <c r="D223" s="136" t="s">
        <v>77</v>
      </c>
      <c r="E223" s="146" t="s">
        <v>614</v>
      </c>
      <c r="F223" s="146" t="s">
        <v>615</v>
      </c>
      <c r="I223" s="138"/>
      <c r="J223" s="147">
        <f>BK223</f>
        <v>0</v>
      </c>
      <c r="L223" s="135"/>
      <c r="M223" s="140"/>
      <c r="N223" s="141"/>
      <c r="O223" s="141"/>
      <c r="P223" s="142">
        <f>SUM(P224:P227)</f>
        <v>0</v>
      </c>
      <c r="Q223" s="141"/>
      <c r="R223" s="142">
        <f>SUM(R224:R227)</f>
        <v>0</v>
      </c>
      <c r="S223" s="141"/>
      <c r="T223" s="143">
        <f>SUM(T224:T227)</f>
        <v>0</v>
      </c>
      <c r="AR223" s="136" t="s">
        <v>85</v>
      </c>
      <c r="AT223" s="144" t="s">
        <v>77</v>
      </c>
      <c r="AU223" s="144" t="s">
        <v>85</v>
      </c>
      <c r="AY223" s="136" t="s">
        <v>240</v>
      </c>
      <c r="BK223" s="145">
        <f>SUM(BK224:BK227)</f>
        <v>0</v>
      </c>
    </row>
    <row r="224" spans="1:65" s="2" customFormat="1" ht="24">
      <c r="A224" s="32"/>
      <c r="B224" s="148"/>
      <c r="C224" s="149" t="s">
        <v>544</v>
      </c>
      <c r="D224" s="149" t="s">
        <v>243</v>
      </c>
      <c r="E224" s="150" t="s">
        <v>1031</v>
      </c>
      <c r="F224" s="151" t="s">
        <v>1032</v>
      </c>
      <c r="G224" s="152" t="s">
        <v>391</v>
      </c>
      <c r="H224" s="153">
        <v>42.733</v>
      </c>
      <c r="I224" s="154"/>
      <c r="J224" s="155">
        <f>ROUND(I224*H224,2)</f>
        <v>0</v>
      </c>
      <c r="K224" s="151" t="s">
        <v>356</v>
      </c>
      <c r="L224" s="33"/>
      <c r="M224" s="156" t="s">
        <v>1</v>
      </c>
      <c r="N224" s="157" t="s">
        <v>43</v>
      </c>
      <c r="O224" s="58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239</v>
      </c>
      <c r="AT224" s="160" t="s">
        <v>243</v>
      </c>
      <c r="AU224" s="160" t="s">
        <v>87</v>
      </c>
      <c r="AY224" s="17" t="s">
        <v>240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239</v>
      </c>
      <c r="BM224" s="160" t="s">
        <v>1706</v>
      </c>
    </row>
    <row r="225" spans="1:47" s="2" customFormat="1" ht="29.25">
      <c r="A225" s="32"/>
      <c r="B225" s="33"/>
      <c r="C225" s="32"/>
      <c r="D225" s="162" t="s">
        <v>248</v>
      </c>
      <c r="E225" s="32"/>
      <c r="F225" s="163" t="s">
        <v>1034</v>
      </c>
      <c r="G225" s="32"/>
      <c r="H225" s="32"/>
      <c r="I225" s="164"/>
      <c r="J225" s="32"/>
      <c r="K225" s="32"/>
      <c r="L225" s="33"/>
      <c r="M225" s="165"/>
      <c r="N225" s="166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248</v>
      </c>
      <c r="AU225" s="17" t="s">
        <v>87</v>
      </c>
    </row>
    <row r="226" spans="1:65" s="2" customFormat="1" ht="33" customHeight="1">
      <c r="A226" s="32"/>
      <c r="B226" s="148"/>
      <c r="C226" s="149" t="s">
        <v>550</v>
      </c>
      <c r="D226" s="149" t="s">
        <v>243</v>
      </c>
      <c r="E226" s="150" t="s">
        <v>1035</v>
      </c>
      <c r="F226" s="151" t="s">
        <v>1036</v>
      </c>
      <c r="G226" s="152" t="s">
        <v>391</v>
      </c>
      <c r="H226" s="153">
        <v>42.733</v>
      </c>
      <c r="I226" s="154"/>
      <c r="J226" s="155">
        <f>ROUND(I226*H226,2)</f>
        <v>0</v>
      </c>
      <c r="K226" s="151" t="s">
        <v>356</v>
      </c>
      <c r="L226" s="33"/>
      <c r="M226" s="156" t="s">
        <v>1</v>
      </c>
      <c r="N226" s="157" t="s">
        <v>43</v>
      </c>
      <c r="O226" s="58"/>
      <c r="P226" s="158">
        <f>O226*H226</f>
        <v>0</v>
      </c>
      <c r="Q226" s="158">
        <v>0</v>
      </c>
      <c r="R226" s="158">
        <f>Q226*H226</f>
        <v>0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239</v>
      </c>
      <c r="AT226" s="160" t="s">
        <v>243</v>
      </c>
      <c r="AU226" s="160" t="s">
        <v>87</v>
      </c>
      <c r="AY226" s="17" t="s">
        <v>240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85</v>
      </c>
      <c r="BK226" s="161">
        <f>ROUND(I226*H226,2)</f>
        <v>0</v>
      </c>
      <c r="BL226" s="17" t="s">
        <v>239</v>
      </c>
      <c r="BM226" s="160" t="s">
        <v>1707</v>
      </c>
    </row>
    <row r="227" spans="1:47" s="2" customFormat="1" ht="29.25">
      <c r="A227" s="32"/>
      <c r="B227" s="33"/>
      <c r="C227" s="32"/>
      <c r="D227" s="162" t="s">
        <v>248</v>
      </c>
      <c r="E227" s="32"/>
      <c r="F227" s="163" t="s">
        <v>1038</v>
      </c>
      <c r="G227" s="32"/>
      <c r="H227" s="32"/>
      <c r="I227" s="164"/>
      <c r="J227" s="32"/>
      <c r="K227" s="32"/>
      <c r="L227" s="33"/>
      <c r="M227" s="165"/>
      <c r="N227" s="166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248</v>
      </c>
      <c r="AU227" s="17" t="s">
        <v>87</v>
      </c>
    </row>
    <row r="228" spans="2:63" s="12" customFormat="1" ht="25.9" customHeight="1">
      <c r="B228" s="135"/>
      <c r="D228" s="136" t="s">
        <v>77</v>
      </c>
      <c r="E228" s="137" t="s">
        <v>428</v>
      </c>
      <c r="F228" s="137" t="s">
        <v>1708</v>
      </c>
      <c r="I228" s="138"/>
      <c r="J228" s="139">
        <f>BK228</f>
        <v>0</v>
      </c>
      <c r="L228" s="135"/>
      <c r="M228" s="140"/>
      <c r="N228" s="141"/>
      <c r="O228" s="141"/>
      <c r="P228" s="142">
        <f>P229</f>
        <v>0</v>
      </c>
      <c r="Q228" s="141"/>
      <c r="R228" s="142">
        <f>R229</f>
        <v>0.12053</v>
      </c>
      <c r="S228" s="141"/>
      <c r="T228" s="143">
        <f>T229</f>
        <v>0</v>
      </c>
      <c r="AR228" s="136" t="s">
        <v>100</v>
      </c>
      <c r="AT228" s="144" t="s">
        <v>77</v>
      </c>
      <c r="AU228" s="144" t="s">
        <v>78</v>
      </c>
      <c r="AY228" s="136" t="s">
        <v>240</v>
      </c>
      <c r="BK228" s="145">
        <f>BK229</f>
        <v>0</v>
      </c>
    </row>
    <row r="229" spans="2:63" s="12" customFormat="1" ht="22.9" customHeight="1">
      <c r="B229" s="135"/>
      <c r="D229" s="136" t="s">
        <v>77</v>
      </c>
      <c r="E229" s="146" t="s">
        <v>1709</v>
      </c>
      <c r="F229" s="146" t="s">
        <v>1710</v>
      </c>
      <c r="I229" s="138"/>
      <c r="J229" s="147">
        <f>BK229</f>
        <v>0</v>
      </c>
      <c r="L229" s="135"/>
      <c r="M229" s="140"/>
      <c r="N229" s="141"/>
      <c r="O229" s="141"/>
      <c r="P229" s="142">
        <f>SUM(P230:P237)</f>
        <v>0</v>
      </c>
      <c r="Q229" s="141"/>
      <c r="R229" s="142">
        <f>SUM(R230:R237)</f>
        <v>0.12053</v>
      </c>
      <c r="S229" s="141"/>
      <c r="T229" s="143">
        <f>SUM(T230:T237)</f>
        <v>0</v>
      </c>
      <c r="AR229" s="136" t="s">
        <v>100</v>
      </c>
      <c r="AT229" s="144" t="s">
        <v>77</v>
      </c>
      <c r="AU229" s="144" t="s">
        <v>85</v>
      </c>
      <c r="AY229" s="136" t="s">
        <v>240</v>
      </c>
      <c r="BK229" s="145">
        <f>SUM(BK230:BK237)</f>
        <v>0</v>
      </c>
    </row>
    <row r="230" spans="1:65" s="2" customFormat="1" ht="16.5" customHeight="1">
      <c r="A230" s="32"/>
      <c r="B230" s="148"/>
      <c r="C230" s="149" t="s">
        <v>556</v>
      </c>
      <c r="D230" s="149" t="s">
        <v>243</v>
      </c>
      <c r="E230" s="150" t="s">
        <v>1711</v>
      </c>
      <c r="F230" s="151" t="s">
        <v>1712</v>
      </c>
      <c r="G230" s="152" t="s">
        <v>501</v>
      </c>
      <c r="H230" s="153">
        <v>1</v>
      </c>
      <c r="I230" s="154"/>
      <c r="J230" s="155">
        <f>ROUND(I230*H230,2)</f>
        <v>0</v>
      </c>
      <c r="K230" s="151" t="s">
        <v>356</v>
      </c>
      <c r="L230" s="33"/>
      <c r="M230" s="156" t="s">
        <v>1</v>
      </c>
      <c r="N230" s="157" t="s">
        <v>43</v>
      </c>
      <c r="O230" s="58"/>
      <c r="P230" s="158">
        <f>O230*H230</f>
        <v>0</v>
      </c>
      <c r="Q230" s="158">
        <v>0</v>
      </c>
      <c r="R230" s="158">
        <f>Q230*H230</f>
        <v>0</v>
      </c>
      <c r="S230" s="158">
        <v>0</v>
      </c>
      <c r="T230" s="15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0" t="s">
        <v>1344</v>
      </c>
      <c r="AT230" s="160" t="s">
        <v>243</v>
      </c>
      <c r="AU230" s="160" t="s">
        <v>87</v>
      </c>
      <c r="AY230" s="17" t="s">
        <v>240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17" t="s">
        <v>85</v>
      </c>
      <c r="BK230" s="161">
        <f>ROUND(I230*H230,2)</f>
        <v>0</v>
      </c>
      <c r="BL230" s="17" t="s">
        <v>1344</v>
      </c>
      <c r="BM230" s="160" t="s">
        <v>1713</v>
      </c>
    </row>
    <row r="231" spans="1:47" s="2" customFormat="1" ht="12">
      <c r="A231" s="32"/>
      <c r="B231" s="33"/>
      <c r="C231" s="32"/>
      <c r="D231" s="162" t="s">
        <v>248</v>
      </c>
      <c r="E231" s="32"/>
      <c r="F231" s="163" t="s">
        <v>1714</v>
      </c>
      <c r="G231" s="32"/>
      <c r="H231" s="32"/>
      <c r="I231" s="164"/>
      <c r="J231" s="32"/>
      <c r="K231" s="32"/>
      <c r="L231" s="33"/>
      <c r="M231" s="165"/>
      <c r="N231" s="166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248</v>
      </c>
      <c r="AU231" s="17" t="s">
        <v>87</v>
      </c>
    </row>
    <row r="232" spans="1:65" s="2" customFormat="1" ht="24">
      <c r="A232" s="32"/>
      <c r="B232" s="148"/>
      <c r="C232" s="194" t="s">
        <v>561</v>
      </c>
      <c r="D232" s="194" t="s">
        <v>428</v>
      </c>
      <c r="E232" s="195" t="s">
        <v>1715</v>
      </c>
      <c r="F232" s="196" t="s">
        <v>1716</v>
      </c>
      <c r="G232" s="197" t="s">
        <v>501</v>
      </c>
      <c r="H232" s="198">
        <v>1</v>
      </c>
      <c r="I232" s="199"/>
      <c r="J232" s="200">
        <f>ROUND(I232*H232,2)</f>
        <v>0</v>
      </c>
      <c r="K232" s="196" t="s">
        <v>1</v>
      </c>
      <c r="L232" s="201"/>
      <c r="M232" s="202" t="s">
        <v>1</v>
      </c>
      <c r="N232" s="203" t="s">
        <v>43</v>
      </c>
      <c r="O232" s="58"/>
      <c r="P232" s="158">
        <f>O232*H232</f>
        <v>0</v>
      </c>
      <c r="Q232" s="158">
        <v>0.00657</v>
      </c>
      <c r="R232" s="158">
        <f>Q232*H232</f>
        <v>0.00657</v>
      </c>
      <c r="S232" s="158">
        <v>0</v>
      </c>
      <c r="T232" s="15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0" t="s">
        <v>1717</v>
      </c>
      <c r="AT232" s="160" t="s">
        <v>428</v>
      </c>
      <c r="AU232" s="160" t="s">
        <v>87</v>
      </c>
      <c r="AY232" s="17" t="s">
        <v>240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17" t="s">
        <v>85</v>
      </c>
      <c r="BK232" s="161">
        <f>ROUND(I232*H232,2)</f>
        <v>0</v>
      </c>
      <c r="BL232" s="17" t="s">
        <v>1344</v>
      </c>
      <c r="BM232" s="160" t="s">
        <v>1718</v>
      </c>
    </row>
    <row r="233" spans="1:47" s="2" customFormat="1" ht="12">
      <c r="A233" s="32"/>
      <c r="B233" s="33"/>
      <c r="C233" s="32"/>
      <c r="D233" s="162" t="s">
        <v>248</v>
      </c>
      <c r="E233" s="32"/>
      <c r="F233" s="163" t="s">
        <v>1719</v>
      </c>
      <c r="G233" s="32"/>
      <c r="H233" s="32"/>
      <c r="I233" s="164"/>
      <c r="J233" s="32"/>
      <c r="K233" s="32"/>
      <c r="L233" s="33"/>
      <c r="M233" s="165"/>
      <c r="N233" s="166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248</v>
      </c>
      <c r="AU233" s="17" t="s">
        <v>87</v>
      </c>
    </row>
    <row r="234" spans="1:65" s="2" customFormat="1" ht="16.5" customHeight="1">
      <c r="A234" s="32"/>
      <c r="B234" s="148"/>
      <c r="C234" s="149" t="s">
        <v>566</v>
      </c>
      <c r="D234" s="149" t="s">
        <v>243</v>
      </c>
      <c r="E234" s="150" t="s">
        <v>1720</v>
      </c>
      <c r="F234" s="151" t="s">
        <v>1721</v>
      </c>
      <c r="G234" s="152" t="s">
        <v>501</v>
      </c>
      <c r="H234" s="153">
        <v>11</v>
      </c>
      <c r="I234" s="154"/>
      <c r="J234" s="155">
        <f>ROUND(I234*H234,2)</f>
        <v>0</v>
      </c>
      <c r="K234" s="151" t="s">
        <v>356</v>
      </c>
      <c r="L234" s="33"/>
      <c r="M234" s="156" t="s">
        <v>1</v>
      </c>
      <c r="N234" s="157" t="s">
        <v>43</v>
      </c>
      <c r="O234" s="58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0" t="s">
        <v>1344</v>
      </c>
      <c r="AT234" s="160" t="s">
        <v>243</v>
      </c>
      <c r="AU234" s="160" t="s">
        <v>87</v>
      </c>
      <c r="AY234" s="17" t="s">
        <v>240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85</v>
      </c>
      <c r="BK234" s="161">
        <f>ROUND(I234*H234,2)</f>
        <v>0</v>
      </c>
      <c r="BL234" s="17" t="s">
        <v>1344</v>
      </c>
      <c r="BM234" s="160" t="s">
        <v>1722</v>
      </c>
    </row>
    <row r="235" spans="1:47" s="2" customFormat="1" ht="12">
      <c r="A235" s="32"/>
      <c r="B235" s="33"/>
      <c r="C235" s="32"/>
      <c r="D235" s="162" t="s">
        <v>248</v>
      </c>
      <c r="E235" s="32"/>
      <c r="F235" s="163" t="s">
        <v>1723</v>
      </c>
      <c r="G235" s="32"/>
      <c r="H235" s="32"/>
      <c r="I235" s="164"/>
      <c r="J235" s="32"/>
      <c r="K235" s="32"/>
      <c r="L235" s="33"/>
      <c r="M235" s="165"/>
      <c r="N235" s="166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248</v>
      </c>
      <c r="AU235" s="17" t="s">
        <v>87</v>
      </c>
    </row>
    <row r="236" spans="1:65" s="2" customFormat="1" ht="24">
      <c r="A236" s="32"/>
      <c r="B236" s="148"/>
      <c r="C236" s="194" t="s">
        <v>571</v>
      </c>
      <c r="D236" s="194" t="s">
        <v>428</v>
      </c>
      <c r="E236" s="195" t="s">
        <v>1724</v>
      </c>
      <c r="F236" s="196" t="s">
        <v>1725</v>
      </c>
      <c r="G236" s="197" t="s">
        <v>501</v>
      </c>
      <c r="H236" s="198">
        <v>11</v>
      </c>
      <c r="I236" s="199"/>
      <c r="J236" s="200">
        <f>ROUND(I236*H236,2)</f>
        <v>0</v>
      </c>
      <c r="K236" s="196" t="s">
        <v>1</v>
      </c>
      <c r="L236" s="201"/>
      <c r="M236" s="202" t="s">
        <v>1</v>
      </c>
      <c r="N236" s="203" t="s">
        <v>43</v>
      </c>
      <c r="O236" s="58"/>
      <c r="P236" s="158">
        <f>O236*H236</f>
        <v>0</v>
      </c>
      <c r="Q236" s="158">
        <v>0.01036</v>
      </c>
      <c r="R236" s="158">
        <f>Q236*H236</f>
        <v>0.11395999999999999</v>
      </c>
      <c r="S236" s="158">
        <v>0</v>
      </c>
      <c r="T236" s="15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0" t="s">
        <v>1717</v>
      </c>
      <c r="AT236" s="160" t="s">
        <v>428</v>
      </c>
      <c r="AU236" s="160" t="s">
        <v>87</v>
      </c>
      <c r="AY236" s="17" t="s">
        <v>240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7" t="s">
        <v>85</v>
      </c>
      <c r="BK236" s="161">
        <f>ROUND(I236*H236,2)</f>
        <v>0</v>
      </c>
      <c r="BL236" s="17" t="s">
        <v>1344</v>
      </c>
      <c r="BM236" s="160" t="s">
        <v>1726</v>
      </c>
    </row>
    <row r="237" spans="2:51" s="13" customFormat="1" ht="12">
      <c r="B237" s="171"/>
      <c r="D237" s="162" t="s">
        <v>367</v>
      </c>
      <c r="E237" s="172" t="s">
        <v>1</v>
      </c>
      <c r="F237" s="173" t="s">
        <v>1727</v>
      </c>
      <c r="H237" s="174">
        <v>11</v>
      </c>
      <c r="I237" s="175"/>
      <c r="L237" s="171"/>
      <c r="M237" s="204"/>
      <c r="N237" s="205"/>
      <c r="O237" s="205"/>
      <c r="P237" s="205"/>
      <c r="Q237" s="205"/>
      <c r="R237" s="205"/>
      <c r="S237" s="205"/>
      <c r="T237" s="206"/>
      <c r="AT237" s="172" t="s">
        <v>367</v>
      </c>
      <c r="AU237" s="172" t="s">
        <v>87</v>
      </c>
      <c r="AV237" s="13" t="s">
        <v>87</v>
      </c>
      <c r="AW237" s="13" t="s">
        <v>33</v>
      </c>
      <c r="AX237" s="13" t="s">
        <v>85</v>
      </c>
      <c r="AY237" s="172" t="s">
        <v>240</v>
      </c>
    </row>
    <row r="238" spans="1:31" s="2" customFormat="1" ht="6.95" customHeight="1">
      <c r="A238" s="32"/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33"/>
      <c r="M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</row>
  </sheetData>
  <autoFilter ref="C126:K23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3"/>
  <sheetViews>
    <sheetView showGridLines="0" tabSelected="1" workbookViewId="0" topLeftCell="A139">
      <selection activeCell="F152" sqref="F15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90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214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214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74.5" customHeight="1">
      <c r="A29" s="99"/>
      <c r="B29" s="100"/>
      <c r="C29" s="99"/>
      <c r="D29" s="99"/>
      <c r="E29" s="244" t="s">
        <v>216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ROUND((SUM(BE122:BE162)),2)</f>
        <v>0</v>
      </c>
      <c r="G35" s="32"/>
      <c r="H35" s="32"/>
      <c r="I35" s="105">
        <v>0.21</v>
      </c>
      <c r="J35" s="104">
        <f>ROUND(((SUM(BE122:BE162))*I35),2)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ROUND((SUM(BF122:BF162)),2)</f>
        <v>0</v>
      </c>
      <c r="G36" s="32"/>
      <c r="H36" s="32"/>
      <c r="I36" s="105">
        <v>0.15</v>
      </c>
      <c r="J36" s="104">
        <f>ROUND(((SUM(BF122:BF162))*I36),2)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ROUND((SUM(BG122:BG162)),2)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ROUND((SUM(BH122:BH162)),2)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ROUND((SUM(BI122:BI162)),2)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214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VRN - Vedlejší a ostatní rozpočtové náklady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222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2:12" s="10" customFormat="1" ht="19.9" customHeight="1">
      <c r="B100" s="121"/>
      <c r="D100" s="122" t="s">
        <v>223</v>
      </c>
      <c r="E100" s="123"/>
      <c r="F100" s="123"/>
      <c r="G100" s="123"/>
      <c r="H100" s="123"/>
      <c r="I100" s="123"/>
      <c r="J100" s="124">
        <f>J124</f>
        <v>0</v>
      </c>
      <c r="L100" s="121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224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6.25" customHeight="1">
      <c r="A110" s="32"/>
      <c r="B110" s="33"/>
      <c r="C110" s="32"/>
      <c r="D110" s="32"/>
      <c r="E110" s="252" t="str">
        <f>E7</f>
        <v>ZTV pro výstavbu rodinných a bytových domů U Unika v Pacově - III.etapa</v>
      </c>
      <c r="F110" s="253"/>
      <c r="G110" s="253"/>
      <c r="H110" s="253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213</v>
      </c>
      <c r="L111" s="20"/>
    </row>
    <row r="112" spans="1:31" s="2" customFormat="1" ht="16.5" customHeight="1">
      <c r="A112" s="32"/>
      <c r="B112" s="33"/>
      <c r="C112" s="32"/>
      <c r="D112" s="32"/>
      <c r="E112" s="252" t="s">
        <v>214</v>
      </c>
      <c r="F112" s="251"/>
      <c r="G112" s="251"/>
      <c r="H112" s="25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215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09" t="str">
        <f>E11</f>
        <v>VRN - Vedlejší a ostatní rozpočtové náklady</v>
      </c>
      <c r="F114" s="251"/>
      <c r="G114" s="251"/>
      <c r="H114" s="25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město Pacov</v>
      </c>
      <c r="G116" s="32"/>
      <c r="H116" s="32"/>
      <c r="I116" s="27" t="s">
        <v>22</v>
      </c>
      <c r="J116" s="55" t="str">
        <f>IF(J14="","",J14)</f>
        <v>21. 12. 2020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5.7" customHeight="1">
      <c r="A118" s="32"/>
      <c r="B118" s="33"/>
      <c r="C118" s="27" t="s">
        <v>24</v>
      </c>
      <c r="D118" s="32"/>
      <c r="E118" s="32"/>
      <c r="F118" s="25" t="str">
        <f>E17</f>
        <v>město Pacov</v>
      </c>
      <c r="G118" s="32"/>
      <c r="H118" s="32"/>
      <c r="I118" s="27" t="s">
        <v>29</v>
      </c>
      <c r="J118" s="30" t="str">
        <f>E23</f>
        <v>PROJEKT CENTRUM NOVA s.r.o.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27</v>
      </c>
      <c r="D119" s="32"/>
      <c r="E119" s="32"/>
      <c r="F119" s="25" t="str">
        <f>IF(E20="","",E20)</f>
        <v>Vyplň údaj</v>
      </c>
      <c r="G119" s="32"/>
      <c r="H119" s="32"/>
      <c r="I119" s="27" t="s">
        <v>34</v>
      </c>
      <c r="J119" s="30" t="str">
        <f>E26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5"/>
      <c r="B121" s="126"/>
      <c r="C121" s="127" t="s">
        <v>225</v>
      </c>
      <c r="D121" s="128" t="s">
        <v>63</v>
      </c>
      <c r="E121" s="128" t="s">
        <v>59</v>
      </c>
      <c r="F121" s="128" t="s">
        <v>60</v>
      </c>
      <c r="G121" s="128" t="s">
        <v>226</v>
      </c>
      <c r="H121" s="128" t="s">
        <v>227</v>
      </c>
      <c r="I121" s="128" t="s">
        <v>228</v>
      </c>
      <c r="J121" s="128" t="s">
        <v>219</v>
      </c>
      <c r="K121" s="129" t="s">
        <v>229</v>
      </c>
      <c r="L121" s="130"/>
      <c r="M121" s="62" t="s">
        <v>1</v>
      </c>
      <c r="N121" s="63" t="s">
        <v>42</v>
      </c>
      <c r="O121" s="63" t="s">
        <v>230</v>
      </c>
      <c r="P121" s="63" t="s">
        <v>231</v>
      </c>
      <c r="Q121" s="63" t="s">
        <v>232</v>
      </c>
      <c r="R121" s="63" t="s">
        <v>233</v>
      </c>
      <c r="S121" s="63" t="s">
        <v>234</v>
      </c>
      <c r="T121" s="64" t="s">
        <v>235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3" s="2" customFormat="1" ht="22.9" customHeight="1">
      <c r="A122" s="32"/>
      <c r="B122" s="33"/>
      <c r="C122" s="69" t="s">
        <v>236</v>
      </c>
      <c r="D122" s="32"/>
      <c r="E122" s="32"/>
      <c r="F122" s="32"/>
      <c r="G122" s="32"/>
      <c r="H122" s="32"/>
      <c r="I122" s="32"/>
      <c r="J122" s="131">
        <f>BK122</f>
        <v>0</v>
      </c>
      <c r="K122" s="32"/>
      <c r="L122" s="33"/>
      <c r="M122" s="65"/>
      <c r="N122" s="56"/>
      <c r="O122" s="66"/>
      <c r="P122" s="132">
        <f>P123</f>
        <v>0</v>
      </c>
      <c r="Q122" s="66"/>
      <c r="R122" s="132">
        <f>R123</f>
        <v>0</v>
      </c>
      <c r="S122" s="66"/>
      <c r="T122" s="133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77</v>
      </c>
      <c r="AU122" s="17" t="s">
        <v>221</v>
      </c>
      <c r="BK122" s="134">
        <f>BK123</f>
        <v>0</v>
      </c>
    </row>
    <row r="123" spans="2:63" s="12" customFormat="1" ht="25.9" customHeight="1">
      <c r="B123" s="135"/>
      <c r="D123" s="136" t="s">
        <v>77</v>
      </c>
      <c r="E123" s="137" t="s">
        <v>237</v>
      </c>
      <c r="F123" s="137" t="s">
        <v>238</v>
      </c>
      <c r="I123" s="138"/>
      <c r="J123" s="139">
        <f>BK123</f>
        <v>0</v>
      </c>
      <c r="L123" s="135"/>
      <c r="M123" s="140"/>
      <c r="N123" s="141"/>
      <c r="O123" s="141"/>
      <c r="P123" s="142">
        <f>P124</f>
        <v>0</v>
      </c>
      <c r="Q123" s="141"/>
      <c r="R123" s="142">
        <f>R124</f>
        <v>0</v>
      </c>
      <c r="S123" s="141"/>
      <c r="T123" s="143">
        <f>T124</f>
        <v>0</v>
      </c>
      <c r="AR123" s="136" t="s">
        <v>239</v>
      </c>
      <c r="AT123" s="144" t="s">
        <v>77</v>
      </c>
      <c r="AU123" s="144" t="s">
        <v>78</v>
      </c>
      <c r="AY123" s="136" t="s">
        <v>240</v>
      </c>
      <c r="BK123" s="145">
        <f>BK124</f>
        <v>0</v>
      </c>
    </row>
    <row r="124" spans="2:63" s="12" customFormat="1" ht="22.9" customHeight="1">
      <c r="B124" s="135"/>
      <c r="D124" s="136" t="s">
        <v>77</v>
      </c>
      <c r="E124" s="146" t="s">
        <v>241</v>
      </c>
      <c r="F124" s="146" t="s">
        <v>242</v>
      </c>
      <c r="I124" s="138"/>
      <c r="J124" s="147">
        <f>BK124</f>
        <v>0</v>
      </c>
      <c r="L124" s="135"/>
      <c r="M124" s="140"/>
      <c r="N124" s="141"/>
      <c r="O124" s="141"/>
      <c r="P124" s="142">
        <f>SUM(P125:P162)</f>
        <v>0</v>
      </c>
      <c r="Q124" s="141"/>
      <c r="R124" s="142">
        <f>SUM(R125:R162)</f>
        <v>0</v>
      </c>
      <c r="S124" s="141"/>
      <c r="T124" s="143">
        <f>SUM(T125:T162)</f>
        <v>0</v>
      </c>
      <c r="AR124" s="136" t="s">
        <v>239</v>
      </c>
      <c r="AT124" s="144" t="s">
        <v>77</v>
      </c>
      <c r="AU124" s="144" t="s">
        <v>85</v>
      </c>
      <c r="AY124" s="136" t="s">
        <v>240</v>
      </c>
      <c r="BK124" s="145">
        <f>SUM(BK125:BK162)</f>
        <v>0</v>
      </c>
    </row>
    <row r="125" spans="1:65" s="2" customFormat="1" ht="16.5" customHeight="1">
      <c r="A125" s="32"/>
      <c r="B125" s="148"/>
      <c r="C125" s="149" t="s">
        <v>85</v>
      </c>
      <c r="D125" s="149" t="s">
        <v>243</v>
      </c>
      <c r="E125" s="150" t="s">
        <v>244</v>
      </c>
      <c r="F125" s="151" t="s">
        <v>245</v>
      </c>
      <c r="G125" s="152" t="s">
        <v>246</v>
      </c>
      <c r="H125" s="153">
        <v>1</v>
      </c>
      <c r="I125" s="154"/>
      <c r="J125" s="155">
        <f>ROUND(I125*H125,2)</f>
        <v>0</v>
      </c>
      <c r="K125" s="151" t="s">
        <v>1</v>
      </c>
      <c r="L125" s="33"/>
      <c r="M125" s="156" t="s">
        <v>1</v>
      </c>
      <c r="N125" s="157" t="s">
        <v>43</v>
      </c>
      <c r="O125" s="5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0" t="s">
        <v>239</v>
      </c>
      <c r="AT125" s="160" t="s">
        <v>243</v>
      </c>
      <c r="AU125" s="160" t="s">
        <v>87</v>
      </c>
      <c r="AY125" s="17" t="s">
        <v>240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7" t="s">
        <v>85</v>
      </c>
      <c r="BK125" s="161">
        <f>ROUND(I125*H125,2)</f>
        <v>0</v>
      </c>
      <c r="BL125" s="17" t="s">
        <v>239</v>
      </c>
      <c r="BM125" s="160" t="s">
        <v>247</v>
      </c>
    </row>
    <row r="126" spans="1:47" s="2" customFormat="1" ht="146.25">
      <c r="A126" s="32"/>
      <c r="B126" s="33"/>
      <c r="C126" s="32"/>
      <c r="D126" s="162" t="s">
        <v>248</v>
      </c>
      <c r="E126" s="32"/>
      <c r="F126" s="163" t="s">
        <v>249</v>
      </c>
      <c r="G126" s="32"/>
      <c r="H126" s="32"/>
      <c r="I126" s="164"/>
      <c r="J126" s="32"/>
      <c r="K126" s="32"/>
      <c r="L126" s="33"/>
      <c r="M126" s="165"/>
      <c r="N126" s="166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248</v>
      </c>
      <c r="AU126" s="17" t="s">
        <v>87</v>
      </c>
    </row>
    <row r="127" spans="1:65" s="2" customFormat="1" ht="16.5" customHeight="1">
      <c r="A127" s="32"/>
      <c r="B127" s="148"/>
      <c r="C127" s="149" t="s">
        <v>87</v>
      </c>
      <c r="D127" s="149" t="s">
        <v>243</v>
      </c>
      <c r="E127" s="150" t="s">
        <v>250</v>
      </c>
      <c r="F127" s="151" t="s">
        <v>251</v>
      </c>
      <c r="G127" s="152" t="s">
        <v>246</v>
      </c>
      <c r="H127" s="153">
        <v>1</v>
      </c>
      <c r="I127" s="154"/>
      <c r="J127" s="155">
        <f>ROUND(I127*H127,2)</f>
        <v>0</v>
      </c>
      <c r="K127" s="151" t="s">
        <v>1</v>
      </c>
      <c r="L127" s="33"/>
      <c r="M127" s="156" t="s">
        <v>1</v>
      </c>
      <c r="N127" s="157" t="s">
        <v>43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239</v>
      </c>
      <c r="AT127" s="160" t="s">
        <v>243</v>
      </c>
      <c r="AU127" s="160" t="s">
        <v>87</v>
      </c>
      <c r="AY127" s="17" t="s">
        <v>240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7" t="s">
        <v>85</v>
      </c>
      <c r="BK127" s="161">
        <f>ROUND(I127*H127,2)</f>
        <v>0</v>
      </c>
      <c r="BL127" s="17" t="s">
        <v>239</v>
      </c>
      <c r="BM127" s="160" t="s">
        <v>252</v>
      </c>
    </row>
    <row r="128" spans="1:47" s="2" customFormat="1" ht="58.5">
      <c r="A128" s="32"/>
      <c r="B128" s="33"/>
      <c r="C128" s="32"/>
      <c r="D128" s="162" t="s">
        <v>248</v>
      </c>
      <c r="E128" s="32"/>
      <c r="F128" s="163" t="s">
        <v>253</v>
      </c>
      <c r="G128" s="32"/>
      <c r="H128" s="32"/>
      <c r="I128" s="164"/>
      <c r="J128" s="32"/>
      <c r="K128" s="32"/>
      <c r="L128" s="33"/>
      <c r="M128" s="165"/>
      <c r="N128" s="166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248</v>
      </c>
      <c r="AU128" s="17" t="s">
        <v>87</v>
      </c>
    </row>
    <row r="129" spans="1:65" s="2" customFormat="1" ht="16.5" customHeight="1">
      <c r="A129" s="32"/>
      <c r="B129" s="148"/>
      <c r="C129" s="149" t="s">
        <v>100</v>
      </c>
      <c r="D129" s="149" t="s">
        <v>243</v>
      </c>
      <c r="E129" s="150" t="s">
        <v>254</v>
      </c>
      <c r="F129" s="151" t="s">
        <v>255</v>
      </c>
      <c r="G129" s="152" t="s">
        <v>246</v>
      </c>
      <c r="H129" s="153">
        <v>1</v>
      </c>
      <c r="I129" s="154"/>
      <c r="J129" s="155">
        <f>ROUND(I129*H129,2)</f>
        <v>0</v>
      </c>
      <c r="K129" s="151" t="s">
        <v>1</v>
      </c>
      <c r="L129" s="33"/>
      <c r="M129" s="156" t="s">
        <v>1</v>
      </c>
      <c r="N129" s="157" t="s">
        <v>43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239</v>
      </c>
      <c r="AT129" s="160" t="s">
        <v>243</v>
      </c>
      <c r="AU129" s="160" t="s">
        <v>87</v>
      </c>
      <c r="AY129" s="17" t="s">
        <v>240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85</v>
      </c>
      <c r="BK129" s="161">
        <f>ROUND(I129*H129,2)</f>
        <v>0</v>
      </c>
      <c r="BL129" s="17" t="s">
        <v>239</v>
      </c>
      <c r="BM129" s="160" t="s">
        <v>256</v>
      </c>
    </row>
    <row r="130" spans="1:47" s="2" customFormat="1" ht="87.75">
      <c r="A130" s="32"/>
      <c r="B130" s="33"/>
      <c r="C130" s="32"/>
      <c r="D130" s="162" t="s">
        <v>248</v>
      </c>
      <c r="E130" s="32"/>
      <c r="F130" s="163" t="s">
        <v>257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248</v>
      </c>
      <c r="AU130" s="17" t="s">
        <v>87</v>
      </c>
    </row>
    <row r="131" spans="1:65" s="2" customFormat="1" ht="33" customHeight="1">
      <c r="A131" s="32"/>
      <c r="B131" s="148"/>
      <c r="C131" s="149" t="s">
        <v>239</v>
      </c>
      <c r="D131" s="149" t="s">
        <v>243</v>
      </c>
      <c r="E131" s="150" t="s">
        <v>258</v>
      </c>
      <c r="F131" s="151" t="s">
        <v>259</v>
      </c>
      <c r="G131" s="152" t="s">
        <v>246</v>
      </c>
      <c r="H131" s="153">
        <v>1</v>
      </c>
      <c r="I131" s="154"/>
      <c r="J131" s="155">
        <f>ROUND(I131*H131,2)</f>
        <v>0</v>
      </c>
      <c r="K131" s="151" t="s">
        <v>1</v>
      </c>
      <c r="L131" s="33"/>
      <c r="M131" s="156" t="s">
        <v>1</v>
      </c>
      <c r="N131" s="157" t="s">
        <v>43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239</v>
      </c>
      <c r="AT131" s="160" t="s">
        <v>243</v>
      </c>
      <c r="AU131" s="160" t="s">
        <v>87</v>
      </c>
      <c r="AY131" s="17" t="s">
        <v>240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85</v>
      </c>
      <c r="BK131" s="161">
        <f>ROUND(I131*H131,2)</f>
        <v>0</v>
      </c>
      <c r="BL131" s="17" t="s">
        <v>239</v>
      </c>
      <c r="BM131" s="160" t="s">
        <v>260</v>
      </c>
    </row>
    <row r="132" spans="1:47" s="2" customFormat="1" ht="29.25">
      <c r="A132" s="32"/>
      <c r="B132" s="33"/>
      <c r="C132" s="32"/>
      <c r="D132" s="162" t="s">
        <v>248</v>
      </c>
      <c r="E132" s="32"/>
      <c r="F132" s="163" t="s">
        <v>261</v>
      </c>
      <c r="G132" s="32"/>
      <c r="H132" s="32"/>
      <c r="I132" s="164"/>
      <c r="J132" s="32"/>
      <c r="K132" s="32"/>
      <c r="L132" s="33"/>
      <c r="M132" s="165"/>
      <c r="N132" s="16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248</v>
      </c>
      <c r="AU132" s="17" t="s">
        <v>87</v>
      </c>
    </row>
    <row r="133" spans="1:65" s="2" customFormat="1" ht="24">
      <c r="A133" s="32"/>
      <c r="B133" s="148"/>
      <c r="C133" s="149" t="s">
        <v>262</v>
      </c>
      <c r="D133" s="149" t="s">
        <v>243</v>
      </c>
      <c r="E133" s="150" t="s">
        <v>263</v>
      </c>
      <c r="F133" s="151" t="s">
        <v>264</v>
      </c>
      <c r="G133" s="152" t="s">
        <v>246</v>
      </c>
      <c r="H133" s="153">
        <v>1</v>
      </c>
      <c r="I133" s="154"/>
      <c r="J133" s="155">
        <f>ROUND(I133*H133,2)</f>
        <v>0</v>
      </c>
      <c r="K133" s="151" t="s">
        <v>1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239</v>
      </c>
      <c r="AT133" s="160" t="s">
        <v>243</v>
      </c>
      <c r="AU133" s="160" t="s">
        <v>87</v>
      </c>
      <c r="AY133" s="17" t="s">
        <v>240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239</v>
      </c>
      <c r="BM133" s="160" t="s">
        <v>265</v>
      </c>
    </row>
    <row r="134" spans="1:47" s="2" customFormat="1" ht="87.75">
      <c r="A134" s="32"/>
      <c r="B134" s="33"/>
      <c r="C134" s="32"/>
      <c r="D134" s="162" t="s">
        <v>248</v>
      </c>
      <c r="E134" s="32"/>
      <c r="F134" s="163" t="s">
        <v>266</v>
      </c>
      <c r="G134" s="32"/>
      <c r="H134" s="32"/>
      <c r="I134" s="164"/>
      <c r="J134" s="32"/>
      <c r="K134" s="32"/>
      <c r="L134" s="33"/>
      <c r="M134" s="165"/>
      <c r="N134" s="166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248</v>
      </c>
      <c r="AU134" s="17" t="s">
        <v>87</v>
      </c>
    </row>
    <row r="135" spans="1:65" s="2" customFormat="1" ht="16.5" customHeight="1">
      <c r="A135" s="32"/>
      <c r="B135" s="148"/>
      <c r="C135" s="149" t="s">
        <v>267</v>
      </c>
      <c r="D135" s="149" t="s">
        <v>243</v>
      </c>
      <c r="E135" s="150" t="s">
        <v>268</v>
      </c>
      <c r="F135" s="151" t="s">
        <v>269</v>
      </c>
      <c r="G135" s="152" t="s">
        <v>246</v>
      </c>
      <c r="H135" s="153">
        <v>1</v>
      </c>
      <c r="I135" s="154"/>
      <c r="J135" s="155">
        <f>ROUND(I135*H135,2)</f>
        <v>0</v>
      </c>
      <c r="K135" s="151" t="s">
        <v>1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239</v>
      </c>
      <c r="AT135" s="160" t="s">
        <v>243</v>
      </c>
      <c r="AU135" s="160" t="s">
        <v>87</v>
      </c>
      <c r="AY135" s="17" t="s">
        <v>240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239</v>
      </c>
      <c r="BM135" s="160" t="s">
        <v>270</v>
      </c>
    </row>
    <row r="136" spans="1:47" s="2" customFormat="1" ht="29.25">
      <c r="A136" s="32"/>
      <c r="B136" s="33"/>
      <c r="C136" s="32"/>
      <c r="D136" s="162" t="s">
        <v>248</v>
      </c>
      <c r="E136" s="32"/>
      <c r="F136" s="163" t="s">
        <v>271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248</v>
      </c>
      <c r="AU136" s="17" t="s">
        <v>87</v>
      </c>
    </row>
    <row r="137" spans="1:65" s="2" customFormat="1" ht="24">
      <c r="A137" s="32"/>
      <c r="B137" s="148"/>
      <c r="C137" s="149" t="s">
        <v>272</v>
      </c>
      <c r="D137" s="149" t="s">
        <v>243</v>
      </c>
      <c r="E137" s="150" t="s">
        <v>273</v>
      </c>
      <c r="F137" s="151" t="s">
        <v>274</v>
      </c>
      <c r="G137" s="152" t="s">
        <v>246</v>
      </c>
      <c r="H137" s="153">
        <v>1</v>
      </c>
      <c r="I137" s="154"/>
      <c r="J137" s="155">
        <f>ROUND(I137*H137,2)</f>
        <v>0</v>
      </c>
      <c r="K137" s="151" t="s">
        <v>1</v>
      </c>
      <c r="L137" s="33"/>
      <c r="M137" s="156" t="s">
        <v>1</v>
      </c>
      <c r="N137" s="157" t="s">
        <v>43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239</v>
      </c>
      <c r="AT137" s="160" t="s">
        <v>243</v>
      </c>
      <c r="AU137" s="160" t="s">
        <v>87</v>
      </c>
      <c r="AY137" s="17" t="s">
        <v>240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85</v>
      </c>
      <c r="BK137" s="161">
        <f>ROUND(I137*H137,2)</f>
        <v>0</v>
      </c>
      <c r="BL137" s="17" t="s">
        <v>239</v>
      </c>
      <c r="BM137" s="160" t="s">
        <v>275</v>
      </c>
    </row>
    <row r="138" spans="1:47" s="2" customFormat="1" ht="39">
      <c r="A138" s="32"/>
      <c r="B138" s="33"/>
      <c r="C138" s="32"/>
      <c r="D138" s="162" t="s">
        <v>248</v>
      </c>
      <c r="E138" s="32"/>
      <c r="F138" s="163" t="s">
        <v>276</v>
      </c>
      <c r="G138" s="32"/>
      <c r="H138" s="32"/>
      <c r="I138" s="164"/>
      <c r="J138" s="32"/>
      <c r="K138" s="32"/>
      <c r="L138" s="33"/>
      <c r="M138" s="165"/>
      <c r="N138" s="166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248</v>
      </c>
      <c r="AU138" s="17" t="s">
        <v>87</v>
      </c>
    </row>
    <row r="139" spans="1:65" s="2" customFormat="1" ht="24">
      <c r="A139" s="32"/>
      <c r="B139" s="148"/>
      <c r="C139" s="149" t="s">
        <v>277</v>
      </c>
      <c r="D139" s="149" t="s">
        <v>243</v>
      </c>
      <c r="E139" s="150" t="s">
        <v>278</v>
      </c>
      <c r="F139" s="151" t="s">
        <v>279</v>
      </c>
      <c r="G139" s="152" t="s">
        <v>246</v>
      </c>
      <c r="H139" s="153">
        <v>1</v>
      </c>
      <c r="I139" s="154"/>
      <c r="J139" s="155">
        <f>ROUND(I139*H139,2)</f>
        <v>0</v>
      </c>
      <c r="K139" s="151" t="s">
        <v>1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239</v>
      </c>
      <c r="AT139" s="160" t="s">
        <v>243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239</v>
      </c>
      <c r="BM139" s="160" t="s">
        <v>280</v>
      </c>
    </row>
    <row r="140" spans="1:47" s="2" customFormat="1" ht="19.5">
      <c r="A140" s="32"/>
      <c r="B140" s="33"/>
      <c r="C140" s="32"/>
      <c r="D140" s="162" t="s">
        <v>248</v>
      </c>
      <c r="E140" s="32"/>
      <c r="F140" s="163" t="s">
        <v>281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1:65" s="2" customFormat="1" ht="16.5" customHeight="1">
      <c r="A141" s="32"/>
      <c r="B141" s="148"/>
      <c r="C141" s="149" t="s">
        <v>282</v>
      </c>
      <c r="D141" s="149" t="s">
        <v>243</v>
      </c>
      <c r="E141" s="150" t="s">
        <v>283</v>
      </c>
      <c r="F141" s="151" t="s">
        <v>284</v>
      </c>
      <c r="G141" s="152" t="s">
        <v>246</v>
      </c>
      <c r="H141" s="153">
        <v>1</v>
      </c>
      <c r="I141" s="154"/>
      <c r="J141" s="155">
        <f>ROUND(I141*H141,2)</f>
        <v>0</v>
      </c>
      <c r="K141" s="151" t="s">
        <v>1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239</v>
      </c>
      <c r="AT141" s="160" t="s">
        <v>243</v>
      </c>
      <c r="AU141" s="160" t="s">
        <v>87</v>
      </c>
      <c r="AY141" s="17" t="s">
        <v>240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239</v>
      </c>
      <c r="BM141" s="160" t="s">
        <v>285</v>
      </c>
    </row>
    <row r="142" spans="1:47" s="2" customFormat="1" ht="29.25">
      <c r="A142" s="32"/>
      <c r="B142" s="33"/>
      <c r="C142" s="32"/>
      <c r="D142" s="162" t="s">
        <v>248</v>
      </c>
      <c r="E142" s="32"/>
      <c r="F142" s="163" t="s">
        <v>286</v>
      </c>
      <c r="G142" s="32"/>
      <c r="H142" s="32"/>
      <c r="I142" s="164"/>
      <c r="J142" s="32"/>
      <c r="K142" s="32"/>
      <c r="L142" s="33"/>
      <c r="M142" s="165"/>
      <c r="N142" s="166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248</v>
      </c>
      <c r="AU142" s="17" t="s">
        <v>87</v>
      </c>
    </row>
    <row r="143" spans="1:65" s="2" customFormat="1" ht="16.5" customHeight="1">
      <c r="A143" s="32"/>
      <c r="B143" s="148"/>
      <c r="C143" s="149" t="s">
        <v>287</v>
      </c>
      <c r="D143" s="149" t="s">
        <v>243</v>
      </c>
      <c r="E143" s="150" t="s">
        <v>288</v>
      </c>
      <c r="F143" s="151" t="s">
        <v>289</v>
      </c>
      <c r="G143" s="152" t="s">
        <v>246</v>
      </c>
      <c r="H143" s="153">
        <v>1</v>
      </c>
      <c r="I143" s="154"/>
      <c r="J143" s="155">
        <f>ROUND(I143*H143,2)</f>
        <v>0</v>
      </c>
      <c r="K143" s="151" t="s">
        <v>1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239</v>
      </c>
      <c r="AT143" s="160" t="s">
        <v>243</v>
      </c>
      <c r="AU143" s="160" t="s">
        <v>87</v>
      </c>
      <c r="AY143" s="17" t="s">
        <v>240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239</v>
      </c>
      <c r="BM143" s="160" t="s">
        <v>290</v>
      </c>
    </row>
    <row r="144" spans="1:47" s="2" customFormat="1" ht="19.5">
      <c r="A144" s="32"/>
      <c r="B144" s="33"/>
      <c r="C144" s="32"/>
      <c r="D144" s="162" t="s">
        <v>248</v>
      </c>
      <c r="E144" s="32"/>
      <c r="F144" s="163" t="s">
        <v>291</v>
      </c>
      <c r="G144" s="32"/>
      <c r="H144" s="32"/>
      <c r="I144" s="164"/>
      <c r="J144" s="32"/>
      <c r="K144" s="32"/>
      <c r="L144" s="33"/>
      <c r="M144" s="165"/>
      <c r="N144" s="166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248</v>
      </c>
      <c r="AU144" s="17" t="s">
        <v>87</v>
      </c>
    </row>
    <row r="145" spans="1:65" s="2" customFormat="1" ht="24">
      <c r="A145" s="32"/>
      <c r="B145" s="148"/>
      <c r="C145" s="149" t="s">
        <v>292</v>
      </c>
      <c r="D145" s="149" t="s">
        <v>243</v>
      </c>
      <c r="E145" s="150" t="s">
        <v>293</v>
      </c>
      <c r="F145" s="151" t="s">
        <v>294</v>
      </c>
      <c r="G145" s="152" t="s">
        <v>246</v>
      </c>
      <c r="H145" s="153">
        <v>1</v>
      </c>
      <c r="I145" s="154"/>
      <c r="J145" s="155">
        <f>ROUND(I145*H145,2)</f>
        <v>0</v>
      </c>
      <c r="K145" s="151" t="s">
        <v>1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239</v>
      </c>
      <c r="AT145" s="160" t="s">
        <v>243</v>
      </c>
      <c r="AU145" s="160" t="s">
        <v>87</v>
      </c>
      <c r="AY145" s="17" t="s">
        <v>240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239</v>
      </c>
      <c r="BM145" s="160" t="s">
        <v>295</v>
      </c>
    </row>
    <row r="146" spans="1:47" s="2" customFormat="1" ht="48.75">
      <c r="A146" s="32"/>
      <c r="B146" s="33"/>
      <c r="C146" s="32"/>
      <c r="D146" s="162" t="s">
        <v>248</v>
      </c>
      <c r="E146" s="32"/>
      <c r="F146" s="163" t="s">
        <v>296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248</v>
      </c>
      <c r="AU146" s="17" t="s">
        <v>87</v>
      </c>
    </row>
    <row r="147" spans="1:65" s="2" customFormat="1" ht="16.5" customHeight="1">
      <c r="A147" s="32"/>
      <c r="B147" s="148"/>
      <c r="C147" s="149" t="s">
        <v>297</v>
      </c>
      <c r="D147" s="149" t="s">
        <v>243</v>
      </c>
      <c r="E147" s="150" t="s">
        <v>298</v>
      </c>
      <c r="F147" s="151" t="s">
        <v>299</v>
      </c>
      <c r="G147" s="152" t="s">
        <v>246</v>
      </c>
      <c r="H147" s="153">
        <v>1</v>
      </c>
      <c r="I147" s="154"/>
      <c r="J147" s="155">
        <f>ROUND(I147*H147,2)</f>
        <v>0</v>
      </c>
      <c r="K147" s="151" t="s">
        <v>1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300</v>
      </c>
    </row>
    <row r="148" spans="1:47" s="2" customFormat="1" ht="29.25">
      <c r="A148" s="32"/>
      <c r="B148" s="33"/>
      <c r="C148" s="32"/>
      <c r="D148" s="162" t="s">
        <v>248</v>
      </c>
      <c r="E148" s="32"/>
      <c r="F148" s="163" t="s">
        <v>301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1:65" s="2" customFormat="1" ht="24">
      <c r="A149" s="32"/>
      <c r="B149" s="148"/>
      <c r="C149" s="149" t="s">
        <v>302</v>
      </c>
      <c r="D149" s="149" t="s">
        <v>243</v>
      </c>
      <c r="E149" s="150" t="s">
        <v>303</v>
      </c>
      <c r="F149" s="151" t="s">
        <v>304</v>
      </c>
      <c r="G149" s="152" t="s">
        <v>246</v>
      </c>
      <c r="H149" s="153">
        <v>1</v>
      </c>
      <c r="I149" s="154"/>
      <c r="J149" s="155">
        <f>ROUND(I149*H149,2)</f>
        <v>0</v>
      </c>
      <c r="K149" s="151" t="s">
        <v>1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239</v>
      </c>
      <c r="AT149" s="160" t="s">
        <v>243</v>
      </c>
      <c r="AU149" s="160" t="s">
        <v>87</v>
      </c>
      <c r="AY149" s="17" t="s">
        <v>240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239</v>
      </c>
      <c r="BM149" s="160" t="s">
        <v>305</v>
      </c>
    </row>
    <row r="150" spans="1:47" s="2" customFormat="1" ht="58.5">
      <c r="A150" s="32"/>
      <c r="B150" s="33"/>
      <c r="C150" s="32"/>
      <c r="D150" s="162" t="s">
        <v>248</v>
      </c>
      <c r="E150" s="32"/>
      <c r="F150" s="163" t="s">
        <v>306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248</v>
      </c>
      <c r="AU150" s="17" t="s">
        <v>87</v>
      </c>
    </row>
    <row r="151" spans="1:65" s="2" customFormat="1" ht="24">
      <c r="A151" s="32"/>
      <c r="B151" s="148"/>
      <c r="C151" s="149" t="s">
        <v>307</v>
      </c>
      <c r="D151" s="149" t="s">
        <v>243</v>
      </c>
      <c r="E151" s="150" t="s">
        <v>308</v>
      </c>
      <c r="F151" s="151" t="s">
        <v>309</v>
      </c>
      <c r="G151" s="152" t="s">
        <v>246</v>
      </c>
      <c r="H151" s="153">
        <v>1</v>
      </c>
      <c r="I151" s="154"/>
      <c r="J151" s="155">
        <f>ROUND(I151*H151,2)</f>
        <v>0</v>
      </c>
      <c r="K151" s="151" t="s">
        <v>1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239</v>
      </c>
      <c r="AT151" s="160" t="s">
        <v>243</v>
      </c>
      <c r="AU151" s="160" t="s">
        <v>87</v>
      </c>
      <c r="AY151" s="17" t="s">
        <v>240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239</v>
      </c>
      <c r="BM151" s="160" t="s">
        <v>310</v>
      </c>
    </row>
    <row r="152" spans="1:47" s="2" customFormat="1" ht="78">
      <c r="A152" s="32"/>
      <c r="B152" s="33"/>
      <c r="C152" s="32"/>
      <c r="D152" s="162" t="s">
        <v>248</v>
      </c>
      <c r="E152" s="32"/>
      <c r="F152" s="163" t="s">
        <v>311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248</v>
      </c>
      <c r="AU152" s="17" t="s">
        <v>87</v>
      </c>
    </row>
    <row r="153" spans="1:65" s="2" customFormat="1" ht="16.5" customHeight="1">
      <c r="A153" s="32"/>
      <c r="B153" s="148"/>
      <c r="C153" s="149" t="s">
        <v>8</v>
      </c>
      <c r="D153" s="149" t="s">
        <v>243</v>
      </c>
      <c r="E153" s="150" t="s">
        <v>312</v>
      </c>
      <c r="F153" s="151" t="s">
        <v>313</v>
      </c>
      <c r="G153" s="152" t="s">
        <v>246</v>
      </c>
      <c r="H153" s="153">
        <v>1</v>
      </c>
      <c r="I153" s="154"/>
      <c r="J153" s="155">
        <f>ROUND(I153*H153,2)</f>
        <v>0</v>
      </c>
      <c r="K153" s="151" t="s">
        <v>1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239</v>
      </c>
      <c r="AT153" s="160" t="s">
        <v>243</v>
      </c>
      <c r="AU153" s="160" t="s">
        <v>87</v>
      </c>
      <c r="AY153" s="17" t="s">
        <v>240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239</v>
      </c>
      <c r="BM153" s="160" t="s">
        <v>314</v>
      </c>
    </row>
    <row r="154" spans="1:47" s="2" customFormat="1" ht="58.5">
      <c r="A154" s="32"/>
      <c r="B154" s="33"/>
      <c r="C154" s="32"/>
      <c r="D154" s="162" t="s">
        <v>248</v>
      </c>
      <c r="E154" s="32"/>
      <c r="F154" s="163" t="s">
        <v>315</v>
      </c>
      <c r="G154" s="32"/>
      <c r="H154" s="32"/>
      <c r="I154" s="164"/>
      <c r="J154" s="32"/>
      <c r="K154" s="32"/>
      <c r="L154" s="33"/>
      <c r="M154" s="165"/>
      <c r="N154" s="166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248</v>
      </c>
      <c r="AU154" s="17" t="s">
        <v>87</v>
      </c>
    </row>
    <row r="155" spans="1:65" s="2" customFormat="1" ht="16.5" customHeight="1">
      <c r="A155" s="32"/>
      <c r="B155" s="148"/>
      <c r="C155" s="149" t="s">
        <v>316</v>
      </c>
      <c r="D155" s="149" t="s">
        <v>243</v>
      </c>
      <c r="E155" s="150" t="s">
        <v>317</v>
      </c>
      <c r="F155" s="151" t="s">
        <v>318</v>
      </c>
      <c r="G155" s="152" t="s">
        <v>246</v>
      </c>
      <c r="H155" s="153">
        <v>1</v>
      </c>
      <c r="I155" s="154"/>
      <c r="J155" s="155">
        <f>ROUND(I155*H155,2)</f>
        <v>0</v>
      </c>
      <c r="K155" s="151" t="s">
        <v>1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239</v>
      </c>
      <c r="AT155" s="160" t="s">
        <v>243</v>
      </c>
      <c r="AU155" s="160" t="s">
        <v>87</v>
      </c>
      <c r="AY155" s="17" t="s">
        <v>240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239</v>
      </c>
      <c r="BM155" s="160" t="s">
        <v>319</v>
      </c>
    </row>
    <row r="156" spans="1:47" s="2" customFormat="1" ht="68.25">
      <c r="A156" s="32"/>
      <c r="B156" s="33"/>
      <c r="C156" s="32"/>
      <c r="D156" s="162" t="s">
        <v>248</v>
      </c>
      <c r="E156" s="32"/>
      <c r="F156" s="163" t="s">
        <v>320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248</v>
      </c>
      <c r="AU156" s="17" t="s">
        <v>87</v>
      </c>
    </row>
    <row r="157" spans="1:65" s="2" customFormat="1" ht="24">
      <c r="A157" s="32"/>
      <c r="B157" s="148"/>
      <c r="C157" s="149" t="s">
        <v>321</v>
      </c>
      <c r="D157" s="149" t="s">
        <v>243</v>
      </c>
      <c r="E157" s="150" t="s">
        <v>322</v>
      </c>
      <c r="F157" s="151" t="s">
        <v>323</v>
      </c>
      <c r="G157" s="152" t="s">
        <v>324</v>
      </c>
      <c r="H157" s="153">
        <v>1</v>
      </c>
      <c r="I157" s="154"/>
      <c r="J157" s="155">
        <f>ROUND(I157*H157,2)</f>
        <v>0</v>
      </c>
      <c r="K157" s="151" t="s">
        <v>1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239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239</v>
      </c>
      <c r="BM157" s="160" t="s">
        <v>325</v>
      </c>
    </row>
    <row r="158" spans="1:47" s="2" customFormat="1" ht="19.5">
      <c r="A158" s="32"/>
      <c r="B158" s="33"/>
      <c r="C158" s="32"/>
      <c r="D158" s="162" t="s">
        <v>248</v>
      </c>
      <c r="E158" s="32"/>
      <c r="F158" s="163" t="s">
        <v>326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1:65" s="2" customFormat="1" ht="24">
      <c r="A159" s="32"/>
      <c r="B159" s="148"/>
      <c r="C159" s="149" t="s">
        <v>327</v>
      </c>
      <c r="D159" s="149" t="s">
        <v>243</v>
      </c>
      <c r="E159" s="150" t="s">
        <v>328</v>
      </c>
      <c r="F159" s="151" t="s">
        <v>329</v>
      </c>
      <c r="G159" s="152" t="s">
        <v>246</v>
      </c>
      <c r="H159" s="153">
        <v>1</v>
      </c>
      <c r="I159" s="154"/>
      <c r="J159" s="155">
        <f>ROUND(I159*H159,2)</f>
        <v>0</v>
      </c>
      <c r="K159" s="151" t="s">
        <v>1</v>
      </c>
      <c r="L159" s="33"/>
      <c r="M159" s="156" t="s">
        <v>1</v>
      </c>
      <c r="N159" s="157" t="s">
        <v>43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239</v>
      </c>
      <c r="AT159" s="160" t="s">
        <v>243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330</v>
      </c>
    </row>
    <row r="160" spans="1:47" s="2" customFormat="1" ht="204.75">
      <c r="A160" s="32"/>
      <c r="B160" s="33"/>
      <c r="C160" s="32"/>
      <c r="D160" s="162" t="s">
        <v>248</v>
      </c>
      <c r="E160" s="32"/>
      <c r="F160" s="163" t="s">
        <v>331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1:65" s="2" customFormat="1" ht="24">
      <c r="A161" s="32"/>
      <c r="B161" s="148"/>
      <c r="C161" s="149" t="s">
        <v>332</v>
      </c>
      <c r="D161" s="149" t="s">
        <v>243</v>
      </c>
      <c r="E161" s="150" t="s">
        <v>333</v>
      </c>
      <c r="F161" s="151" t="s">
        <v>334</v>
      </c>
      <c r="G161" s="152" t="s">
        <v>246</v>
      </c>
      <c r="H161" s="153">
        <v>1</v>
      </c>
      <c r="I161" s="154"/>
      <c r="J161" s="155">
        <f>ROUND(I161*H161,2)</f>
        <v>0</v>
      </c>
      <c r="K161" s="151" t="s">
        <v>1</v>
      </c>
      <c r="L161" s="33"/>
      <c r="M161" s="156" t="s">
        <v>1</v>
      </c>
      <c r="N161" s="157" t="s">
        <v>43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239</v>
      </c>
      <c r="AT161" s="160" t="s">
        <v>243</v>
      </c>
      <c r="AU161" s="160" t="s">
        <v>87</v>
      </c>
      <c r="AY161" s="17" t="s">
        <v>240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85</v>
      </c>
      <c r="BK161" s="161">
        <f>ROUND(I161*H161,2)</f>
        <v>0</v>
      </c>
      <c r="BL161" s="17" t="s">
        <v>239</v>
      </c>
      <c r="BM161" s="160" t="s">
        <v>335</v>
      </c>
    </row>
    <row r="162" spans="1:47" s="2" customFormat="1" ht="78">
      <c r="A162" s="32"/>
      <c r="B162" s="33"/>
      <c r="C162" s="32"/>
      <c r="D162" s="162" t="s">
        <v>248</v>
      </c>
      <c r="E162" s="32"/>
      <c r="F162" s="163" t="s">
        <v>336</v>
      </c>
      <c r="G162" s="32"/>
      <c r="H162" s="32"/>
      <c r="I162" s="164"/>
      <c r="J162" s="32"/>
      <c r="K162" s="32"/>
      <c r="L162" s="33"/>
      <c r="M162" s="167"/>
      <c r="N162" s="168"/>
      <c r="O162" s="169"/>
      <c r="P162" s="169"/>
      <c r="Q162" s="169"/>
      <c r="R162" s="169"/>
      <c r="S162" s="169"/>
      <c r="T162" s="1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248</v>
      </c>
      <c r="AU162" s="17" t="s">
        <v>87</v>
      </c>
    </row>
    <row r="163" spans="1:31" s="2" customFormat="1" ht="6.95" customHeight="1">
      <c r="A163" s="32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33"/>
      <c r="M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</sheetData>
  <autoFilter ref="C121:K16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237"/>
  <sheetViews>
    <sheetView showGridLines="0" workbookViewId="0" topLeftCell="A209">
      <selection activeCell="F202" sqref="F20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165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1728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162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ROUND((SUM(BE127:BE236)),2)</f>
        <v>0</v>
      </c>
      <c r="G35" s="32"/>
      <c r="H35" s="32"/>
      <c r="I35" s="105">
        <v>0.21</v>
      </c>
      <c r="J35" s="104">
        <f>ROUND(((SUM(BE127:BE236))*I35),2)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ROUND((SUM(BF127:BF236)),2)</f>
        <v>0</v>
      </c>
      <c r="G36" s="32"/>
      <c r="H36" s="32"/>
      <c r="I36" s="105">
        <v>0.15</v>
      </c>
      <c r="J36" s="104">
        <f>ROUND(((SUM(BF127:BF236))*I36),2)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ROUND((SUM(BG127:BG236)),2)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ROUND((SUM(BH127:BH236)),2)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ROUND((SUM(BI127:BI236)),2)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SO-310 - Vodovod –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823</v>
      </c>
      <c r="E101" s="123"/>
      <c r="F101" s="123"/>
      <c r="G101" s="123"/>
      <c r="H101" s="123"/>
      <c r="I101" s="123"/>
      <c r="J101" s="124">
        <f>J158</f>
        <v>0</v>
      </c>
      <c r="L101" s="121"/>
    </row>
    <row r="102" spans="2:12" s="10" customFormat="1" ht="19.9" customHeight="1">
      <c r="B102" s="121"/>
      <c r="D102" s="122" t="s">
        <v>346</v>
      </c>
      <c r="E102" s="123"/>
      <c r="F102" s="123"/>
      <c r="G102" s="123"/>
      <c r="H102" s="123"/>
      <c r="I102" s="123"/>
      <c r="J102" s="124">
        <f>J165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J223</f>
        <v>0</v>
      </c>
      <c r="L103" s="121"/>
    </row>
    <row r="104" spans="2:12" s="9" customFormat="1" ht="24.95" customHeight="1">
      <c r="B104" s="117"/>
      <c r="D104" s="118" t="s">
        <v>1572</v>
      </c>
      <c r="E104" s="119"/>
      <c r="F104" s="119"/>
      <c r="G104" s="119"/>
      <c r="H104" s="119"/>
      <c r="I104" s="119"/>
      <c r="J104" s="120">
        <f>J228</f>
        <v>0</v>
      </c>
      <c r="L104" s="117"/>
    </row>
    <row r="105" spans="2:12" s="10" customFormat="1" ht="19.9" customHeight="1">
      <c r="B105" s="121"/>
      <c r="D105" s="122" t="s">
        <v>1573</v>
      </c>
      <c r="E105" s="123"/>
      <c r="F105" s="123"/>
      <c r="G105" s="123"/>
      <c r="H105" s="123"/>
      <c r="I105" s="123"/>
      <c r="J105" s="124">
        <f>J229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1:31" s="2" customFormat="1" ht="16.5" customHeight="1">
      <c r="A117" s="32"/>
      <c r="B117" s="33"/>
      <c r="C117" s="32"/>
      <c r="D117" s="32"/>
      <c r="E117" s="252" t="s">
        <v>820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215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09" t="str">
        <f>E11</f>
        <v>SO-310 - Vodovod – část C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město Pacov</v>
      </c>
      <c r="G121" s="32"/>
      <c r="H121" s="32"/>
      <c r="I121" s="27" t="s">
        <v>22</v>
      </c>
      <c r="J121" s="55" t="str">
        <f>IF(J14="","",J14)</f>
        <v>21. 12. 2020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24</v>
      </c>
      <c r="D123" s="32"/>
      <c r="E123" s="32"/>
      <c r="F123" s="25" t="str">
        <f>E17</f>
        <v>město Pacov</v>
      </c>
      <c r="G123" s="32"/>
      <c r="H123" s="32"/>
      <c r="I123" s="27" t="s">
        <v>29</v>
      </c>
      <c r="J123" s="30" t="str">
        <f>E23</f>
        <v>PROJEKT CENTRUM NOVA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2"/>
      <c r="E124" s="32"/>
      <c r="F124" s="25" t="str">
        <f>IF(E20="","",E20)</f>
        <v>Vyplň údaj</v>
      </c>
      <c r="G124" s="32"/>
      <c r="H124" s="32"/>
      <c r="I124" s="27" t="s">
        <v>34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225</v>
      </c>
      <c r="D126" s="128" t="s">
        <v>63</v>
      </c>
      <c r="E126" s="128" t="s">
        <v>59</v>
      </c>
      <c r="F126" s="128" t="s">
        <v>60</v>
      </c>
      <c r="G126" s="128" t="s">
        <v>226</v>
      </c>
      <c r="H126" s="128" t="s">
        <v>227</v>
      </c>
      <c r="I126" s="128" t="s">
        <v>228</v>
      </c>
      <c r="J126" s="128" t="s">
        <v>219</v>
      </c>
      <c r="K126" s="129" t="s">
        <v>229</v>
      </c>
      <c r="L126" s="130"/>
      <c r="M126" s="62" t="s">
        <v>1</v>
      </c>
      <c r="N126" s="63" t="s">
        <v>42</v>
      </c>
      <c r="O126" s="63" t="s">
        <v>230</v>
      </c>
      <c r="P126" s="63" t="s">
        <v>231</v>
      </c>
      <c r="Q126" s="63" t="s">
        <v>232</v>
      </c>
      <c r="R126" s="63" t="s">
        <v>233</v>
      </c>
      <c r="S126" s="63" t="s">
        <v>234</v>
      </c>
      <c r="T126" s="64" t="s">
        <v>235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2"/>
      <c r="B127" s="33"/>
      <c r="C127" s="69" t="s">
        <v>236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P128+P228</f>
        <v>0</v>
      </c>
      <c r="Q127" s="66"/>
      <c r="R127" s="132">
        <f>R128+R228</f>
        <v>103.50259360000001</v>
      </c>
      <c r="S127" s="66"/>
      <c r="T127" s="133">
        <f>T128+T228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221</v>
      </c>
      <c r="BK127" s="134">
        <f>BK128+BK228</f>
        <v>0</v>
      </c>
    </row>
    <row r="128" spans="2:63" s="12" customFormat="1" ht="25.9" customHeight="1">
      <c r="B128" s="135"/>
      <c r="D128" s="136" t="s">
        <v>77</v>
      </c>
      <c r="E128" s="137" t="s">
        <v>350</v>
      </c>
      <c r="F128" s="137" t="s">
        <v>351</v>
      </c>
      <c r="I128" s="138"/>
      <c r="J128" s="139">
        <f>BK128</f>
        <v>0</v>
      </c>
      <c r="L128" s="135"/>
      <c r="M128" s="140"/>
      <c r="N128" s="141"/>
      <c r="O128" s="141"/>
      <c r="P128" s="142">
        <f>P129+P158+P165+P223</f>
        <v>0</v>
      </c>
      <c r="Q128" s="141"/>
      <c r="R128" s="142">
        <f>R129+R158+R165+R223</f>
        <v>103.45611360000001</v>
      </c>
      <c r="S128" s="141"/>
      <c r="T128" s="143">
        <f>T129+T158+T165+T223</f>
        <v>0</v>
      </c>
      <c r="AR128" s="136" t="s">
        <v>85</v>
      </c>
      <c r="AT128" s="144" t="s">
        <v>77</v>
      </c>
      <c r="AU128" s="144" t="s">
        <v>78</v>
      </c>
      <c r="AY128" s="136" t="s">
        <v>240</v>
      </c>
      <c r="BK128" s="145">
        <f>BK129+BK158+BK165+BK223</f>
        <v>0</v>
      </c>
    </row>
    <row r="129" spans="2:63" s="12" customFormat="1" ht="22.9" customHeight="1">
      <c r="B129" s="135"/>
      <c r="D129" s="136" t="s">
        <v>77</v>
      </c>
      <c r="E129" s="146" t="s">
        <v>85</v>
      </c>
      <c r="F129" s="146" t="s">
        <v>352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SUM(P130:P157)</f>
        <v>0</v>
      </c>
      <c r="Q129" s="141"/>
      <c r="R129" s="142">
        <f>SUM(R130:R157)</f>
        <v>80.697</v>
      </c>
      <c r="S129" s="141"/>
      <c r="T129" s="143">
        <f>SUM(T130:T157)</f>
        <v>0</v>
      </c>
      <c r="AR129" s="136" t="s">
        <v>85</v>
      </c>
      <c r="AT129" s="144" t="s">
        <v>77</v>
      </c>
      <c r="AU129" s="144" t="s">
        <v>85</v>
      </c>
      <c r="AY129" s="136" t="s">
        <v>240</v>
      </c>
      <c r="BK129" s="145">
        <f>SUM(BK130:BK157)</f>
        <v>0</v>
      </c>
    </row>
    <row r="130" spans="1:65" s="2" customFormat="1" ht="33" customHeight="1">
      <c r="A130" s="32"/>
      <c r="B130" s="148"/>
      <c r="C130" s="149" t="s">
        <v>85</v>
      </c>
      <c r="D130" s="149" t="s">
        <v>243</v>
      </c>
      <c r="E130" s="150" t="s">
        <v>1578</v>
      </c>
      <c r="F130" s="151" t="s">
        <v>1579</v>
      </c>
      <c r="G130" s="152" t="s">
        <v>375</v>
      </c>
      <c r="H130" s="153">
        <v>18.854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1729</v>
      </c>
    </row>
    <row r="131" spans="1:47" s="2" customFormat="1" ht="29.25">
      <c r="A131" s="32"/>
      <c r="B131" s="33"/>
      <c r="C131" s="32"/>
      <c r="D131" s="162" t="s">
        <v>248</v>
      </c>
      <c r="E131" s="32"/>
      <c r="F131" s="163" t="s">
        <v>1581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2:51" s="13" customFormat="1" ht="12">
      <c r="B132" s="171"/>
      <c r="D132" s="162" t="s">
        <v>367</v>
      </c>
      <c r="E132" s="172" t="s">
        <v>1</v>
      </c>
      <c r="F132" s="173" t="s">
        <v>1730</v>
      </c>
      <c r="H132" s="174">
        <v>171.396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33</v>
      </c>
      <c r="AX132" s="13" t="s">
        <v>85</v>
      </c>
      <c r="AY132" s="172" t="s">
        <v>240</v>
      </c>
    </row>
    <row r="133" spans="2:51" s="13" customFormat="1" ht="12">
      <c r="B133" s="171"/>
      <c r="D133" s="162" t="s">
        <v>367</v>
      </c>
      <c r="F133" s="173" t="s">
        <v>1731</v>
      </c>
      <c r="H133" s="174">
        <v>18.854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</v>
      </c>
      <c r="AX133" s="13" t="s">
        <v>85</v>
      </c>
      <c r="AY133" s="172" t="s">
        <v>240</v>
      </c>
    </row>
    <row r="134" spans="1:65" s="2" customFormat="1" ht="33" customHeight="1">
      <c r="A134" s="32"/>
      <c r="B134" s="148"/>
      <c r="C134" s="149" t="s">
        <v>87</v>
      </c>
      <c r="D134" s="149" t="s">
        <v>243</v>
      </c>
      <c r="E134" s="150" t="s">
        <v>1732</v>
      </c>
      <c r="F134" s="151" t="s">
        <v>1733</v>
      </c>
      <c r="G134" s="152" t="s">
        <v>375</v>
      </c>
      <c r="H134" s="153">
        <v>143.973</v>
      </c>
      <c r="I134" s="154"/>
      <c r="J134" s="155">
        <f>ROUND(I134*H134,2)</f>
        <v>0</v>
      </c>
      <c r="K134" s="151" t="s">
        <v>356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239</v>
      </c>
      <c r="AT134" s="160" t="s">
        <v>243</v>
      </c>
      <c r="AU134" s="160" t="s">
        <v>87</v>
      </c>
      <c r="AY134" s="17" t="s">
        <v>240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239</v>
      </c>
      <c r="BM134" s="160" t="s">
        <v>1734</v>
      </c>
    </row>
    <row r="135" spans="1:47" s="2" customFormat="1" ht="29.25">
      <c r="A135" s="32"/>
      <c r="B135" s="33"/>
      <c r="C135" s="32"/>
      <c r="D135" s="162" t="s">
        <v>248</v>
      </c>
      <c r="E135" s="32"/>
      <c r="F135" s="163" t="s">
        <v>1735</v>
      </c>
      <c r="G135" s="32"/>
      <c r="H135" s="32"/>
      <c r="I135" s="164"/>
      <c r="J135" s="32"/>
      <c r="K135" s="32"/>
      <c r="L135" s="33"/>
      <c r="M135" s="165"/>
      <c r="N135" s="166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248</v>
      </c>
      <c r="AU135" s="17" t="s">
        <v>87</v>
      </c>
    </row>
    <row r="136" spans="2:51" s="13" customFormat="1" ht="12">
      <c r="B136" s="171"/>
      <c r="D136" s="162" t="s">
        <v>367</v>
      </c>
      <c r="F136" s="173" t="s">
        <v>1736</v>
      </c>
      <c r="H136" s="174">
        <v>143.973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367</v>
      </c>
      <c r="AU136" s="172" t="s">
        <v>87</v>
      </c>
      <c r="AV136" s="13" t="s">
        <v>87</v>
      </c>
      <c r="AW136" s="13" t="s">
        <v>3</v>
      </c>
      <c r="AX136" s="13" t="s">
        <v>85</v>
      </c>
      <c r="AY136" s="172" t="s">
        <v>240</v>
      </c>
    </row>
    <row r="137" spans="1:65" s="2" customFormat="1" ht="33" customHeight="1">
      <c r="A137" s="32"/>
      <c r="B137" s="148"/>
      <c r="C137" s="149" t="s">
        <v>100</v>
      </c>
      <c r="D137" s="149" t="s">
        <v>243</v>
      </c>
      <c r="E137" s="150" t="s">
        <v>1591</v>
      </c>
      <c r="F137" s="151" t="s">
        <v>1592</v>
      </c>
      <c r="G137" s="152" t="s">
        <v>375</v>
      </c>
      <c r="H137" s="153">
        <v>8.57</v>
      </c>
      <c r="I137" s="154"/>
      <c r="J137" s="155">
        <f>ROUND(I137*H137,2)</f>
        <v>0</v>
      </c>
      <c r="K137" s="151" t="s">
        <v>356</v>
      </c>
      <c r="L137" s="33"/>
      <c r="M137" s="156" t="s">
        <v>1</v>
      </c>
      <c r="N137" s="157" t="s">
        <v>43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239</v>
      </c>
      <c r="AT137" s="160" t="s">
        <v>243</v>
      </c>
      <c r="AU137" s="160" t="s">
        <v>87</v>
      </c>
      <c r="AY137" s="17" t="s">
        <v>240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85</v>
      </c>
      <c r="BK137" s="161">
        <f>ROUND(I137*H137,2)</f>
        <v>0</v>
      </c>
      <c r="BL137" s="17" t="s">
        <v>239</v>
      </c>
      <c r="BM137" s="160" t="s">
        <v>1737</v>
      </c>
    </row>
    <row r="138" spans="1:47" s="2" customFormat="1" ht="29.25">
      <c r="A138" s="32"/>
      <c r="B138" s="33"/>
      <c r="C138" s="32"/>
      <c r="D138" s="162" t="s">
        <v>248</v>
      </c>
      <c r="E138" s="32"/>
      <c r="F138" s="163" t="s">
        <v>1594</v>
      </c>
      <c r="G138" s="32"/>
      <c r="H138" s="32"/>
      <c r="I138" s="164"/>
      <c r="J138" s="32"/>
      <c r="K138" s="32"/>
      <c r="L138" s="33"/>
      <c r="M138" s="165"/>
      <c r="N138" s="166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248</v>
      </c>
      <c r="AU138" s="17" t="s">
        <v>87</v>
      </c>
    </row>
    <row r="139" spans="2:51" s="13" customFormat="1" ht="12">
      <c r="B139" s="171"/>
      <c r="D139" s="162" t="s">
        <v>367</v>
      </c>
      <c r="F139" s="173" t="s">
        <v>1738</v>
      </c>
      <c r="H139" s="174">
        <v>8.57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367</v>
      </c>
      <c r="AU139" s="172" t="s">
        <v>87</v>
      </c>
      <c r="AV139" s="13" t="s">
        <v>87</v>
      </c>
      <c r="AW139" s="13" t="s">
        <v>3</v>
      </c>
      <c r="AX139" s="13" t="s">
        <v>85</v>
      </c>
      <c r="AY139" s="172" t="s">
        <v>240</v>
      </c>
    </row>
    <row r="140" spans="1:65" s="2" customFormat="1" ht="33" customHeight="1">
      <c r="A140" s="32"/>
      <c r="B140" s="148"/>
      <c r="C140" s="149" t="s">
        <v>239</v>
      </c>
      <c r="D140" s="149" t="s">
        <v>243</v>
      </c>
      <c r="E140" s="150" t="s">
        <v>880</v>
      </c>
      <c r="F140" s="151" t="s">
        <v>881</v>
      </c>
      <c r="G140" s="152" t="s">
        <v>375</v>
      </c>
      <c r="H140" s="153">
        <v>8.57</v>
      </c>
      <c r="I140" s="154"/>
      <c r="J140" s="155">
        <f>ROUND(I140*H140,2)</f>
        <v>0</v>
      </c>
      <c r="K140" s="151" t="s">
        <v>356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239</v>
      </c>
      <c r="AT140" s="160" t="s">
        <v>243</v>
      </c>
      <c r="AU140" s="160" t="s">
        <v>87</v>
      </c>
      <c r="AY140" s="17" t="s">
        <v>240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239</v>
      </c>
      <c r="BM140" s="160" t="s">
        <v>1739</v>
      </c>
    </row>
    <row r="141" spans="1:47" s="2" customFormat="1" ht="39">
      <c r="A141" s="32"/>
      <c r="B141" s="33"/>
      <c r="C141" s="32"/>
      <c r="D141" s="162" t="s">
        <v>248</v>
      </c>
      <c r="E141" s="32"/>
      <c r="F141" s="163" t="s">
        <v>883</v>
      </c>
      <c r="G141" s="32"/>
      <c r="H141" s="32"/>
      <c r="I141" s="164"/>
      <c r="J141" s="32"/>
      <c r="K141" s="32"/>
      <c r="L141" s="33"/>
      <c r="M141" s="165"/>
      <c r="N141" s="166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248</v>
      </c>
      <c r="AU141" s="17" t="s">
        <v>87</v>
      </c>
    </row>
    <row r="142" spans="1:65" s="2" customFormat="1" ht="24">
      <c r="A142" s="32"/>
      <c r="B142" s="148"/>
      <c r="C142" s="149" t="s">
        <v>262</v>
      </c>
      <c r="D142" s="149" t="s">
        <v>243</v>
      </c>
      <c r="E142" s="150" t="s">
        <v>884</v>
      </c>
      <c r="F142" s="151" t="s">
        <v>885</v>
      </c>
      <c r="G142" s="152" t="s">
        <v>375</v>
      </c>
      <c r="H142" s="153">
        <v>8.57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1740</v>
      </c>
    </row>
    <row r="143" spans="1:47" s="2" customFormat="1" ht="29.25">
      <c r="A143" s="32"/>
      <c r="B143" s="33"/>
      <c r="C143" s="32"/>
      <c r="D143" s="162" t="s">
        <v>248</v>
      </c>
      <c r="E143" s="32"/>
      <c r="F143" s="163" t="s">
        <v>887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1:65" s="2" customFormat="1" ht="24">
      <c r="A144" s="32"/>
      <c r="B144" s="148"/>
      <c r="C144" s="149" t="s">
        <v>267</v>
      </c>
      <c r="D144" s="149" t="s">
        <v>243</v>
      </c>
      <c r="E144" s="150" t="s">
        <v>389</v>
      </c>
      <c r="F144" s="151" t="s">
        <v>390</v>
      </c>
      <c r="G144" s="152" t="s">
        <v>391</v>
      </c>
      <c r="H144" s="153">
        <v>17.997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1741</v>
      </c>
    </row>
    <row r="145" spans="1:47" s="2" customFormat="1" ht="29.25">
      <c r="A145" s="32"/>
      <c r="B145" s="33"/>
      <c r="C145" s="32"/>
      <c r="D145" s="162" t="s">
        <v>248</v>
      </c>
      <c r="E145" s="32"/>
      <c r="F145" s="163" t="s">
        <v>393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2:51" s="13" customFormat="1" ht="12">
      <c r="B146" s="171"/>
      <c r="D146" s="162" t="s">
        <v>367</v>
      </c>
      <c r="F146" s="173" t="s">
        <v>1742</v>
      </c>
      <c r="H146" s="174">
        <v>17.997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367</v>
      </c>
      <c r="AU146" s="172" t="s">
        <v>87</v>
      </c>
      <c r="AV146" s="13" t="s">
        <v>87</v>
      </c>
      <c r="AW146" s="13" t="s">
        <v>3</v>
      </c>
      <c r="AX146" s="13" t="s">
        <v>85</v>
      </c>
      <c r="AY146" s="172" t="s">
        <v>240</v>
      </c>
    </row>
    <row r="147" spans="1:65" s="2" customFormat="1" ht="24">
      <c r="A147" s="32"/>
      <c r="B147" s="148"/>
      <c r="C147" s="149" t="s">
        <v>272</v>
      </c>
      <c r="D147" s="149" t="s">
        <v>243</v>
      </c>
      <c r="E147" s="150" t="s">
        <v>891</v>
      </c>
      <c r="F147" s="151" t="s">
        <v>892</v>
      </c>
      <c r="G147" s="152" t="s">
        <v>375</v>
      </c>
      <c r="H147" s="153">
        <v>119.417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1743</v>
      </c>
    </row>
    <row r="148" spans="1:47" s="2" customFormat="1" ht="29.25">
      <c r="A148" s="32"/>
      <c r="B148" s="33"/>
      <c r="C148" s="32"/>
      <c r="D148" s="162" t="s">
        <v>248</v>
      </c>
      <c r="E148" s="32"/>
      <c r="F148" s="163" t="s">
        <v>894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3" customFormat="1" ht="12">
      <c r="B149" s="171"/>
      <c r="D149" s="162" t="s">
        <v>367</v>
      </c>
      <c r="E149" s="172" t="s">
        <v>1</v>
      </c>
      <c r="F149" s="173" t="s">
        <v>1744</v>
      </c>
      <c r="H149" s="174">
        <v>119.417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33</v>
      </c>
      <c r="AX149" s="13" t="s">
        <v>78</v>
      </c>
      <c r="AY149" s="172" t="s">
        <v>240</v>
      </c>
    </row>
    <row r="150" spans="2:51" s="15" customFormat="1" ht="22.5">
      <c r="B150" s="187"/>
      <c r="D150" s="162" t="s">
        <v>367</v>
      </c>
      <c r="E150" s="188" t="s">
        <v>1</v>
      </c>
      <c r="F150" s="189" t="s">
        <v>1745</v>
      </c>
      <c r="H150" s="188" t="s">
        <v>1</v>
      </c>
      <c r="I150" s="190"/>
      <c r="L150" s="187"/>
      <c r="M150" s="191"/>
      <c r="N150" s="192"/>
      <c r="O150" s="192"/>
      <c r="P150" s="192"/>
      <c r="Q150" s="192"/>
      <c r="R150" s="192"/>
      <c r="S150" s="192"/>
      <c r="T150" s="193"/>
      <c r="AT150" s="188" t="s">
        <v>367</v>
      </c>
      <c r="AU150" s="188" t="s">
        <v>87</v>
      </c>
      <c r="AV150" s="15" t="s">
        <v>85</v>
      </c>
      <c r="AW150" s="15" t="s">
        <v>33</v>
      </c>
      <c r="AX150" s="15" t="s">
        <v>78</v>
      </c>
      <c r="AY150" s="188" t="s">
        <v>240</v>
      </c>
    </row>
    <row r="151" spans="2:51" s="14" customFormat="1" ht="12">
      <c r="B151" s="179"/>
      <c r="D151" s="162" t="s">
        <v>367</v>
      </c>
      <c r="E151" s="180" t="s">
        <v>1</v>
      </c>
      <c r="F151" s="181" t="s">
        <v>368</v>
      </c>
      <c r="H151" s="182">
        <v>119.417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367</v>
      </c>
      <c r="AU151" s="180" t="s">
        <v>87</v>
      </c>
      <c r="AV151" s="14" t="s">
        <v>239</v>
      </c>
      <c r="AW151" s="14" t="s">
        <v>33</v>
      </c>
      <c r="AX151" s="14" t="s">
        <v>85</v>
      </c>
      <c r="AY151" s="180" t="s">
        <v>240</v>
      </c>
    </row>
    <row r="152" spans="1:65" s="2" customFormat="1" ht="24">
      <c r="A152" s="32"/>
      <c r="B152" s="148"/>
      <c r="C152" s="149" t="s">
        <v>277</v>
      </c>
      <c r="D152" s="149" t="s">
        <v>243</v>
      </c>
      <c r="E152" s="150" t="s">
        <v>899</v>
      </c>
      <c r="F152" s="151" t="s">
        <v>900</v>
      </c>
      <c r="G152" s="152" t="s">
        <v>375</v>
      </c>
      <c r="H152" s="153">
        <v>42.697</v>
      </c>
      <c r="I152" s="154"/>
      <c r="J152" s="155">
        <f>ROUND(I152*H152,2)</f>
        <v>0</v>
      </c>
      <c r="K152" s="151" t="s">
        <v>356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239</v>
      </c>
      <c r="AT152" s="160" t="s">
        <v>243</v>
      </c>
      <c r="AU152" s="160" t="s">
        <v>87</v>
      </c>
      <c r="AY152" s="17" t="s">
        <v>240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239</v>
      </c>
      <c r="BM152" s="160" t="s">
        <v>1746</v>
      </c>
    </row>
    <row r="153" spans="1:47" s="2" customFormat="1" ht="39">
      <c r="A153" s="32"/>
      <c r="B153" s="33"/>
      <c r="C153" s="32"/>
      <c r="D153" s="162" t="s">
        <v>248</v>
      </c>
      <c r="E153" s="32"/>
      <c r="F153" s="163" t="s">
        <v>902</v>
      </c>
      <c r="G153" s="32"/>
      <c r="H153" s="32"/>
      <c r="I153" s="164"/>
      <c r="J153" s="32"/>
      <c r="K153" s="32"/>
      <c r="L153" s="33"/>
      <c r="M153" s="165"/>
      <c r="N153" s="166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248</v>
      </c>
      <c r="AU153" s="17" t="s">
        <v>87</v>
      </c>
    </row>
    <row r="154" spans="2:51" s="13" customFormat="1" ht="12">
      <c r="B154" s="171"/>
      <c r="D154" s="162" t="s">
        <v>367</v>
      </c>
      <c r="E154" s="172" t="s">
        <v>1</v>
      </c>
      <c r="F154" s="173" t="s">
        <v>1747</v>
      </c>
      <c r="H154" s="174">
        <v>42.697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367</v>
      </c>
      <c r="AU154" s="172" t="s">
        <v>87</v>
      </c>
      <c r="AV154" s="13" t="s">
        <v>87</v>
      </c>
      <c r="AW154" s="13" t="s">
        <v>33</v>
      </c>
      <c r="AX154" s="13" t="s">
        <v>85</v>
      </c>
      <c r="AY154" s="172" t="s">
        <v>240</v>
      </c>
    </row>
    <row r="155" spans="1:65" s="2" customFormat="1" ht="16.5" customHeight="1">
      <c r="A155" s="32"/>
      <c r="B155" s="148"/>
      <c r="C155" s="194" t="s">
        <v>282</v>
      </c>
      <c r="D155" s="194" t="s">
        <v>428</v>
      </c>
      <c r="E155" s="195" t="s">
        <v>1605</v>
      </c>
      <c r="F155" s="196" t="s">
        <v>1606</v>
      </c>
      <c r="G155" s="197" t="s">
        <v>391</v>
      </c>
      <c r="H155" s="198">
        <v>80.697</v>
      </c>
      <c r="I155" s="199"/>
      <c r="J155" s="200">
        <f>ROUND(I155*H155,2)</f>
        <v>0</v>
      </c>
      <c r="K155" s="196" t="s">
        <v>356</v>
      </c>
      <c r="L155" s="201"/>
      <c r="M155" s="202" t="s">
        <v>1</v>
      </c>
      <c r="N155" s="203" t="s">
        <v>43</v>
      </c>
      <c r="O155" s="58"/>
      <c r="P155" s="158">
        <f>O155*H155</f>
        <v>0</v>
      </c>
      <c r="Q155" s="158">
        <v>1</v>
      </c>
      <c r="R155" s="158">
        <f>Q155*H155</f>
        <v>80.697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277</v>
      </c>
      <c r="AT155" s="160" t="s">
        <v>428</v>
      </c>
      <c r="AU155" s="160" t="s">
        <v>87</v>
      </c>
      <c r="AY155" s="17" t="s">
        <v>240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239</v>
      </c>
      <c r="BM155" s="160" t="s">
        <v>1748</v>
      </c>
    </row>
    <row r="156" spans="1:47" s="2" customFormat="1" ht="12">
      <c r="A156" s="32"/>
      <c r="B156" s="33"/>
      <c r="C156" s="32"/>
      <c r="D156" s="162" t="s">
        <v>248</v>
      </c>
      <c r="E156" s="32"/>
      <c r="F156" s="163" t="s">
        <v>1606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248</v>
      </c>
      <c r="AU156" s="17" t="s">
        <v>87</v>
      </c>
    </row>
    <row r="157" spans="2:51" s="13" customFormat="1" ht="12">
      <c r="B157" s="171"/>
      <c r="D157" s="162" t="s">
        <v>367</v>
      </c>
      <c r="F157" s="173" t="s">
        <v>1749</v>
      </c>
      <c r="H157" s="174">
        <v>80.697</v>
      </c>
      <c r="I157" s="175"/>
      <c r="L157" s="171"/>
      <c r="M157" s="176"/>
      <c r="N157" s="177"/>
      <c r="O157" s="177"/>
      <c r="P157" s="177"/>
      <c r="Q157" s="177"/>
      <c r="R157" s="177"/>
      <c r="S157" s="177"/>
      <c r="T157" s="178"/>
      <c r="AT157" s="172" t="s">
        <v>367</v>
      </c>
      <c r="AU157" s="172" t="s">
        <v>87</v>
      </c>
      <c r="AV157" s="13" t="s">
        <v>87</v>
      </c>
      <c r="AW157" s="13" t="s">
        <v>3</v>
      </c>
      <c r="AX157" s="13" t="s">
        <v>85</v>
      </c>
      <c r="AY157" s="172" t="s">
        <v>240</v>
      </c>
    </row>
    <row r="158" spans="2:63" s="12" customFormat="1" ht="22.9" customHeight="1">
      <c r="B158" s="135"/>
      <c r="D158" s="136" t="s">
        <v>77</v>
      </c>
      <c r="E158" s="146" t="s">
        <v>239</v>
      </c>
      <c r="F158" s="146" t="s">
        <v>913</v>
      </c>
      <c r="I158" s="138"/>
      <c r="J158" s="147">
        <f>BK158</f>
        <v>0</v>
      </c>
      <c r="L158" s="135"/>
      <c r="M158" s="140"/>
      <c r="N158" s="141"/>
      <c r="O158" s="141"/>
      <c r="P158" s="142">
        <f>SUM(P159:P164)</f>
        <v>0</v>
      </c>
      <c r="Q158" s="141"/>
      <c r="R158" s="142">
        <f>SUM(R159:R164)</f>
        <v>17.543</v>
      </c>
      <c r="S158" s="141"/>
      <c r="T158" s="143">
        <f>SUM(T159:T164)</f>
        <v>0</v>
      </c>
      <c r="AR158" s="136" t="s">
        <v>85</v>
      </c>
      <c r="AT158" s="144" t="s">
        <v>77</v>
      </c>
      <c r="AU158" s="144" t="s">
        <v>85</v>
      </c>
      <c r="AY158" s="136" t="s">
        <v>240</v>
      </c>
      <c r="BK158" s="145">
        <f>SUM(BK159:BK164)</f>
        <v>0</v>
      </c>
    </row>
    <row r="159" spans="1:65" s="2" customFormat="1" ht="24">
      <c r="A159" s="32"/>
      <c r="B159" s="148"/>
      <c r="C159" s="149" t="s">
        <v>287</v>
      </c>
      <c r="D159" s="149" t="s">
        <v>243</v>
      </c>
      <c r="E159" s="150" t="s">
        <v>914</v>
      </c>
      <c r="F159" s="151" t="s">
        <v>915</v>
      </c>
      <c r="G159" s="152" t="s">
        <v>375</v>
      </c>
      <c r="H159" s="153">
        <v>9.282</v>
      </c>
      <c r="I159" s="154"/>
      <c r="J159" s="155">
        <f>ROUND(I159*H159,2)</f>
        <v>0</v>
      </c>
      <c r="K159" s="151" t="s">
        <v>356</v>
      </c>
      <c r="L159" s="33"/>
      <c r="M159" s="156" t="s">
        <v>1</v>
      </c>
      <c r="N159" s="157" t="s">
        <v>43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239</v>
      </c>
      <c r="AT159" s="160" t="s">
        <v>243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1750</v>
      </c>
    </row>
    <row r="160" spans="1:47" s="2" customFormat="1" ht="19.5">
      <c r="A160" s="32"/>
      <c r="B160" s="33"/>
      <c r="C160" s="32"/>
      <c r="D160" s="162" t="s">
        <v>248</v>
      </c>
      <c r="E160" s="32"/>
      <c r="F160" s="163" t="s">
        <v>917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3" customFormat="1" ht="12">
      <c r="B161" s="171"/>
      <c r="D161" s="162" t="s">
        <v>367</v>
      </c>
      <c r="E161" s="172" t="s">
        <v>1</v>
      </c>
      <c r="F161" s="173" t="s">
        <v>1751</v>
      </c>
      <c r="H161" s="174">
        <v>9.282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33</v>
      </c>
      <c r="AX161" s="13" t="s">
        <v>85</v>
      </c>
      <c r="AY161" s="172" t="s">
        <v>240</v>
      </c>
    </row>
    <row r="162" spans="1:65" s="2" customFormat="1" ht="16.5" customHeight="1">
      <c r="A162" s="32"/>
      <c r="B162" s="148"/>
      <c r="C162" s="194" t="s">
        <v>292</v>
      </c>
      <c r="D162" s="194" t="s">
        <v>428</v>
      </c>
      <c r="E162" s="195" t="s">
        <v>1605</v>
      </c>
      <c r="F162" s="196" t="s">
        <v>1606</v>
      </c>
      <c r="G162" s="197" t="s">
        <v>391</v>
      </c>
      <c r="H162" s="198">
        <v>17.543</v>
      </c>
      <c r="I162" s="199"/>
      <c r="J162" s="200">
        <f>ROUND(I162*H162,2)</f>
        <v>0</v>
      </c>
      <c r="K162" s="196" t="s">
        <v>356</v>
      </c>
      <c r="L162" s="201"/>
      <c r="M162" s="202" t="s">
        <v>1</v>
      </c>
      <c r="N162" s="203" t="s">
        <v>43</v>
      </c>
      <c r="O162" s="58"/>
      <c r="P162" s="158">
        <f>O162*H162</f>
        <v>0</v>
      </c>
      <c r="Q162" s="158">
        <v>1</v>
      </c>
      <c r="R162" s="158">
        <f>Q162*H162</f>
        <v>17.543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277</v>
      </c>
      <c r="AT162" s="160" t="s">
        <v>428</v>
      </c>
      <c r="AU162" s="160" t="s">
        <v>87</v>
      </c>
      <c r="AY162" s="17" t="s">
        <v>240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239</v>
      </c>
      <c r="BM162" s="160" t="s">
        <v>1752</v>
      </c>
    </row>
    <row r="163" spans="1:47" s="2" customFormat="1" ht="12">
      <c r="A163" s="32"/>
      <c r="B163" s="33"/>
      <c r="C163" s="32"/>
      <c r="D163" s="162" t="s">
        <v>248</v>
      </c>
      <c r="E163" s="32"/>
      <c r="F163" s="163" t="s">
        <v>1606</v>
      </c>
      <c r="G163" s="32"/>
      <c r="H163" s="32"/>
      <c r="I163" s="164"/>
      <c r="J163" s="32"/>
      <c r="K163" s="32"/>
      <c r="L163" s="33"/>
      <c r="M163" s="165"/>
      <c r="N163" s="166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248</v>
      </c>
      <c r="AU163" s="17" t="s">
        <v>87</v>
      </c>
    </row>
    <row r="164" spans="2:51" s="13" customFormat="1" ht="12">
      <c r="B164" s="171"/>
      <c r="D164" s="162" t="s">
        <v>367</v>
      </c>
      <c r="F164" s="173" t="s">
        <v>1753</v>
      </c>
      <c r="H164" s="174">
        <v>17.543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367</v>
      </c>
      <c r="AU164" s="172" t="s">
        <v>87</v>
      </c>
      <c r="AV164" s="13" t="s">
        <v>87</v>
      </c>
      <c r="AW164" s="13" t="s">
        <v>3</v>
      </c>
      <c r="AX164" s="13" t="s">
        <v>85</v>
      </c>
      <c r="AY164" s="172" t="s">
        <v>240</v>
      </c>
    </row>
    <row r="165" spans="2:63" s="12" customFormat="1" ht="22.9" customHeight="1">
      <c r="B165" s="135"/>
      <c r="D165" s="136" t="s">
        <v>77</v>
      </c>
      <c r="E165" s="146" t="s">
        <v>277</v>
      </c>
      <c r="F165" s="146" t="s">
        <v>497</v>
      </c>
      <c r="I165" s="138"/>
      <c r="J165" s="147">
        <f>BK165</f>
        <v>0</v>
      </c>
      <c r="L165" s="135"/>
      <c r="M165" s="140"/>
      <c r="N165" s="141"/>
      <c r="O165" s="141"/>
      <c r="P165" s="142">
        <f>SUM(P166:P222)</f>
        <v>0</v>
      </c>
      <c r="Q165" s="141"/>
      <c r="R165" s="142">
        <f>SUM(R166:R222)</f>
        <v>5.2161136</v>
      </c>
      <c r="S165" s="141"/>
      <c r="T165" s="143">
        <f>SUM(T166:T222)</f>
        <v>0</v>
      </c>
      <c r="AR165" s="136" t="s">
        <v>85</v>
      </c>
      <c r="AT165" s="144" t="s">
        <v>77</v>
      </c>
      <c r="AU165" s="144" t="s">
        <v>85</v>
      </c>
      <c r="AY165" s="136" t="s">
        <v>240</v>
      </c>
      <c r="BK165" s="145">
        <f>SUM(BK166:BK222)</f>
        <v>0</v>
      </c>
    </row>
    <row r="166" spans="1:65" s="2" customFormat="1" ht="16.5" customHeight="1">
      <c r="A166" s="32"/>
      <c r="B166" s="148"/>
      <c r="C166" s="149" t="s">
        <v>297</v>
      </c>
      <c r="D166" s="149" t="s">
        <v>243</v>
      </c>
      <c r="E166" s="150" t="s">
        <v>921</v>
      </c>
      <c r="F166" s="151" t="s">
        <v>922</v>
      </c>
      <c r="G166" s="152" t="s">
        <v>493</v>
      </c>
      <c r="H166" s="153">
        <v>8</v>
      </c>
      <c r="I166" s="154"/>
      <c r="J166" s="155">
        <f>ROUND(I166*H166,2)</f>
        <v>0</v>
      </c>
      <c r="K166" s="151" t="s">
        <v>1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1754</v>
      </c>
    </row>
    <row r="167" spans="1:65" s="2" customFormat="1" ht="33" customHeight="1">
      <c r="A167" s="32"/>
      <c r="B167" s="148"/>
      <c r="C167" s="149" t="s">
        <v>302</v>
      </c>
      <c r="D167" s="149" t="s">
        <v>243</v>
      </c>
      <c r="E167" s="150" t="s">
        <v>1755</v>
      </c>
      <c r="F167" s="151" t="s">
        <v>1756</v>
      </c>
      <c r="G167" s="152" t="s">
        <v>445</v>
      </c>
      <c r="H167" s="153">
        <v>4</v>
      </c>
      <c r="I167" s="154"/>
      <c r="J167" s="155">
        <f>ROUND(I167*H167,2)</f>
        <v>0</v>
      </c>
      <c r="K167" s="151" t="s">
        <v>356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1E-05</v>
      </c>
      <c r="R167" s="158">
        <f>Q167*H167</f>
        <v>4E-05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239</v>
      </c>
      <c r="AT167" s="160" t="s">
        <v>243</v>
      </c>
      <c r="AU167" s="160" t="s">
        <v>87</v>
      </c>
      <c r="AY167" s="17" t="s">
        <v>240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239</v>
      </c>
      <c r="BM167" s="160" t="s">
        <v>1757</v>
      </c>
    </row>
    <row r="168" spans="1:47" s="2" customFormat="1" ht="19.5">
      <c r="A168" s="32"/>
      <c r="B168" s="33"/>
      <c r="C168" s="32"/>
      <c r="D168" s="162" t="s">
        <v>248</v>
      </c>
      <c r="E168" s="32"/>
      <c r="F168" s="163" t="s">
        <v>1758</v>
      </c>
      <c r="G168" s="32"/>
      <c r="H168" s="32"/>
      <c r="I168" s="164"/>
      <c r="J168" s="32"/>
      <c r="K168" s="32"/>
      <c r="L168" s="33"/>
      <c r="M168" s="165"/>
      <c r="N168" s="166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248</v>
      </c>
      <c r="AU168" s="17" t="s">
        <v>87</v>
      </c>
    </row>
    <row r="169" spans="1:65" s="2" customFormat="1" ht="21.75" customHeight="1">
      <c r="A169" s="32"/>
      <c r="B169" s="148"/>
      <c r="C169" s="194" t="s">
        <v>307</v>
      </c>
      <c r="D169" s="194" t="s">
        <v>428</v>
      </c>
      <c r="E169" s="195" t="s">
        <v>1759</v>
      </c>
      <c r="F169" s="196" t="s">
        <v>1760</v>
      </c>
      <c r="G169" s="197" t="s">
        <v>445</v>
      </c>
      <c r="H169" s="198">
        <v>4.06</v>
      </c>
      <c r="I169" s="199"/>
      <c r="J169" s="200">
        <f>ROUND(I169*H169,2)</f>
        <v>0</v>
      </c>
      <c r="K169" s="196" t="s">
        <v>1</v>
      </c>
      <c r="L169" s="201"/>
      <c r="M169" s="202" t="s">
        <v>1</v>
      </c>
      <c r="N169" s="203" t="s">
        <v>43</v>
      </c>
      <c r="O169" s="58"/>
      <c r="P169" s="158">
        <f>O169*H169</f>
        <v>0</v>
      </c>
      <c r="Q169" s="158">
        <v>0.009</v>
      </c>
      <c r="R169" s="158">
        <f>Q169*H169</f>
        <v>0.036539999999999996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277</v>
      </c>
      <c r="AT169" s="160" t="s">
        <v>428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239</v>
      </c>
      <c r="BM169" s="160" t="s">
        <v>1761</v>
      </c>
    </row>
    <row r="170" spans="1:47" s="2" customFormat="1" ht="12">
      <c r="A170" s="32"/>
      <c r="B170" s="33"/>
      <c r="C170" s="32"/>
      <c r="D170" s="162" t="s">
        <v>248</v>
      </c>
      <c r="E170" s="32"/>
      <c r="F170" s="163" t="s">
        <v>2692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248</v>
      </c>
      <c r="AU170" s="17" t="s">
        <v>87</v>
      </c>
    </row>
    <row r="171" spans="2:51" s="13" customFormat="1" ht="12">
      <c r="B171" s="171"/>
      <c r="D171" s="162" t="s">
        <v>367</v>
      </c>
      <c r="F171" s="173" t="s">
        <v>1762</v>
      </c>
      <c r="H171" s="174">
        <v>4.06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367</v>
      </c>
      <c r="AU171" s="172" t="s">
        <v>87</v>
      </c>
      <c r="AV171" s="13" t="s">
        <v>87</v>
      </c>
      <c r="AW171" s="13" t="s">
        <v>3</v>
      </c>
      <c r="AX171" s="13" t="s">
        <v>85</v>
      </c>
      <c r="AY171" s="172" t="s">
        <v>240</v>
      </c>
    </row>
    <row r="172" spans="1:65" s="2" customFormat="1" ht="33" customHeight="1">
      <c r="A172" s="32"/>
      <c r="B172" s="148"/>
      <c r="C172" s="149" t="s">
        <v>8</v>
      </c>
      <c r="D172" s="149" t="s">
        <v>243</v>
      </c>
      <c r="E172" s="150" t="s">
        <v>1622</v>
      </c>
      <c r="F172" s="151" t="s">
        <v>1623</v>
      </c>
      <c r="G172" s="152" t="s">
        <v>445</v>
      </c>
      <c r="H172" s="153">
        <v>154.7</v>
      </c>
      <c r="I172" s="154"/>
      <c r="J172" s="155">
        <f>ROUND(I172*H172,2)</f>
        <v>0</v>
      </c>
      <c r="K172" s="151" t="s">
        <v>356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1E-05</v>
      </c>
      <c r="R172" s="158">
        <f>Q172*H172</f>
        <v>0.001547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239</v>
      </c>
      <c r="AT172" s="160" t="s">
        <v>243</v>
      </c>
      <c r="AU172" s="160" t="s">
        <v>87</v>
      </c>
      <c r="AY172" s="17" t="s">
        <v>240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239</v>
      </c>
      <c r="BM172" s="160" t="s">
        <v>1763</v>
      </c>
    </row>
    <row r="173" spans="1:47" s="2" customFormat="1" ht="19.5">
      <c r="A173" s="32"/>
      <c r="B173" s="33"/>
      <c r="C173" s="32"/>
      <c r="D173" s="162" t="s">
        <v>248</v>
      </c>
      <c r="E173" s="32"/>
      <c r="F173" s="163" t="s">
        <v>1625</v>
      </c>
      <c r="G173" s="32"/>
      <c r="H173" s="32"/>
      <c r="I173" s="164"/>
      <c r="J173" s="32"/>
      <c r="K173" s="32"/>
      <c r="L173" s="33"/>
      <c r="M173" s="165"/>
      <c r="N173" s="166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248</v>
      </c>
      <c r="AU173" s="17" t="s">
        <v>87</v>
      </c>
    </row>
    <row r="174" spans="1:65" s="2" customFormat="1" ht="21.75" customHeight="1">
      <c r="A174" s="32"/>
      <c r="B174" s="148"/>
      <c r="C174" s="194" t="s">
        <v>316</v>
      </c>
      <c r="D174" s="194" t="s">
        <v>428</v>
      </c>
      <c r="E174" s="195" t="s">
        <v>1626</v>
      </c>
      <c r="F174" s="196" t="s">
        <v>1627</v>
      </c>
      <c r="G174" s="197" t="s">
        <v>445</v>
      </c>
      <c r="H174" s="198">
        <v>162.435</v>
      </c>
      <c r="I174" s="199"/>
      <c r="J174" s="200">
        <f>ROUND(I174*H174,2)</f>
        <v>0</v>
      </c>
      <c r="K174" s="196" t="s">
        <v>1</v>
      </c>
      <c r="L174" s="201"/>
      <c r="M174" s="202" t="s">
        <v>1</v>
      </c>
      <c r="N174" s="203" t="s">
        <v>43</v>
      </c>
      <c r="O174" s="58"/>
      <c r="P174" s="158">
        <f>O174*H174</f>
        <v>0</v>
      </c>
      <c r="Q174" s="158">
        <v>0.0282</v>
      </c>
      <c r="R174" s="158">
        <f>Q174*H174</f>
        <v>4.580667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277</v>
      </c>
      <c r="AT174" s="160" t="s">
        <v>428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239</v>
      </c>
      <c r="BM174" s="160" t="s">
        <v>1764</v>
      </c>
    </row>
    <row r="175" spans="1:47" s="2" customFormat="1" ht="12">
      <c r="A175" s="32"/>
      <c r="B175" s="33"/>
      <c r="C175" s="32"/>
      <c r="D175" s="162" t="s">
        <v>248</v>
      </c>
      <c r="E175" s="32"/>
      <c r="F175" s="163" t="s">
        <v>1627</v>
      </c>
      <c r="G175" s="32"/>
      <c r="H175" s="32"/>
      <c r="I175" s="164"/>
      <c r="J175" s="32"/>
      <c r="K175" s="32"/>
      <c r="L175" s="33"/>
      <c r="M175" s="165"/>
      <c r="N175" s="16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2:51" s="13" customFormat="1" ht="12">
      <c r="B176" s="171"/>
      <c r="D176" s="162" t="s">
        <v>367</v>
      </c>
      <c r="F176" s="173" t="s">
        <v>1765</v>
      </c>
      <c r="H176" s="174">
        <v>162.435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367</v>
      </c>
      <c r="AU176" s="172" t="s">
        <v>87</v>
      </c>
      <c r="AV176" s="13" t="s">
        <v>87</v>
      </c>
      <c r="AW176" s="13" t="s">
        <v>3</v>
      </c>
      <c r="AX176" s="13" t="s">
        <v>85</v>
      </c>
      <c r="AY176" s="172" t="s">
        <v>240</v>
      </c>
    </row>
    <row r="177" spans="1:65" s="2" customFormat="1" ht="24">
      <c r="A177" s="32"/>
      <c r="B177" s="148"/>
      <c r="C177" s="149" t="s">
        <v>321</v>
      </c>
      <c r="D177" s="149" t="s">
        <v>243</v>
      </c>
      <c r="E177" s="150" t="s">
        <v>1766</v>
      </c>
      <c r="F177" s="151" t="s">
        <v>1767</v>
      </c>
      <c r="G177" s="152" t="s">
        <v>501</v>
      </c>
      <c r="H177" s="153">
        <v>2</v>
      </c>
      <c r="I177" s="154"/>
      <c r="J177" s="155">
        <f>ROUND(I177*H177,2)</f>
        <v>0</v>
      </c>
      <c r="K177" s="151" t="s">
        <v>356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0.00167</v>
      </c>
      <c r="R177" s="158">
        <f>Q177*H177</f>
        <v>0.00334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239</v>
      </c>
      <c r="AT177" s="160" t="s">
        <v>243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1768</v>
      </c>
    </row>
    <row r="178" spans="1:47" s="2" customFormat="1" ht="29.25">
      <c r="A178" s="32"/>
      <c r="B178" s="33"/>
      <c r="C178" s="32"/>
      <c r="D178" s="162" t="s">
        <v>248</v>
      </c>
      <c r="E178" s="32"/>
      <c r="F178" s="163" t="s">
        <v>1769</v>
      </c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248</v>
      </c>
      <c r="AU178" s="17" t="s">
        <v>87</v>
      </c>
    </row>
    <row r="179" spans="1:65" s="2" customFormat="1" ht="24.2" customHeight="1">
      <c r="A179" s="32"/>
      <c r="B179" s="148"/>
      <c r="C179" s="194" t="s">
        <v>327</v>
      </c>
      <c r="D179" s="194" t="s">
        <v>428</v>
      </c>
      <c r="E179" s="195" t="s">
        <v>1770</v>
      </c>
      <c r="F179" s="196" t="s">
        <v>1771</v>
      </c>
      <c r="G179" s="197" t="s">
        <v>501</v>
      </c>
      <c r="H179" s="198">
        <v>1</v>
      </c>
      <c r="I179" s="199"/>
      <c r="J179" s="200">
        <f>ROUND(I179*H179,2)</f>
        <v>0</v>
      </c>
      <c r="K179" s="196" t="s">
        <v>1</v>
      </c>
      <c r="L179" s="201"/>
      <c r="M179" s="202" t="s">
        <v>1</v>
      </c>
      <c r="N179" s="203" t="s">
        <v>43</v>
      </c>
      <c r="O179" s="58"/>
      <c r="P179" s="158">
        <f>O179*H179</f>
        <v>0</v>
      </c>
      <c r="Q179" s="158">
        <v>0.0134</v>
      </c>
      <c r="R179" s="158">
        <f>Q179*H179</f>
        <v>0.0134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277</v>
      </c>
      <c r="AT179" s="160" t="s">
        <v>428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1772</v>
      </c>
    </row>
    <row r="180" spans="1:65" s="2" customFormat="1" ht="24.2" customHeight="1">
      <c r="A180" s="32"/>
      <c r="B180" s="148"/>
      <c r="C180" s="194" t="s">
        <v>332</v>
      </c>
      <c r="D180" s="194" t="s">
        <v>428</v>
      </c>
      <c r="E180" s="195" t="s">
        <v>1773</v>
      </c>
      <c r="F180" s="196" t="s">
        <v>1774</v>
      </c>
      <c r="G180" s="197" t="s">
        <v>501</v>
      </c>
      <c r="H180" s="198">
        <v>1</v>
      </c>
      <c r="I180" s="199"/>
      <c r="J180" s="200">
        <f>ROUND(I180*H180,2)</f>
        <v>0</v>
      </c>
      <c r="K180" s="196" t="s">
        <v>1</v>
      </c>
      <c r="L180" s="201"/>
      <c r="M180" s="202" t="s">
        <v>1</v>
      </c>
      <c r="N180" s="203" t="s">
        <v>43</v>
      </c>
      <c r="O180" s="58"/>
      <c r="P180" s="158">
        <f>O180*H180</f>
        <v>0</v>
      </c>
      <c r="Q180" s="158">
        <v>0.0163</v>
      </c>
      <c r="R180" s="158">
        <f>Q180*H180</f>
        <v>0.0163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277</v>
      </c>
      <c r="AT180" s="160" t="s">
        <v>428</v>
      </c>
      <c r="AU180" s="160" t="s">
        <v>87</v>
      </c>
      <c r="AY180" s="17" t="s">
        <v>240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239</v>
      </c>
      <c r="BM180" s="160" t="s">
        <v>1775</v>
      </c>
    </row>
    <row r="181" spans="1:47" s="2" customFormat="1" ht="12">
      <c r="A181" s="32"/>
      <c r="B181" s="33"/>
      <c r="C181" s="32"/>
      <c r="D181" s="162" t="s">
        <v>248</v>
      </c>
      <c r="E181" s="32"/>
      <c r="F181" s="163" t="s">
        <v>1774</v>
      </c>
      <c r="G181" s="32"/>
      <c r="H181" s="32"/>
      <c r="I181" s="164"/>
      <c r="J181" s="32"/>
      <c r="K181" s="32"/>
      <c r="L181" s="33"/>
      <c r="M181" s="165"/>
      <c r="N181" s="166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248</v>
      </c>
      <c r="AU181" s="17" t="s">
        <v>87</v>
      </c>
    </row>
    <row r="182" spans="1:65" s="2" customFormat="1" ht="24">
      <c r="A182" s="32"/>
      <c r="B182" s="148"/>
      <c r="C182" s="149" t="s">
        <v>453</v>
      </c>
      <c r="D182" s="149" t="s">
        <v>243</v>
      </c>
      <c r="E182" s="150" t="s">
        <v>1657</v>
      </c>
      <c r="F182" s="151" t="s">
        <v>1658</v>
      </c>
      <c r="G182" s="152" t="s">
        <v>501</v>
      </c>
      <c r="H182" s="153">
        <v>2</v>
      </c>
      <c r="I182" s="154"/>
      <c r="J182" s="155">
        <f>ROUND(I182*H182,2)</f>
        <v>0</v>
      </c>
      <c r="K182" s="151" t="s">
        <v>356</v>
      </c>
      <c r="L182" s="33"/>
      <c r="M182" s="156" t="s">
        <v>1</v>
      </c>
      <c r="N182" s="157" t="s">
        <v>43</v>
      </c>
      <c r="O182" s="58"/>
      <c r="P182" s="158">
        <f>O182*H182</f>
        <v>0</v>
      </c>
      <c r="Q182" s="158">
        <v>0.00296</v>
      </c>
      <c r="R182" s="158">
        <f>Q182*H182</f>
        <v>0.00592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239</v>
      </c>
      <c r="AT182" s="160" t="s">
        <v>243</v>
      </c>
      <c r="AU182" s="160" t="s">
        <v>87</v>
      </c>
      <c r="AY182" s="17" t="s">
        <v>240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239</v>
      </c>
      <c r="BM182" s="160" t="s">
        <v>1776</v>
      </c>
    </row>
    <row r="183" spans="1:47" s="2" customFormat="1" ht="29.25">
      <c r="A183" s="32"/>
      <c r="B183" s="33"/>
      <c r="C183" s="32"/>
      <c r="D183" s="162" t="s">
        <v>248</v>
      </c>
      <c r="E183" s="32"/>
      <c r="F183" s="163" t="s">
        <v>1660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248</v>
      </c>
      <c r="AU183" s="17" t="s">
        <v>87</v>
      </c>
    </row>
    <row r="184" spans="1:65" s="2" customFormat="1" ht="24">
      <c r="A184" s="32"/>
      <c r="B184" s="148"/>
      <c r="C184" s="194" t="s">
        <v>7</v>
      </c>
      <c r="D184" s="194" t="s">
        <v>428</v>
      </c>
      <c r="E184" s="195" t="s">
        <v>1661</v>
      </c>
      <c r="F184" s="196" t="s">
        <v>1662</v>
      </c>
      <c r="G184" s="197" t="s">
        <v>501</v>
      </c>
      <c r="H184" s="198">
        <v>1</v>
      </c>
      <c r="I184" s="199"/>
      <c r="J184" s="200">
        <f>ROUND(I184*H184,2)</f>
        <v>0</v>
      </c>
      <c r="K184" s="196" t="s">
        <v>1</v>
      </c>
      <c r="L184" s="201"/>
      <c r="M184" s="202" t="s">
        <v>1</v>
      </c>
      <c r="N184" s="203" t="s">
        <v>43</v>
      </c>
      <c r="O184" s="58"/>
      <c r="P184" s="158">
        <f>O184*H184</f>
        <v>0</v>
      </c>
      <c r="Q184" s="158">
        <v>0.0205</v>
      </c>
      <c r="R184" s="158">
        <f>Q184*H184</f>
        <v>0.0205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277</v>
      </c>
      <c r="AT184" s="160" t="s">
        <v>428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1777</v>
      </c>
    </row>
    <row r="185" spans="1:47" s="2" customFormat="1" ht="12">
      <c r="A185" s="32"/>
      <c r="B185" s="33"/>
      <c r="C185" s="32"/>
      <c r="D185" s="162" t="s">
        <v>248</v>
      </c>
      <c r="E185" s="32"/>
      <c r="F185" s="163" t="s">
        <v>1664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1:65" s="2" customFormat="1" ht="24.2" customHeight="1">
      <c r="A186" s="32"/>
      <c r="B186" s="148"/>
      <c r="C186" s="194" t="s">
        <v>462</v>
      </c>
      <c r="D186" s="194" t="s">
        <v>428</v>
      </c>
      <c r="E186" s="195" t="s">
        <v>1778</v>
      </c>
      <c r="F186" s="196" t="s">
        <v>1779</v>
      </c>
      <c r="G186" s="197" t="s">
        <v>501</v>
      </c>
      <c r="H186" s="198">
        <v>1</v>
      </c>
      <c r="I186" s="199"/>
      <c r="J186" s="200">
        <f>ROUND(I186*H186,2)</f>
        <v>0</v>
      </c>
      <c r="K186" s="196" t="s">
        <v>1</v>
      </c>
      <c r="L186" s="201"/>
      <c r="M186" s="202" t="s">
        <v>1</v>
      </c>
      <c r="N186" s="203" t="s">
        <v>43</v>
      </c>
      <c r="O186" s="58"/>
      <c r="P186" s="158">
        <f>O186*H186</f>
        <v>0</v>
      </c>
      <c r="Q186" s="158">
        <v>0.0122</v>
      </c>
      <c r="R186" s="158">
        <f>Q186*H186</f>
        <v>0.0122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277</v>
      </c>
      <c r="AT186" s="160" t="s">
        <v>428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239</v>
      </c>
      <c r="BM186" s="160" t="s">
        <v>1780</v>
      </c>
    </row>
    <row r="187" spans="1:47" s="2" customFormat="1" ht="12">
      <c r="A187" s="32"/>
      <c r="B187" s="33"/>
      <c r="C187" s="32"/>
      <c r="D187" s="162" t="s">
        <v>248</v>
      </c>
      <c r="E187" s="32"/>
      <c r="F187" s="163" t="s">
        <v>1779</v>
      </c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24">
      <c r="A188" s="32"/>
      <c r="B188" s="148"/>
      <c r="C188" s="149" t="s">
        <v>467</v>
      </c>
      <c r="D188" s="149" t="s">
        <v>243</v>
      </c>
      <c r="E188" s="150" t="s">
        <v>1672</v>
      </c>
      <c r="F188" s="151" t="s">
        <v>1673</v>
      </c>
      <c r="G188" s="152" t="s">
        <v>501</v>
      </c>
      <c r="H188" s="153">
        <v>1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0.0038</v>
      </c>
      <c r="R188" s="158">
        <f>Q188*H188</f>
        <v>0.0038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1781</v>
      </c>
    </row>
    <row r="189" spans="1:47" s="2" customFormat="1" ht="29.25">
      <c r="A189" s="32"/>
      <c r="B189" s="33"/>
      <c r="C189" s="32"/>
      <c r="D189" s="162" t="s">
        <v>248</v>
      </c>
      <c r="E189" s="32"/>
      <c r="F189" s="163" t="s">
        <v>1675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24">
      <c r="A190" s="32"/>
      <c r="B190" s="148"/>
      <c r="C190" s="194" t="s">
        <v>472</v>
      </c>
      <c r="D190" s="194" t="s">
        <v>428</v>
      </c>
      <c r="E190" s="195" t="s">
        <v>1782</v>
      </c>
      <c r="F190" s="196" t="s">
        <v>1783</v>
      </c>
      <c r="G190" s="197" t="s">
        <v>501</v>
      </c>
      <c r="H190" s="198">
        <v>1</v>
      </c>
      <c r="I190" s="199"/>
      <c r="J190" s="200">
        <f>ROUND(I190*H190,2)</f>
        <v>0</v>
      </c>
      <c r="K190" s="196" t="s">
        <v>1</v>
      </c>
      <c r="L190" s="201"/>
      <c r="M190" s="202" t="s">
        <v>1</v>
      </c>
      <c r="N190" s="203" t="s">
        <v>43</v>
      </c>
      <c r="O190" s="58"/>
      <c r="P190" s="158">
        <f>O190*H190</f>
        <v>0</v>
      </c>
      <c r="Q190" s="158">
        <v>0.029</v>
      </c>
      <c r="R190" s="158">
        <f>Q190*H190</f>
        <v>0.029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277</v>
      </c>
      <c r="AT190" s="160" t="s">
        <v>428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1784</v>
      </c>
    </row>
    <row r="191" spans="1:65" s="2" customFormat="1" ht="21.75" customHeight="1">
      <c r="A191" s="32"/>
      <c r="B191" s="148"/>
      <c r="C191" s="149" t="s">
        <v>403</v>
      </c>
      <c r="D191" s="149" t="s">
        <v>243</v>
      </c>
      <c r="E191" s="150" t="s">
        <v>1785</v>
      </c>
      <c r="F191" s="151" t="s">
        <v>1786</v>
      </c>
      <c r="G191" s="152" t="s">
        <v>501</v>
      </c>
      <c r="H191" s="153">
        <v>1</v>
      </c>
      <c r="I191" s="154"/>
      <c r="J191" s="155">
        <f>ROUND(I191*H191,2)</f>
        <v>0</v>
      </c>
      <c r="K191" s="151" t="s">
        <v>356</v>
      </c>
      <c r="L191" s="33"/>
      <c r="M191" s="156" t="s">
        <v>1</v>
      </c>
      <c r="N191" s="157" t="s">
        <v>43</v>
      </c>
      <c r="O191" s="58"/>
      <c r="P191" s="158">
        <f>O191*H191</f>
        <v>0</v>
      </c>
      <c r="Q191" s="158">
        <v>0.00162</v>
      </c>
      <c r="R191" s="158">
        <f>Q191*H191</f>
        <v>0.00162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239</v>
      </c>
      <c r="AT191" s="160" t="s">
        <v>243</v>
      </c>
      <c r="AU191" s="160" t="s">
        <v>87</v>
      </c>
      <c r="AY191" s="17" t="s">
        <v>240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239</v>
      </c>
      <c r="BM191" s="160" t="s">
        <v>1787</v>
      </c>
    </row>
    <row r="192" spans="1:47" s="2" customFormat="1" ht="29.25">
      <c r="A192" s="32"/>
      <c r="B192" s="33"/>
      <c r="C192" s="32"/>
      <c r="D192" s="162" t="s">
        <v>248</v>
      </c>
      <c r="E192" s="32"/>
      <c r="F192" s="163" t="s">
        <v>1788</v>
      </c>
      <c r="G192" s="32"/>
      <c r="H192" s="32"/>
      <c r="I192" s="164"/>
      <c r="J192" s="32"/>
      <c r="K192" s="32"/>
      <c r="L192" s="33"/>
      <c r="M192" s="165"/>
      <c r="N192" s="166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248</v>
      </c>
      <c r="AU192" s="17" t="s">
        <v>87</v>
      </c>
    </row>
    <row r="193" spans="1:65" s="2" customFormat="1" ht="24.2" customHeight="1">
      <c r="A193" s="32"/>
      <c r="B193" s="148"/>
      <c r="C193" s="194" t="s">
        <v>478</v>
      </c>
      <c r="D193" s="194" t="s">
        <v>428</v>
      </c>
      <c r="E193" s="195" t="s">
        <v>1789</v>
      </c>
      <c r="F193" s="196" t="s">
        <v>1790</v>
      </c>
      <c r="G193" s="197" t="s">
        <v>501</v>
      </c>
      <c r="H193" s="198">
        <v>1</v>
      </c>
      <c r="I193" s="199"/>
      <c r="J193" s="200">
        <f>ROUND(I193*H193,2)</f>
        <v>0</v>
      </c>
      <c r="K193" s="196" t="s">
        <v>1</v>
      </c>
      <c r="L193" s="201"/>
      <c r="M193" s="202" t="s">
        <v>1</v>
      </c>
      <c r="N193" s="203" t="s">
        <v>43</v>
      </c>
      <c r="O193" s="58"/>
      <c r="P193" s="158">
        <f>O193*H193</f>
        <v>0</v>
      </c>
      <c r="Q193" s="158">
        <v>0.01758</v>
      </c>
      <c r="R193" s="158">
        <f>Q193*H193</f>
        <v>0.01758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277</v>
      </c>
      <c r="AT193" s="160" t="s">
        <v>428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239</v>
      </c>
      <c r="BM193" s="160" t="s">
        <v>1791</v>
      </c>
    </row>
    <row r="194" spans="1:47" s="2" customFormat="1" ht="12">
      <c r="A194" s="32"/>
      <c r="B194" s="33"/>
      <c r="C194" s="32"/>
      <c r="D194" s="162" t="s">
        <v>248</v>
      </c>
      <c r="E194" s="32"/>
      <c r="F194" s="163" t="s">
        <v>1790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1:65" s="2" customFormat="1" ht="16.5" customHeight="1">
      <c r="A195" s="32"/>
      <c r="B195" s="148"/>
      <c r="C195" s="149" t="s">
        <v>483</v>
      </c>
      <c r="D195" s="149" t="s">
        <v>243</v>
      </c>
      <c r="E195" s="150" t="s">
        <v>1792</v>
      </c>
      <c r="F195" s="151" t="s">
        <v>1793</v>
      </c>
      <c r="G195" s="152" t="s">
        <v>501</v>
      </c>
      <c r="H195" s="153">
        <v>2</v>
      </c>
      <c r="I195" s="154"/>
      <c r="J195" s="155">
        <f>ROUND(I195*H195,2)</f>
        <v>0</v>
      </c>
      <c r="K195" s="151" t="s">
        <v>356</v>
      </c>
      <c r="L195" s="33"/>
      <c r="M195" s="156" t="s">
        <v>1</v>
      </c>
      <c r="N195" s="157" t="s">
        <v>43</v>
      </c>
      <c r="O195" s="58"/>
      <c r="P195" s="158">
        <f>O195*H195</f>
        <v>0</v>
      </c>
      <c r="Q195" s="158">
        <v>0.00034</v>
      </c>
      <c r="R195" s="158">
        <f>Q195*H195</f>
        <v>0.00068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239</v>
      </c>
      <c r="AT195" s="160" t="s">
        <v>243</v>
      </c>
      <c r="AU195" s="160" t="s">
        <v>87</v>
      </c>
      <c r="AY195" s="17" t="s">
        <v>240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239</v>
      </c>
      <c r="BM195" s="160" t="s">
        <v>1794</v>
      </c>
    </row>
    <row r="196" spans="1:47" s="2" customFormat="1" ht="19.5">
      <c r="A196" s="32"/>
      <c r="B196" s="33"/>
      <c r="C196" s="32"/>
      <c r="D196" s="162" t="s">
        <v>248</v>
      </c>
      <c r="E196" s="32"/>
      <c r="F196" s="163" t="s">
        <v>1795</v>
      </c>
      <c r="G196" s="32"/>
      <c r="H196" s="32"/>
      <c r="I196" s="164"/>
      <c r="J196" s="32"/>
      <c r="K196" s="32"/>
      <c r="L196" s="33"/>
      <c r="M196" s="165"/>
      <c r="N196" s="166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248</v>
      </c>
      <c r="AU196" s="17" t="s">
        <v>87</v>
      </c>
    </row>
    <row r="197" spans="1:65" s="2" customFormat="1" ht="24">
      <c r="A197" s="32"/>
      <c r="B197" s="148"/>
      <c r="C197" s="194" t="s">
        <v>485</v>
      </c>
      <c r="D197" s="194" t="s">
        <v>428</v>
      </c>
      <c r="E197" s="195" t="s">
        <v>1796</v>
      </c>
      <c r="F197" s="196" t="s">
        <v>1797</v>
      </c>
      <c r="G197" s="197" t="s">
        <v>501</v>
      </c>
      <c r="H197" s="198">
        <v>2</v>
      </c>
      <c r="I197" s="199"/>
      <c r="J197" s="200">
        <f>ROUND(I197*H197,2)</f>
        <v>0</v>
      </c>
      <c r="K197" s="196" t="s">
        <v>1</v>
      </c>
      <c r="L197" s="201"/>
      <c r="M197" s="202" t="s">
        <v>1</v>
      </c>
      <c r="N197" s="203" t="s">
        <v>43</v>
      </c>
      <c r="O197" s="58"/>
      <c r="P197" s="158">
        <f>O197*H197</f>
        <v>0</v>
      </c>
      <c r="Q197" s="158">
        <v>0.047</v>
      </c>
      <c r="R197" s="158">
        <f>Q197*H197</f>
        <v>0.094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277</v>
      </c>
      <c r="AT197" s="160" t="s">
        <v>428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1798</v>
      </c>
    </row>
    <row r="198" spans="1:65" s="2" customFormat="1" ht="21.75" customHeight="1">
      <c r="A198" s="32"/>
      <c r="B198" s="148"/>
      <c r="C198" s="149" t="s">
        <v>490</v>
      </c>
      <c r="D198" s="149" t="s">
        <v>243</v>
      </c>
      <c r="E198" s="150" t="s">
        <v>1799</v>
      </c>
      <c r="F198" s="151" t="s">
        <v>1800</v>
      </c>
      <c r="G198" s="152" t="s">
        <v>501</v>
      </c>
      <c r="H198" s="153">
        <v>1</v>
      </c>
      <c r="I198" s="154"/>
      <c r="J198" s="155">
        <f>ROUND(I198*H198,2)</f>
        <v>0</v>
      </c>
      <c r="K198" s="151" t="s">
        <v>356</v>
      </c>
      <c r="L198" s="33"/>
      <c r="M198" s="156" t="s">
        <v>1</v>
      </c>
      <c r="N198" s="157" t="s">
        <v>43</v>
      </c>
      <c r="O198" s="58"/>
      <c r="P198" s="158">
        <f>O198*H198</f>
        <v>0</v>
      </c>
      <c r="Q198" s="158">
        <v>0.00296</v>
      </c>
      <c r="R198" s="158">
        <f>Q198*H198</f>
        <v>0.00296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239</v>
      </c>
      <c r="AT198" s="160" t="s">
        <v>243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239</v>
      </c>
      <c r="BM198" s="160" t="s">
        <v>1801</v>
      </c>
    </row>
    <row r="199" spans="1:47" s="2" customFormat="1" ht="29.25">
      <c r="A199" s="32"/>
      <c r="B199" s="33"/>
      <c r="C199" s="32"/>
      <c r="D199" s="162" t="s">
        <v>248</v>
      </c>
      <c r="E199" s="32"/>
      <c r="F199" s="163" t="s">
        <v>1802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65" s="2" customFormat="1" ht="24.2" customHeight="1">
      <c r="A200" s="32"/>
      <c r="B200" s="148"/>
      <c r="C200" s="194" t="s">
        <v>498</v>
      </c>
      <c r="D200" s="194" t="s">
        <v>428</v>
      </c>
      <c r="E200" s="195" t="s">
        <v>1803</v>
      </c>
      <c r="F200" s="196" t="s">
        <v>1804</v>
      </c>
      <c r="G200" s="197" t="s">
        <v>501</v>
      </c>
      <c r="H200" s="198">
        <v>1</v>
      </c>
      <c r="I200" s="199"/>
      <c r="J200" s="200">
        <f>ROUND(I200*H200,2)</f>
        <v>0</v>
      </c>
      <c r="K200" s="196" t="s">
        <v>1</v>
      </c>
      <c r="L200" s="201"/>
      <c r="M200" s="202" t="s">
        <v>1</v>
      </c>
      <c r="N200" s="203" t="s">
        <v>43</v>
      </c>
      <c r="O200" s="58"/>
      <c r="P200" s="158">
        <f>O200*H200</f>
        <v>0</v>
      </c>
      <c r="Q200" s="158">
        <v>0.042</v>
      </c>
      <c r="R200" s="158">
        <f>Q200*H200</f>
        <v>0.042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277</v>
      </c>
      <c r="AT200" s="160" t="s">
        <v>428</v>
      </c>
      <c r="AU200" s="160" t="s">
        <v>87</v>
      </c>
      <c r="AY200" s="17" t="s">
        <v>240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239</v>
      </c>
      <c r="BM200" s="160" t="s">
        <v>1805</v>
      </c>
    </row>
    <row r="201" spans="1:65" s="2" customFormat="1" ht="24">
      <c r="A201" s="32"/>
      <c r="B201" s="148"/>
      <c r="C201" s="194" t="s">
        <v>503</v>
      </c>
      <c r="D201" s="194" t="s">
        <v>428</v>
      </c>
      <c r="E201" s="195" t="s">
        <v>1638</v>
      </c>
      <c r="F201" s="196" t="s">
        <v>1639</v>
      </c>
      <c r="G201" s="197" t="s">
        <v>501</v>
      </c>
      <c r="H201" s="198">
        <v>2</v>
      </c>
      <c r="I201" s="199"/>
      <c r="J201" s="200">
        <f>ROUND(I201*H201,2)</f>
        <v>0</v>
      </c>
      <c r="K201" s="196" t="s">
        <v>1</v>
      </c>
      <c r="L201" s="201"/>
      <c r="M201" s="202" t="s">
        <v>1</v>
      </c>
      <c r="N201" s="203" t="s">
        <v>43</v>
      </c>
      <c r="O201" s="58"/>
      <c r="P201" s="158">
        <f>O201*H201</f>
        <v>0</v>
      </c>
      <c r="Q201" s="158">
        <v>0.00654</v>
      </c>
      <c r="R201" s="158">
        <f>Q201*H201</f>
        <v>0.01308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277</v>
      </c>
      <c r="AT201" s="160" t="s">
        <v>428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239</v>
      </c>
      <c r="BM201" s="160" t="s">
        <v>1806</v>
      </c>
    </row>
    <row r="202" spans="1:47" s="2" customFormat="1" ht="19.5">
      <c r="A202" s="32"/>
      <c r="B202" s="33"/>
      <c r="C202" s="32"/>
      <c r="D202" s="162" t="s">
        <v>248</v>
      </c>
      <c r="E202" s="32"/>
      <c r="F202" s="163" t="s">
        <v>1639</v>
      </c>
      <c r="G202" s="32"/>
      <c r="H202" s="32"/>
      <c r="I202" s="164"/>
      <c r="J202" s="32"/>
      <c r="K202" s="32"/>
      <c r="L202" s="33"/>
      <c r="M202" s="165"/>
      <c r="N202" s="166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248</v>
      </c>
      <c r="AU202" s="17" t="s">
        <v>87</v>
      </c>
    </row>
    <row r="203" spans="1:65" s="2" customFormat="1" ht="16.5" customHeight="1">
      <c r="A203" s="32"/>
      <c r="B203" s="148"/>
      <c r="C203" s="149" t="s">
        <v>509</v>
      </c>
      <c r="D203" s="149" t="s">
        <v>243</v>
      </c>
      <c r="E203" s="150" t="s">
        <v>1651</v>
      </c>
      <c r="F203" s="151" t="s">
        <v>1652</v>
      </c>
      <c r="G203" s="152" t="s">
        <v>501</v>
      </c>
      <c r="H203" s="153">
        <v>2</v>
      </c>
      <c r="I203" s="154"/>
      <c r="J203" s="155">
        <f>ROUND(I203*H203,2)</f>
        <v>0</v>
      </c>
      <c r="K203" s="151" t="s">
        <v>356</v>
      </c>
      <c r="L203" s="33"/>
      <c r="M203" s="156" t="s">
        <v>1</v>
      </c>
      <c r="N203" s="157" t="s">
        <v>43</v>
      </c>
      <c r="O203" s="58"/>
      <c r="P203" s="158">
        <f>O203*H203</f>
        <v>0</v>
      </c>
      <c r="Q203" s="158">
        <v>0.12303</v>
      </c>
      <c r="R203" s="158">
        <f>Q203*H203</f>
        <v>0.24606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239</v>
      </c>
      <c r="AT203" s="160" t="s">
        <v>243</v>
      </c>
      <c r="AU203" s="160" t="s">
        <v>87</v>
      </c>
      <c r="AY203" s="17" t="s">
        <v>240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239</v>
      </c>
      <c r="BM203" s="160" t="s">
        <v>1807</v>
      </c>
    </row>
    <row r="204" spans="1:47" s="2" customFormat="1" ht="12">
      <c r="A204" s="32"/>
      <c r="B204" s="33"/>
      <c r="C204" s="32"/>
      <c r="D204" s="162" t="s">
        <v>248</v>
      </c>
      <c r="E204" s="32"/>
      <c r="F204" s="163" t="s">
        <v>1652</v>
      </c>
      <c r="G204" s="32"/>
      <c r="H204" s="32"/>
      <c r="I204" s="164"/>
      <c r="J204" s="32"/>
      <c r="K204" s="32"/>
      <c r="L204" s="33"/>
      <c r="M204" s="165"/>
      <c r="N204" s="166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248</v>
      </c>
      <c r="AU204" s="17" t="s">
        <v>87</v>
      </c>
    </row>
    <row r="205" spans="1:65" s="2" customFormat="1" ht="24">
      <c r="A205" s="32"/>
      <c r="B205" s="148"/>
      <c r="C205" s="194" t="s">
        <v>514</v>
      </c>
      <c r="D205" s="194" t="s">
        <v>428</v>
      </c>
      <c r="E205" s="195" t="s">
        <v>1654</v>
      </c>
      <c r="F205" s="196" t="s">
        <v>1655</v>
      </c>
      <c r="G205" s="197" t="s">
        <v>501</v>
      </c>
      <c r="H205" s="198">
        <v>2</v>
      </c>
      <c r="I205" s="199"/>
      <c r="J205" s="200">
        <f>ROUND(I205*H205,2)</f>
        <v>0</v>
      </c>
      <c r="K205" s="196" t="s">
        <v>1</v>
      </c>
      <c r="L205" s="201"/>
      <c r="M205" s="202" t="s">
        <v>1</v>
      </c>
      <c r="N205" s="203" t="s">
        <v>43</v>
      </c>
      <c r="O205" s="58"/>
      <c r="P205" s="158">
        <f>O205*H205</f>
        <v>0</v>
      </c>
      <c r="Q205" s="158">
        <v>0.013</v>
      </c>
      <c r="R205" s="158">
        <f>Q205*H205</f>
        <v>0.026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277</v>
      </c>
      <c r="AT205" s="160" t="s">
        <v>428</v>
      </c>
      <c r="AU205" s="160" t="s">
        <v>87</v>
      </c>
      <c r="AY205" s="17" t="s">
        <v>240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239</v>
      </c>
      <c r="BM205" s="160" t="s">
        <v>1808</v>
      </c>
    </row>
    <row r="206" spans="1:47" s="2" customFormat="1" ht="19.5">
      <c r="A206" s="32"/>
      <c r="B206" s="33"/>
      <c r="C206" s="32"/>
      <c r="D206" s="162" t="s">
        <v>248</v>
      </c>
      <c r="E206" s="32"/>
      <c r="F206" s="163" t="s">
        <v>1655</v>
      </c>
      <c r="G206" s="32"/>
      <c r="H206" s="32"/>
      <c r="I206" s="164"/>
      <c r="J206" s="32"/>
      <c r="K206" s="32"/>
      <c r="L206" s="33"/>
      <c r="M206" s="165"/>
      <c r="N206" s="166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248</v>
      </c>
      <c r="AU206" s="17" t="s">
        <v>87</v>
      </c>
    </row>
    <row r="207" spans="1:65" s="2" customFormat="1" ht="24">
      <c r="A207" s="32"/>
      <c r="B207" s="148"/>
      <c r="C207" s="149" t="s">
        <v>518</v>
      </c>
      <c r="D207" s="149" t="s">
        <v>243</v>
      </c>
      <c r="E207" s="150" t="s">
        <v>1689</v>
      </c>
      <c r="F207" s="151" t="s">
        <v>1690</v>
      </c>
      <c r="G207" s="152" t="s">
        <v>445</v>
      </c>
      <c r="H207" s="153">
        <v>154.7</v>
      </c>
      <c r="I207" s="154"/>
      <c r="J207" s="155">
        <f>ROUND(I207*H207,2)</f>
        <v>0</v>
      </c>
      <c r="K207" s="151" t="s">
        <v>356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239</v>
      </c>
      <c r="AT207" s="160" t="s">
        <v>243</v>
      </c>
      <c r="AU207" s="160" t="s">
        <v>87</v>
      </c>
      <c r="AY207" s="17" t="s">
        <v>240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239</v>
      </c>
      <c r="BM207" s="160" t="s">
        <v>1809</v>
      </c>
    </row>
    <row r="208" spans="1:47" s="2" customFormat="1" ht="12">
      <c r="A208" s="32"/>
      <c r="B208" s="33"/>
      <c r="C208" s="32"/>
      <c r="D208" s="162" t="s">
        <v>248</v>
      </c>
      <c r="E208" s="32"/>
      <c r="F208" s="163" t="s">
        <v>1690</v>
      </c>
      <c r="G208" s="32"/>
      <c r="H208" s="32"/>
      <c r="I208" s="164"/>
      <c r="J208" s="32"/>
      <c r="K208" s="32"/>
      <c r="L208" s="33"/>
      <c r="M208" s="165"/>
      <c r="N208" s="166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248</v>
      </c>
      <c r="AU208" s="17" t="s">
        <v>87</v>
      </c>
    </row>
    <row r="209" spans="1:65" s="2" customFormat="1" ht="24">
      <c r="A209" s="32"/>
      <c r="B209" s="148"/>
      <c r="C209" s="149" t="s">
        <v>522</v>
      </c>
      <c r="D209" s="149" t="s">
        <v>243</v>
      </c>
      <c r="E209" s="150" t="s">
        <v>1692</v>
      </c>
      <c r="F209" s="151" t="s">
        <v>1693</v>
      </c>
      <c r="G209" s="152" t="s">
        <v>445</v>
      </c>
      <c r="H209" s="153">
        <v>4</v>
      </c>
      <c r="I209" s="154"/>
      <c r="J209" s="155">
        <f>ROUND(I209*H209,2)</f>
        <v>0</v>
      </c>
      <c r="K209" s="151" t="s">
        <v>356</v>
      </c>
      <c r="L209" s="33"/>
      <c r="M209" s="156" t="s">
        <v>1</v>
      </c>
      <c r="N209" s="157" t="s">
        <v>43</v>
      </c>
      <c r="O209" s="58"/>
      <c r="P209" s="158">
        <f>O209*H209</f>
        <v>0</v>
      </c>
      <c r="Q209" s="158">
        <v>0</v>
      </c>
      <c r="R209" s="158">
        <f>Q209*H209</f>
        <v>0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239</v>
      </c>
      <c r="AT209" s="160" t="s">
        <v>243</v>
      </c>
      <c r="AU209" s="160" t="s">
        <v>87</v>
      </c>
      <c r="AY209" s="17" t="s">
        <v>240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239</v>
      </c>
      <c r="BM209" s="160" t="s">
        <v>1810</v>
      </c>
    </row>
    <row r="210" spans="1:47" s="2" customFormat="1" ht="12">
      <c r="A210" s="32"/>
      <c r="B210" s="33"/>
      <c r="C210" s="32"/>
      <c r="D210" s="162" t="s">
        <v>248</v>
      </c>
      <c r="E210" s="32"/>
      <c r="F210" s="163" t="s">
        <v>1693</v>
      </c>
      <c r="G210" s="32"/>
      <c r="H210" s="32"/>
      <c r="I210" s="164"/>
      <c r="J210" s="32"/>
      <c r="K210" s="32"/>
      <c r="L210" s="33"/>
      <c r="M210" s="165"/>
      <c r="N210" s="166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248</v>
      </c>
      <c r="AU210" s="17" t="s">
        <v>87</v>
      </c>
    </row>
    <row r="211" spans="1:65" s="2" customFormat="1" ht="16.5" customHeight="1">
      <c r="A211" s="32"/>
      <c r="B211" s="148"/>
      <c r="C211" s="149" t="s">
        <v>527</v>
      </c>
      <c r="D211" s="149" t="s">
        <v>243</v>
      </c>
      <c r="E211" s="150" t="s">
        <v>1679</v>
      </c>
      <c r="F211" s="151" t="s">
        <v>1680</v>
      </c>
      <c r="G211" s="152" t="s">
        <v>445</v>
      </c>
      <c r="H211" s="153">
        <v>174.57</v>
      </c>
      <c r="I211" s="154"/>
      <c r="J211" s="155">
        <f>ROUND(I211*H211,2)</f>
        <v>0</v>
      </c>
      <c r="K211" s="151" t="s">
        <v>356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0.00019</v>
      </c>
      <c r="R211" s="158">
        <f>Q211*H211</f>
        <v>0.0331683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239</v>
      </c>
      <c r="AT211" s="160" t="s">
        <v>243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239</v>
      </c>
      <c r="BM211" s="160" t="s">
        <v>1811</v>
      </c>
    </row>
    <row r="212" spans="1:47" s="2" customFormat="1" ht="12">
      <c r="A212" s="32"/>
      <c r="B212" s="33"/>
      <c r="C212" s="32"/>
      <c r="D212" s="162" t="s">
        <v>248</v>
      </c>
      <c r="E212" s="32"/>
      <c r="F212" s="163" t="s">
        <v>1682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248</v>
      </c>
      <c r="AU212" s="17" t="s">
        <v>87</v>
      </c>
    </row>
    <row r="213" spans="2:51" s="13" customFormat="1" ht="12">
      <c r="B213" s="171"/>
      <c r="D213" s="162" t="s">
        <v>367</v>
      </c>
      <c r="E213" s="172" t="s">
        <v>1</v>
      </c>
      <c r="F213" s="173" t="s">
        <v>1812</v>
      </c>
      <c r="H213" s="174">
        <v>158.7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367</v>
      </c>
      <c r="AU213" s="172" t="s">
        <v>87</v>
      </c>
      <c r="AV213" s="13" t="s">
        <v>87</v>
      </c>
      <c r="AW213" s="13" t="s">
        <v>33</v>
      </c>
      <c r="AX213" s="13" t="s">
        <v>85</v>
      </c>
      <c r="AY213" s="172" t="s">
        <v>240</v>
      </c>
    </row>
    <row r="214" spans="2:51" s="13" customFormat="1" ht="12">
      <c r="B214" s="171"/>
      <c r="D214" s="162" t="s">
        <v>367</v>
      </c>
      <c r="F214" s="173" t="s">
        <v>1813</v>
      </c>
      <c r="H214" s="174">
        <v>174.57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367</v>
      </c>
      <c r="AU214" s="172" t="s">
        <v>87</v>
      </c>
      <c r="AV214" s="13" t="s">
        <v>87</v>
      </c>
      <c r="AW214" s="13" t="s">
        <v>3</v>
      </c>
      <c r="AX214" s="13" t="s">
        <v>85</v>
      </c>
      <c r="AY214" s="172" t="s">
        <v>240</v>
      </c>
    </row>
    <row r="215" spans="1:65" s="2" customFormat="1" ht="21.75" customHeight="1">
      <c r="A215" s="32"/>
      <c r="B215" s="148"/>
      <c r="C215" s="149" t="s">
        <v>531</v>
      </c>
      <c r="D215" s="149" t="s">
        <v>243</v>
      </c>
      <c r="E215" s="150" t="s">
        <v>1685</v>
      </c>
      <c r="F215" s="151" t="s">
        <v>1686</v>
      </c>
      <c r="G215" s="152" t="s">
        <v>445</v>
      </c>
      <c r="H215" s="153">
        <v>174.57</v>
      </c>
      <c r="I215" s="154"/>
      <c r="J215" s="155">
        <f>ROUND(I215*H215,2)</f>
        <v>0</v>
      </c>
      <c r="K215" s="151" t="s">
        <v>356</v>
      </c>
      <c r="L215" s="33"/>
      <c r="M215" s="156" t="s">
        <v>1</v>
      </c>
      <c r="N215" s="157" t="s">
        <v>43</v>
      </c>
      <c r="O215" s="58"/>
      <c r="P215" s="158">
        <f>O215*H215</f>
        <v>0</v>
      </c>
      <c r="Q215" s="158">
        <v>9E-05</v>
      </c>
      <c r="R215" s="158">
        <f>Q215*H215</f>
        <v>0.0157113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239</v>
      </c>
      <c r="AT215" s="160" t="s">
        <v>243</v>
      </c>
      <c r="AU215" s="160" t="s">
        <v>87</v>
      </c>
      <c r="AY215" s="17" t="s">
        <v>240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239</v>
      </c>
      <c r="BM215" s="160" t="s">
        <v>1814</v>
      </c>
    </row>
    <row r="216" spans="1:47" s="2" customFormat="1" ht="12">
      <c r="A216" s="32"/>
      <c r="B216" s="33"/>
      <c r="C216" s="32"/>
      <c r="D216" s="162" t="s">
        <v>248</v>
      </c>
      <c r="E216" s="32"/>
      <c r="F216" s="163" t="s">
        <v>1688</v>
      </c>
      <c r="G216" s="32"/>
      <c r="H216" s="32"/>
      <c r="I216" s="164"/>
      <c r="J216" s="32"/>
      <c r="K216" s="32"/>
      <c r="L216" s="33"/>
      <c r="M216" s="165"/>
      <c r="N216" s="166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248</v>
      </c>
      <c r="AU216" s="17" t="s">
        <v>87</v>
      </c>
    </row>
    <row r="217" spans="1:65" s="2" customFormat="1" ht="16.5" customHeight="1">
      <c r="A217" s="32"/>
      <c r="B217" s="148"/>
      <c r="C217" s="149" t="s">
        <v>535</v>
      </c>
      <c r="D217" s="149" t="s">
        <v>243</v>
      </c>
      <c r="E217" s="150" t="s">
        <v>1695</v>
      </c>
      <c r="F217" s="151" t="s">
        <v>1696</v>
      </c>
      <c r="G217" s="152" t="s">
        <v>246</v>
      </c>
      <c r="H217" s="153">
        <v>1</v>
      </c>
      <c r="I217" s="154"/>
      <c r="J217" s="155">
        <f>ROUND(I217*H217,2)</f>
        <v>0</v>
      </c>
      <c r="K217" s="151" t="s">
        <v>1</v>
      </c>
      <c r="L217" s="33"/>
      <c r="M217" s="156" t="s">
        <v>1</v>
      </c>
      <c r="N217" s="157" t="s">
        <v>43</v>
      </c>
      <c r="O217" s="58"/>
      <c r="P217" s="158">
        <f>O217*H217</f>
        <v>0</v>
      </c>
      <c r="Q217" s="158">
        <v>0</v>
      </c>
      <c r="R217" s="158">
        <f>Q217*H217</f>
        <v>0</v>
      </c>
      <c r="S217" s="158">
        <v>0</v>
      </c>
      <c r="T217" s="15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239</v>
      </c>
      <c r="AT217" s="160" t="s">
        <v>243</v>
      </c>
      <c r="AU217" s="160" t="s">
        <v>87</v>
      </c>
      <c r="AY217" s="17" t="s">
        <v>240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85</v>
      </c>
      <c r="BK217" s="161">
        <f>ROUND(I217*H217,2)</f>
        <v>0</v>
      </c>
      <c r="BL217" s="17" t="s">
        <v>239</v>
      </c>
      <c r="BM217" s="160" t="s">
        <v>1815</v>
      </c>
    </row>
    <row r="218" spans="1:47" s="2" customFormat="1" ht="12">
      <c r="A218" s="32"/>
      <c r="B218" s="33"/>
      <c r="C218" s="32"/>
      <c r="D218" s="162" t="s">
        <v>248</v>
      </c>
      <c r="E218" s="32"/>
      <c r="F218" s="163" t="s">
        <v>1696</v>
      </c>
      <c r="G218" s="32"/>
      <c r="H218" s="32"/>
      <c r="I218" s="164"/>
      <c r="J218" s="32"/>
      <c r="K218" s="32"/>
      <c r="L218" s="33"/>
      <c r="M218" s="165"/>
      <c r="N218" s="166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248</v>
      </c>
      <c r="AU218" s="17" t="s">
        <v>87</v>
      </c>
    </row>
    <row r="219" spans="1:65" s="2" customFormat="1" ht="21.75" customHeight="1">
      <c r="A219" s="32"/>
      <c r="B219" s="148"/>
      <c r="C219" s="149" t="s">
        <v>539</v>
      </c>
      <c r="D219" s="149" t="s">
        <v>243</v>
      </c>
      <c r="E219" s="150" t="s">
        <v>1698</v>
      </c>
      <c r="F219" s="151" t="s">
        <v>1699</v>
      </c>
      <c r="G219" s="152" t="s">
        <v>445</v>
      </c>
      <c r="H219" s="153">
        <v>154.7</v>
      </c>
      <c r="I219" s="154"/>
      <c r="J219" s="155">
        <f>ROUND(I219*H219,2)</f>
        <v>0</v>
      </c>
      <c r="K219" s="151" t="s">
        <v>356</v>
      </c>
      <c r="L219" s="33"/>
      <c r="M219" s="156" t="s">
        <v>1</v>
      </c>
      <c r="N219" s="157" t="s">
        <v>43</v>
      </c>
      <c r="O219" s="58"/>
      <c r="P219" s="158">
        <f>O219*H219</f>
        <v>0</v>
      </c>
      <c r="Q219" s="158">
        <v>0</v>
      </c>
      <c r="R219" s="158">
        <f>Q219*H219</f>
        <v>0</v>
      </c>
      <c r="S219" s="158">
        <v>0</v>
      </c>
      <c r="T219" s="15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0" t="s">
        <v>239</v>
      </c>
      <c r="AT219" s="160" t="s">
        <v>243</v>
      </c>
      <c r="AU219" s="160" t="s">
        <v>87</v>
      </c>
      <c r="AY219" s="17" t="s">
        <v>240</v>
      </c>
      <c r="BE219" s="161">
        <f>IF(N219="základní",J219,0)</f>
        <v>0</v>
      </c>
      <c r="BF219" s="161">
        <f>IF(N219="snížená",J219,0)</f>
        <v>0</v>
      </c>
      <c r="BG219" s="161">
        <f>IF(N219="zákl. přenesená",J219,0)</f>
        <v>0</v>
      </c>
      <c r="BH219" s="161">
        <f>IF(N219="sníž. přenesená",J219,0)</f>
        <v>0</v>
      </c>
      <c r="BI219" s="161">
        <f>IF(N219="nulová",J219,0)</f>
        <v>0</v>
      </c>
      <c r="BJ219" s="17" t="s">
        <v>85</v>
      </c>
      <c r="BK219" s="161">
        <f>ROUND(I219*H219,2)</f>
        <v>0</v>
      </c>
      <c r="BL219" s="17" t="s">
        <v>239</v>
      </c>
      <c r="BM219" s="160" t="s">
        <v>1816</v>
      </c>
    </row>
    <row r="220" spans="1:47" s="2" customFormat="1" ht="12">
      <c r="A220" s="32"/>
      <c r="B220" s="33"/>
      <c r="C220" s="32"/>
      <c r="D220" s="162" t="s">
        <v>248</v>
      </c>
      <c r="E220" s="32"/>
      <c r="F220" s="163" t="s">
        <v>1701</v>
      </c>
      <c r="G220" s="32"/>
      <c r="H220" s="32"/>
      <c r="I220" s="164"/>
      <c r="J220" s="32"/>
      <c r="K220" s="32"/>
      <c r="L220" s="33"/>
      <c r="M220" s="165"/>
      <c r="N220" s="166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248</v>
      </c>
      <c r="AU220" s="17" t="s">
        <v>87</v>
      </c>
    </row>
    <row r="221" spans="1:65" s="2" customFormat="1" ht="16.5" customHeight="1">
      <c r="A221" s="32"/>
      <c r="B221" s="148"/>
      <c r="C221" s="149" t="s">
        <v>544</v>
      </c>
      <c r="D221" s="149" t="s">
        <v>243</v>
      </c>
      <c r="E221" s="150" t="s">
        <v>1817</v>
      </c>
      <c r="F221" s="151" t="s">
        <v>1818</v>
      </c>
      <c r="G221" s="152" t="s">
        <v>445</v>
      </c>
      <c r="H221" s="153">
        <v>4</v>
      </c>
      <c r="I221" s="154"/>
      <c r="J221" s="155">
        <f>ROUND(I221*H221,2)</f>
        <v>0</v>
      </c>
      <c r="K221" s="151" t="s">
        <v>356</v>
      </c>
      <c r="L221" s="33"/>
      <c r="M221" s="156" t="s">
        <v>1</v>
      </c>
      <c r="N221" s="157" t="s">
        <v>43</v>
      </c>
      <c r="O221" s="58"/>
      <c r="P221" s="158">
        <f>O221*H221</f>
        <v>0</v>
      </c>
      <c r="Q221" s="158">
        <v>0</v>
      </c>
      <c r="R221" s="158">
        <f>Q221*H221</f>
        <v>0</v>
      </c>
      <c r="S221" s="158">
        <v>0</v>
      </c>
      <c r="T221" s="15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239</v>
      </c>
      <c r="AT221" s="160" t="s">
        <v>243</v>
      </c>
      <c r="AU221" s="160" t="s">
        <v>87</v>
      </c>
      <c r="AY221" s="17" t="s">
        <v>240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85</v>
      </c>
      <c r="BK221" s="161">
        <f>ROUND(I221*H221,2)</f>
        <v>0</v>
      </c>
      <c r="BL221" s="17" t="s">
        <v>239</v>
      </c>
      <c r="BM221" s="160" t="s">
        <v>1819</v>
      </c>
    </row>
    <row r="222" spans="1:47" s="2" customFormat="1" ht="12">
      <c r="A222" s="32"/>
      <c r="B222" s="33"/>
      <c r="C222" s="32"/>
      <c r="D222" s="162" t="s">
        <v>248</v>
      </c>
      <c r="E222" s="32"/>
      <c r="F222" s="163" t="s">
        <v>1820</v>
      </c>
      <c r="G222" s="32"/>
      <c r="H222" s="32"/>
      <c r="I222" s="164"/>
      <c r="J222" s="32"/>
      <c r="K222" s="32"/>
      <c r="L222" s="33"/>
      <c r="M222" s="165"/>
      <c r="N222" s="166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248</v>
      </c>
      <c r="AU222" s="17" t="s">
        <v>87</v>
      </c>
    </row>
    <row r="223" spans="2:63" s="12" customFormat="1" ht="22.9" customHeight="1">
      <c r="B223" s="135"/>
      <c r="D223" s="136" t="s">
        <v>77</v>
      </c>
      <c r="E223" s="146" t="s">
        <v>614</v>
      </c>
      <c r="F223" s="146" t="s">
        <v>615</v>
      </c>
      <c r="I223" s="138"/>
      <c r="J223" s="147">
        <f>BK223</f>
        <v>0</v>
      </c>
      <c r="L223" s="135"/>
      <c r="M223" s="140"/>
      <c r="N223" s="141"/>
      <c r="O223" s="141"/>
      <c r="P223" s="142">
        <f>SUM(P224:P227)</f>
        <v>0</v>
      </c>
      <c r="Q223" s="141"/>
      <c r="R223" s="142">
        <f>SUM(R224:R227)</f>
        <v>0</v>
      </c>
      <c r="S223" s="141"/>
      <c r="T223" s="143">
        <f>SUM(T224:T227)</f>
        <v>0</v>
      </c>
      <c r="AR223" s="136" t="s">
        <v>85</v>
      </c>
      <c r="AT223" s="144" t="s">
        <v>77</v>
      </c>
      <c r="AU223" s="144" t="s">
        <v>85</v>
      </c>
      <c r="AY223" s="136" t="s">
        <v>240</v>
      </c>
      <c r="BK223" s="145">
        <f>SUM(BK224:BK227)</f>
        <v>0</v>
      </c>
    </row>
    <row r="224" spans="1:65" s="2" customFormat="1" ht="24">
      <c r="A224" s="32"/>
      <c r="B224" s="148"/>
      <c r="C224" s="149" t="s">
        <v>550</v>
      </c>
      <c r="D224" s="149" t="s">
        <v>243</v>
      </c>
      <c r="E224" s="150" t="s">
        <v>1031</v>
      </c>
      <c r="F224" s="151" t="s">
        <v>1032</v>
      </c>
      <c r="G224" s="152" t="s">
        <v>391</v>
      </c>
      <c r="H224" s="153">
        <v>103.456</v>
      </c>
      <c r="I224" s="154"/>
      <c r="J224" s="155">
        <f>ROUND(I224*H224,2)</f>
        <v>0</v>
      </c>
      <c r="K224" s="151" t="s">
        <v>356</v>
      </c>
      <c r="L224" s="33"/>
      <c r="M224" s="156" t="s">
        <v>1</v>
      </c>
      <c r="N224" s="157" t="s">
        <v>43</v>
      </c>
      <c r="O224" s="58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239</v>
      </c>
      <c r="AT224" s="160" t="s">
        <v>243</v>
      </c>
      <c r="AU224" s="160" t="s">
        <v>87</v>
      </c>
      <c r="AY224" s="17" t="s">
        <v>240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239</v>
      </c>
      <c r="BM224" s="160" t="s">
        <v>1821</v>
      </c>
    </row>
    <row r="225" spans="1:47" s="2" customFormat="1" ht="29.25">
      <c r="A225" s="32"/>
      <c r="B225" s="33"/>
      <c r="C225" s="32"/>
      <c r="D225" s="162" t="s">
        <v>248</v>
      </c>
      <c r="E225" s="32"/>
      <c r="F225" s="163" t="s">
        <v>1034</v>
      </c>
      <c r="G225" s="32"/>
      <c r="H225" s="32"/>
      <c r="I225" s="164"/>
      <c r="J225" s="32"/>
      <c r="K225" s="32"/>
      <c r="L225" s="33"/>
      <c r="M225" s="165"/>
      <c r="N225" s="166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248</v>
      </c>
      <c r="AU225" s="17" t="s">
        <v>87</v>
      </c>
    </row>
    <row r="226" spans="1:65" s="2" customFormat="1" ht="33" customHeight="1">
      <c r="A226" s="32"/>
      <c r="B226" s="148"/>
      <c r="C226" s="149" t="s">
        <v>556</v>
      </c>
      <c r="D226" s="149" t="s">
        <v>243</v>
      </c>
      <c r="E226" s="150" t="s">
        <v>1035</v>
      </c>
      <c r="F226" s="151" t="s">
        <v>1036</v>
      </c>
      <c r="G226" s="152" t="s">
        <v>391</v>
      </c>
      <c r="H226" s="153">
        <v>103.456</v>
      </c>
      <c r="I226" s="154"/>
      <c r="J226" s="155">
        <f>ROUND(I226*H226,2)</f>
        <v>0</v>
      </c>
      <c r="K226" s="151" t="s">
        <v>356</v>
      </c>
      <c r="L226" s="33"/>
      <c r="M226" s="156" t="s">
        <v>1</v>
      </c>
      <c r="N226" s="157" t="s">
        <v>43</v>
      </c>
      <c r="O226" s="58"/>
      <c r="P226" s="158">
        <f>O226*H226</f>
        <v>0</v>
      </c>
      <c r="Q226" s="158">
        <v>0</v>
      </c>
      <c r="R226" s="158">
        <f>Q226*H226</f>
        <v>0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239</v>
      </c>
      <c r="AT226" s="160" t="s">
        <v>243</v>
      </c>
      <c r="AU226" s="160" t="s">
        <v>87</v>
      </c>
      <c r="AY226" s="17" t="s">
        <v>240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85</v>
      </c>
      <c r="BK226" s="161">
        <f>ROUND(I226*H226,2)</f>
        <v>0</v>
      </c>
      <c r="BL226" s="17" t="s">
        <v>239</v>
      </c>
      <c r="BM226" s="160" t="s">
        <v>1822</v>
      </c>
    </row>
    <row r="227" spans="1:47" s="2" customFormat="1" ht="29.25">
      <c r="A227" s="32"/>
      <c r="B227" s="33"/>
      <c r="C227" s="32"/>
      <c r="D227" s="162" t="s">
        <v>248</v>
      </c>
      <c r="E227" s="32"/>
      <c r="F227" s="163" t="s">
        <v>1038</v>
      </c>
      <c r="G227" s="32"/>
      <c r="H227" s="32"/>
      <c r="I227" s="164"/>
      <c r="J227" s="32"/>
      <c r="K227" s="32"/>
      <c r="L227" s="33"/>
      <c r="M227" s="165"/>
      <c r="N227" s="166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248</v>
      </c>
      <c r="AU227" s="17" t="s">
        <v>87</v>
      </c>
    </row>
    <row r="228" spans="2:63" s="12" customFormat="1" ht="25.9" customHeight="1">
      <c r="B228" s="135"/>
      <c r="D228" s="136" t="s">
        <v>77</v>
      </c>
      <c r="E228" s="137" t="s">
        <v>428</v>
      </c>
      <c r="F228" s="137" t="s">
        <v>1708</v>
      </c>
      <c r="I228" s="138"/>
      <c r="J228" s="139">
        <f>BK228</f>
        <v>0</v>
      </c>
      <c r="L228" s="135"/>
      <c r="M228" s="140"/>
      <c r="N228" s="141"/>
      <c r="O228" s="141"/>
      <c r="P228" s="142">
        <f>P229</f>
        <v>0</v>
      </c>
      <c r="Q228" s="141"/>
      <c r="R228" s="142">
        <f>R229</f>
        <v>0.04648</v>
      </c>
      <c r="S228" s="141"/>
      <c r="T228" s="143">
        <f>T229</f>
        <v>0</v>
      </c>
      <c r="AR228" s="136" t="s">
        <v>100</v>
      </c>
      <c r="AT228" s="144" t="s">
        <v>77</v>
      </c>
      <c r="AU228" s="144" t="s">
        <v>78</v>
      </c>
      <c r="AY228" s="136" t="s">
        <v>240</v>
      </c>
      <c r="BK228" s="145">
        <f>BK229</f>
        <v>0</v>
      </c>
    </row>
    <row r="229" spans="2:63" s="12" customFormat="1" ht="22.9" customHeight="1">
      <c r="B229" s="135"/>
      <c r="D229" s="136" t="s">
        <v>77</v>
      </c>
      <c r="E229" s="146" t="s">
        <v>1709</v>
      </c>
      <c r="F229" s="146" t="s">
        <v>1710</v>
      </c>
      <c r="I229" s="138"/>
      <c r="J229" s="147">
        <f>BK229</f>
        <v>0</v>
      </c>
      <c r="L229" s="135"/>
      <c r="M229" s="140"/>
      <c r="N229" s="141"/>
      <c r="O229" s="141"/>
      <c r="P229" s="142">
        <f>SUM(P230:P236)</f>
        <v>0</v>
      </c>
      <c r="Q229" s="141"/>
      <c r="R229" s="142">
        <f>SUM(R230:R236)</f>
        <v>0.04648</v>
      </c>
      <c r="S229" s="141"/>
      <c r="T229" s="143">
        <f>SUM(T230:T236)</f>
        <v>0</v>
      </c>
      <c r="AR229" s="136" t="s">
        <v>100</v>
      </c>
      <c r="AT229" s="144" t="s">
        <v>77</v>
      </c>
      <c r="AU229" s="144" t="s">
        <v>85</v>
      </c>
      <c r="AY229" s="136" t="s">
        <v>240</v>
      </c>
      <c r="BK229" s="145">
        <f>SUM(BK230:BK236)</f>
        <v>0</v>
      </c>
    </row>
    <row r="230" spans="1:65" s="2" customFormat="1" ht="16.5" customHeight="1">
      <c r="A230" s="32"/>
      <c r="B230" s="148"/>
      <c r="C230" s="149" t="s">
        <v>561</v>
      </c>
      <c r="D230" s="149" t="s">
        <v>243</v>
      </c>
      <c r="E230" s="150" t="s">
        <v>1823</v>
      </c>
      <c r="F230" s="151" t="s">
        <v>1824</v>
      </c>
      <c r="G230" s="152" t="s">
        <v>501</v>
      </c>
      <c r="H230" s="153">
        <v>1</v>
      </c>
      <c r="I230" s="154"/>
      <c r="J230" s="155">
        <f>ROUND(I230*H230,2)</f>
        <v>0</v>
      </c>
      <c r="K230" s="151" t="s">
        <v>356</v>
      </c>
      <c r="L230" s="33"/>
      <c r="M230" s="156" t="s">
        <v>1</v>
      </c>
      <c r="N230" s="157" t="s">
        <v>43</v>
      </c>
      <c r="O230" s="58"/>
      <c r="P230" s="158">
        <f>O230*H230</f>
        <v>0</v>
      </c>
      <c r="Q230" s="158">
        <v>0</v>
      </c>
      <c r="R230" s="158">
        <f>Q230*H230</f>
        <v>0</v>
      </c>
      <c r="S230" s="158">
        <v>0</v>
      </c>
      <c r="T230" s="15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0" t="s">
        <v>1344</v>
      </c>
      <c r="AT230" s="160" t="s">
        <v>243</v>
      </c>
      <c r="AU230" s="160" t="s">
        <v>87</v>
      </c>
      <c r="AY230" s="17" t="s">
        <v>240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17" t="s">
        <v>85</v>
      </c>
      <c r="BK230" s="161">
        <f>ROUND(I230*H230,2)</f>
        <v>0</v>
      </c>
      <c r="BL230" s="17" t="s">
        <v>1344</v>
      </c>
      <c r="BM230" s="160" t="s">
        <v>1825</v>
      </c>
    </row>
    <row r="231" spans="1:47" s="2" customFormat="1" ht="12">
      <c r="A231" s="32"/>
      <c r="B231" s="33"/>
      <c r="C231" s="32"/>
      <c r="D231" s="162" t="s">
        <v>248</v>
      </c>
      <c r="E231" s="32"/>
      <c r="F231" s="163" t="s">
        <v>1826</v>
      </c>
      <c r="G231" s="32"/>
      <c r="H231" s="32"/>
      <c r="I231" s="164"/>
      <c r="J231" s="32"/>
      <c r="K231" s="32"/>
      <c r="L231" s="33"/>
      <c r="M231" s="165"/>
      <c r="N231" s="166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248</v>
      </c>
      <c r="AU231" s="17" t="s">
        <v>87</v>
      </c>
    </row>
    <row r="232" spans="1:65" s="2" customFormat="1" ht="24">
      <c r="A232" s="32"/>
      <c r="B232" s="148"/>
      <c r="C232" s="194" t="s">
        <v>566</v>
      </c>
      <c r="D232" s="194" t="s">
        <v>428</v>
      </c>
      <c r="E232" s="195" t="s">
        <v>1827</v>
      </c>
      <c r="F232" s="196" t="s">
        <v>1828</v>
      </c>
      <c r="G232" s="197" t="s">
        <v>501</v>
      </c>
      <c r="H232" s="198">
        <v>1</v>
      </c>
      <c r="I232" s="199"/>
      <c r="J232" s="200">
        <f>ROUND(I232*H232,2)</f>
        <v>0</v>
      </c>
      <c r="K232" s="196" t="s">
        <v>1</v>
      </c>
      <c r="L232" s="201"/>
      <c r="M232" s="202" t="s">
        <v>1</v>
      </c>
      <c r="N232" s="203" t="s">
        <v>43</v>
      </c>
      <c r="O232" s="58"/>
      <c r="P232" s="158">
        <f>O232*H232</f>
        <v>0</v>
      </c>
      <c r="Q232" s="158">
        <v>0.00504</v>
      </c>
      <c r="R232" s="158">
        <f>Q232*H232</f>
        <v>0.00504</v>
      </c>
      <c r="S232" s="158">
        <v>0</v>
      </c>
      <c r="T232" s="15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0" t="s">
        <v>1717</v>
      </c>
      <c r="AT232" s="160" t="s">
        <v>428</v>
      </c>
      <c r="AU232" s="160" t="s">
        <v>87</v>
      </c>
      <c r="AY232" s="17" t="s">
        <v>240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17" t="s">
        <v>85</v>
      </c>
      <c r="BK232" s="161">
        <f>ROUND(I232*H232,2)</f>
        <v>0</v>
      </c>
      <c r="BL232" s="17" t="s">
        <v>1344</v>
      </c>
      <c r="BM232" s="160" t="s">
        <v>1829</v>
      </c>
    </row>
    <row r="233" spans="1:65" s="2" customFormat="1" ht="16.5" customHeight="1">
      <c r="A233" s="32"/>
      <c r="B233" s="148"/>
      <c r="C233" s="149" t="s">
        <v>571</v>
      </c>
      <c r="D233" s="149" t="s">
        <v>243</v>
      </c>
      <c r="E233" s="150" t="s">
        <v>1720</v>
      </c>
      <c r="F233" s="151" t="s">
        <v>1721</v>
      </c>
      <c r="G233" s="152" t="s">
        <v>501</v>
      </c>
      <c r="H233" s="153">
        <v>4</v>
      </c>
      <c r="I233" s="154"/>
      <c r="J233" s="155">
        <f>ROUND(I233*H233,2)</f>
        <v>0</v>
      </c>
      <c r="K233" s="151" t="s">
        <v>356</v>
      </c>
      <c r="L233" s="33"/>
      <c r="M233" s="156" t="s">
        <v>1</v>
      </c>
      <c r="N233" s="157" t="s">
        <v>43</v>
      </c>
      <c r="O233" s="58"/>
      <c r="P233" s="158">
        <f>O233*H233</f>
        <v>0</v>
      </c>
      <c r="Q233" s="158">
        <v>0</v>
      </c>
      <c r="R233" s="158">
        <f>Q233*H233</f>
        <v>0</v>
      </c>
      <c r="S233" s="158">
        <v>0</v>
      </c>
      <c r="T233" s="15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0" t="s">
        <v>1344</v>
      </c>
      <c r="AT233" s="160" t="s">
        <v>243</v>
      </c>
      <c r="AU233" s="160" t="s">
        <v>87</v>
      </c>
      <c r="AY233" s="17" t="s">
        <v>240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7" t="s">
        <v>85</v>
      </c>
      <c r="BK233" s="161">
        <f>ROUND(I233*H233,2)</f>
        <v>0</v>
      </c>
      <c r="BL233" s="17" t="s">
        <v>1344</v>
      </c>
      <c r="BM233" s="160" t="s">
        <v>1830</v>
      </c>
    </row>
    <row r="234" spans="1:47" s="2" customFormat="1" ht="12">
      <c r="A234" s="32"/>
      <c r="B234" s="33"/>
      <c r="C234" s="32"/>
      <c r="D234" s="162" t="s">
        <v>248</v>
      </c>
      <c r="E234" s="32"/>
      <c r="F234" s="163" t="s">
        <v>1723</v>
      </c>
      <c r="G234" s="32"/>
      <c r="H234" s="32"/>
      <c r="I234" s="164"/>
      <c r="J234" s="32"/>
      <c r="K234" s="32"/>
      <c r="L234" s="33"/>
      <c r="M234" s="165"/>
      <c r="N234" s="166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248</v>
      </c>
      <c r="AU234" s="17" t="s">
        <v>87</v>
      </c>
    </row>
    <row r="235" spans="1:65" s="2" customFormat="1" ht="24">
      <c r="A235" s="32"/>
      <c r="B235" s="148"/>
      <c r="C235" s="194" t="s">
        <v>577</v>
      </c>
      <c r="D235" s="194" t="s">
        <v>428</v>
      </c>
      <c r="E235" s="195" t="s">
        <v>1724</v>
      </c>
      <c r="F235" s="196" t="s">
        <v>1725</v>
      </c>
      <c r="G235" s="197" t="s">
        <v>501</v>
      </c>
      <c r="H235" s="198">
        <v>4</v>
      </c>
      <c r="I235" s="199"/>
      <c r="J235" s="200">
        <f>ROUND(I235*H235,2)</f>
        <v>0</v>
      </c>
      <c r="K235" s="196" t="s">
        <v>1</v>
      </c>
      <c r="L235" s="201"/>
      <c r="M235" s="202" t="s">
        <v>1</v>
      </c>
      <c r="N235" s="203" t="s">
        <v>43</v>
      </c>
      <c r="O235" s="58"/>
      <c r="P235" s="158">
        <f>O235*H235</f>
        <v>0</v>
      </c>
      <c r="Q235" s="158">
        <v>0.01036</v>
      </c>
      <c r="R235" s="158">
        <f>Q235*H235</f>
        <v>0.04144</v>
      </c>
      <c r="S235" s="158">
        <v>0</v>
      </c>
      <c r="T235" s="15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0" t="s">
        <v>1717</v>
      </c>
      <c r="AT235" s="160" t="s">
        <v>428</v>
      </c>
      <c r="AU235" s="160" t="s">
        <v>87</v>
      </c>
      <c r="AY235" s="17" t="s">
        <v>240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17" t="s">
        <v>85</v>
      </c>
      <c r="BK235" s="161">
        <f>ROUND(I235*H235,2)</f>
        <v>0</v>
      </c>
      <c r="BL235" s="17" t="s">
        <v>1344</v>
      </c>
      <c r="BM235" s="160" t="s">
        <v>1831</v>
      </c>
    </row>
    <row r="236" spans="2:51" s="13" customFormat="1" ht="12">
      <c r="B236" s="171"/>
      <c r="D236" s="162" t="s">
        <v>367</v>
      </c>
      <c r="E236" s="172" t="s">
        <v>1</v>
      </c>
      <c r="F236" s="173" t="s">
        <v>1832</v>
      </c>
      <c r="H236" s="174">
        <v>4</v>
      </c>
      <c r="I236" s="175"/>
      <c r="L236" s="171"/>
      <c r="M236" s="204"/>
      <c r="N236" s="205"/>
      <c r="O236" s="205"/>
      <c r="P236" s="205"/>
      <c r="Q236" s="205"/>
      <c r="R236" s="205"/>
      <c r="S236" s="205"/>
      <c r="T236" s="206"/>
      <c r="AT236" s="172" t="s">
        <v>367</v>
      </c>
      <c r="AU236" s="172" t="s">
        <v>87</v>
      </c>
      <c r="AV236" s="13" t="s">
        <v>87</v>
      </c>
      <c r="AW236" s="13" t="s">
        <v>33</v>
      </c>
      <c r="AX236" s="13" t="s">
        <v>85</v>
      </c>
      <c r="AY236" s="172" t="s">
        <v>240</v>
      </c>
    </row>
    <row r="237" spans="1:31" s="2" customFormat="1" ht="6.95" customHeight="1">
      <c r="A237" s="32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33"/>
      <c r="M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</row>
  </sheetData>
  <autoFilter ref="C126:K236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201"/>
  <sheetViews>
    <sheetView showGridLines="0" workbookViewId="0" topLeftCell="A18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168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1833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162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ROUND((SUM(BE125:BE200)),2)</f>
        <v>0</v>
      </c>
      <c r="G35" s="32"/>
      <c r="H35" s="32"/>
      <c r="I35" s="105">
        <v>0.21</v>
      </c>
      <c r="J35" s="104">
        <f>ROUND(((SUM(BE125:BE200))*I35),2)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ROUND((SUM(BF125:BF200)),2)</f>
        <v>0</v>
      </c>
      <c r="G36" s="32"/>
      <c r="H36" s="32"/>
      <c r="I36" s="105">
        <v>0.15</v>
      </c>
      <c r="J36" s="104">
        <f>ROUND(((SUM(BF125:BF200))*I36),2)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ROUND((SUM(BG125:BG200)),2)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ROUND((SUM(BH125:BH200)),2)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ROUND((SUM(BI125:BI200)),2)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SO-311 - Vodovodní přípojky – B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12" s="10" customFormat="1" ht="19.9" customHeight="1">
      <c r="B101" s="121"/>
      <c r="D101" s="122" t="s">
        <v>823</v>
      </c>
      <c r="E101" s="123"/>
      <c r="F101" s="123"/>
      <c r="G101" s="123"/>
      <c r="H101" s="123"/>
      <c r="I101" s="123"/>
      <c r="J101" s="124">
        <f>J156</f>
        <v>0</v>
      </c>
      <c r="L101" s="121"/>
    </row>
    <row r="102" spans="2:12" s="10" customFormat="1" ht="19.9" customHeight="1">
      <c r="B102" s="121"/>
      <c r="D102" s="122" t="s">
        <v>346</v>
      </c>
      <c r="E102" s="123"/>
      <c r="F102" s="123"/>
      <c r="G102" s="123"/>
      <c r="H102" s="123"/>
      <c r="I102" s="123"/>
      <c r="J102" s="124">
        <f>J163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J196</f>
        <v>0</v>
      </c>
      <c r="L103" s="12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224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52" t="str">
        <f>E7</f>
        <v>ZTV pro výstavbu rodinných a bytových domů U Unika v Pacově - III.etapa</v>
      </c>
      <c r="F113" s="253"/>
      <c r="G113" s="253"/>
      <c r="H113" s="25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213</v>
      </c>
      <c r="L114" s="20"/>
    </row>
    <row r="115" spans="1:31" s="2" customFormat="1" ht="16.5" customHeight="1">
      <c r="A115" s="32"/>
      <c r="B115" s="33"/>
      <c r="C115" s="32"/>
      <c r="D115" s="32"/>
      <c r="E115" s="252" t="s">
        <v>820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9" t="str">
        <f>E11</f>
        <v>SO-311 - Vodovodní přípojky – B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město Pacov</v>
      </c>
      <c r="G119" s="32"/>
      <c r="H119" s="32"/>
      <c r="I119" s="27" t="s">
        <v>22</v>
      </c>
      <c r="J119" s="55" t="str">
        <f>IF(J14="","",J14)</f>
        <v>21. 12. 2020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E17</f>
        <v>město Pacov</v>
      </c>
      <c r="G121" s="32"/>
      <c r="H121" s="32"/>
      <c r="I121" s="27" t="s">
        <v>29</v>
      </c>
      <c r="J121" s="30" t="str">
        <f>E23</f>
        <v>PROJEKT CENTRUM NOVA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IF(E20="","",E20)</f>
        <v>Vyplň údaj</v>
      </c>
      <c r="G122" s="32"/>
      <c r="H122" s="32"/>
      <c r="I122" s="27" t="s">
        <v>34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225</v>
      </c>
      <c r="D124" s="128" t="s">
        <v>63</v>
      </c>
      <c r="E124" s="128" t="s">
        <v>59</v>
      </c>
      <c r="F124" s="128" t="s">
        <v>60</v>
      </c>
      <c r="G124" s="128" t="s">
        <v>226</v>
      </c>
      <c r="H124" s="128" t="s">
        <v>227</v>
      </c>
      <c r="I124" s="128" t="s">
        <v>228</v>
      </c>
      <c r="J124" s="128" t="s">
        <v>219</v>
      </c>
      <c r="K124" s="129" t="s">
        <v>229</v>
      </c>
      <c r="L124" s="130"/>
      <c r="M124" s="62" t="s">
        <v>1</v>
      </c>
      <c r="N124" s="63" t="s">
        <v>42</v>
      </c>
      <c r="O124" s="63" t="s">
        <v>230</v>
      </c>
      <c r="P124" s="63" t="s">
        <v>231</v>
      </c>
      <c r="Q124" s="63" t="s">
        <v>232</v>
      </c>
      <c r="R124" s="63" t="s">
        <v>233</v>
      </c>
      <c r="S124" s="63" t="s">
        <v>234</v>
      </c>
      <c r="T124" s="64" t="s">
        <v>235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9" customHeight="1">
      <c r="A125" s="32"/>
      <c r="B125" s="33"/>
      <c r="C125" s="69" t="s">
        <v>236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</f>
        <v>0</v>
      </c>
      <c r="Q125" s="66"/>
      <c r="R125" s="132">
        <f>R126</f>
        <v>9.3893003</v>
      </c>
      <c r="S125" s="66"/>
      <c r="T125" s="133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221</v>
      </c>
      <c r="BK125" s="134">
        <f>BK126</f>
        <v>0</v>
      </c>
    </row>
    <row r="126" spans="2:63" s="12" customFormat="1" ht="25.9" customHeight="1">
      <c r="B126" s="135"/>
      <c r="D126" s="136" t="s">
        <v>77</v>
      </c>
      <c r="E126" s="137" t="s">
        <v>350</v>
      </c>
      <c r="F126" s="137" t="s">
        <v>351</v>
      </c>
      <c r="I126" s="138"/>
      <c r="J126" s="139">
        <f>BK126</f>
        <v>0</v>
      </c>
      <c r="L126" s="135"/>
      <c r="M126" s="140"/>
      <c r="N126" s="141"/>
      <c r="O126" s="141"/>
      <c r="P126" s="142">
        <f>P127+P156+P163+P196</f>
        <v>0</v>
      </c>
      <c r="Q126" s="141"/>
      <c r="R126" s="142">
        <f>R127+R156+R163+R196</f>
        <v>9.3893003</v>
      </c>
      <c r="S126" s="141"/>
      <c r="T126" s="143">
        <f>T127+T156+T163+T196</f>
        <v>0</v>
      </c>
      <c r="AR126" s="136" t="s">
        <v>85</v>
      </c>
      <c r="AT126" s="144" t="s">
        <v>77</v>
      </c>
      <c r="AU126" s="144" t="s">
        <v>78</v>
      </c>
      <c r="AY126" s="136" t="s">
        <v>240</v>
      </c>
      <c r="BK126" s="145">
        <f>BK127+BK156+BK163+BK196</f>
        <v>0</v>
      </c>
    </row>
    <row r="127" spans="2:63" s="12" customFormat="1" ht="22.9" customHeight="1">
      <c r="B127" s="135"/>
      <c r="D127" s="136" t="s">
        <v>77</v>
      </c>
      <c r="E127" s="146" t="s">
        <v>85</v>
      </c>
      <c r="F127" s="146" t="s">
        <v>352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SUM(P128:P155)</f>
        <v>0</v>
      </c>
      <c r="Q127" s="141"/>
      <c r="R127" s="142">
        <f>SUM(R128:R155)</f>
        <v>6.999</v>
      </c>
      <c r="S127" s="141"/>
      <c r="T127" s="143">
        <f>SUM(T128:T155)</f>
        <v>0</v>
      </c>
      <c r="AR127" s="136" t="s">
        <v>85</v>
      </c>
      <c r="AT127" s="144" t="s">
        <v>77</v>
      </c>
      <c r="AU127" s="144" t="s">
        <v>85</v>
      </c>
      <c r="AY127" s="136" t="s">
        <v>240</v>
      </c>
      <c r="BK127" s="145">
        <f>SUM(BK128:BK155)</f>
        <v>0</v>
      </c>
    </row>
    <row r="128" spans="1:65" s="2" customFormat="1" ht="33" customHeight="1">
      <c r="A128" s="32"/>
      <c r="B128" s="148"/>
      <c r="C128" s="149" t="s">
        <v>85</v>
      </c>
      <c r="D128" s="149" t="s">
        <v>243</v>
      </c>
      <c r="E128" s="150" t="s">
        <v>1578</v>
      </c>
      <c r="F128" s="151" t="s">
        <v>1579</v>
      </c>
      <c r="G128" s="152" t="s">
        <v>375</v>
      </c>
      <c r="H128" s="153">
        <v>2.02</v>
      </c>
      <c r="I128" s="154"/>
      <c r="J128" s="155">
        <f>ROUND(I128*H128,2)</f>
        <v>0</v>
      </c>
      <c r="K128" s="151" t="s">
        <v>356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239</v>
      </c>
      <c r="AT128" s="160" t="s">
        <v>243</v>
      </c>
      <c r="AU128" s="160" t="s">
        <v>87</v>
      </c>
      <c r="AY128" s="17" t="s">
        <v>240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239</v>
      </c>
      <c r="BM128" s="160" t="s">
        <v>1834</v>
      </c>
    </row>
    <row r="129" spans="1:47" s="2" customFormat="1" ht="29.25">
      <c r="A129" s="32"/>
      <c r="B129" s="33"/>
      <c r="C129" s="32"/>
      <c r="D129" s="162" t="s">
        <v>248</v>
      </c>
      <c r="E129" s="32"/>
      <c r="F129" s="163" t="s">
        <v>1581</v>
      </c>
      <c r="G129" s="32"/>
      <c r="H129" s="32"/>
      <c r="I129" s="164"/>
      <c r="J129" s="32"/>
      <c r="K129" s="32"/>
      <c r="L129" s="33"/>
      <c r="M129" s="165"/>
      <c r="N129" s="166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248</v>
      </c>
      <c r="AU129" s="17" t="s">
        <v>87</v>
      </c>
    </row>
    <row r="130" spans="2:51" s="13" customFormat="1" ht="12">
      <c r="B130" s="171"/>
      <c r="D130" s="162" t="s">
        <v>367</v>
      </c>
      <c r="E130" s="172" t="s">
        <v>1</v>
      </c>
      <c r="F130" s="173" t="s">
        <v>1835</v>
      </c>
      <c r="H130" s="174">
        <v>18.36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367</v>
      </c>
      <c r="AU130" s="172" t="s">
        <v>87</v>
      </c>
      <c r="AV130" s="13" t="s">
        <v>87</v>
      </c>
      <c r="AW130" s="13" t="s">
        <v>33</v>
      </c>
      <c r="AX130" s="13" t="s">
        <v>85</v>
      </c>
      <c r="AY130" s="172" t="s">
        <v>240</v>
      </c>
    </row>
    <row r="131" spans="2:51" s="13" customFormat="1" ht="12">
      <c r="B131" s="171"/>
      <c r="D131" s="162" t="s">
        <v>367</v>
      </c>
      <c r="F131" s="173" t="s">
        <v>1836</v>
      </c>
      <c r="H131" s="174">
        <v>2.02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367</v>
      </c>
      <c r="AU131" s="172" t="s">
        <v>87</v>
      </c>
      <c r="AV131" s="13" t="s">
        <v>87</v>
      </c>
      <c r="AW131" s="13" t="s">
        <v>3</v>
      </c>
      <c r="AX131" s="13" t="s">
        <v>85</v>
      </c>
      <c r="AY131" s="172" t="s">
        <v>240</v>
      </c>
    </row>
    <row r="132" spans="1:65" s="2" customFormat="1" ht="33" customHeight="1">
      <c r="A132" s="32"/>
      <c r="B132" s="148"/>
      <c r="C132" s="149" t="s">
        <v>87</v>
      </c>
      <c r="D132" s="149" t="s">
        <v>243</v>
      </c>
      <c r="E132" s="150" t="s">
        <v>1837</v>
      </c>
      <c r="F132" s="151" t="s">
        <v>1838</v>
      </c>
      <c r="G132" s="152" t="s">
        <v>375</v>
      </c>
      <c r="H132" s="153">
        <v>15.422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1839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1840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F134" s="173" t="s">
        <v>1841</v>
      </c>
      <c r="H134" s="174">
        <v>15.422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</v>
      </c>
      <c r="AX134" s="13" t="s">
        <v>85</v>
      </c>
      <c r="AY134" s="172" t="s">
        <v>240</v>
      </c>
    </row>
    <row r="135" spans="1:65" s="2" customFormat="1" ht="33" customHeight="1">
      <c r="A135" s="32"/>
      <c r="B135" s="148"/>
      <c r="C135" s="149" t="s">
        <v>100</v>
      </c>
      <c r="D135" s="149" t="s">
        <v>243</v>
      </c>
      <c r="E135" s="150" t="s">
        <v>1842</v>
      </c>
      <c r="F135" s="151" t="s">
        <v>1843</v>
      </c>
      <c r="G135" s="152" t="s">
        <v>375</v>
      </c>
      <c r="H135" s="153">
        <v>0.918</v>
      </c>
      <c r="I135" s="154"/>
      <c r="J135" s="155">
        <f>ROUND(I135*H135,2)</f>
        <v>0</v>
      </c>
      <c r="K135" s="151" t="s">
        <v>356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239</v>
      </c>
      <c r="AT135" s="160" t="s">
        <v>243</v>
      </c>
      <c r="AU135" s="160" t="s">
        <v>87</v>
      </c>
      <c r="AY135" s="17" t="s">
        <v>240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239</v>
      </c>
      <c r="BM135" s="160" t="s">
        <v>1844</v>
      </c>
    </row>
    <row r="136" spans="1:47" s="2" customFormat="1" ht="29.25">
      <c r="A136" s="32"/>
      <c r="B136" s="33"/>
      <c r="C136" s="32"/>
      <c r="D136" s="162" t="s">
        <v>248</v>
      </c>
      <c r="E136" s="32"/>
      <c r="F136" s="163" t="s">
        <v>1845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248</v>
      </c>
      <c r="AU136" s="17" t="s">
        <v>87</v>
      </c>
    </row>
    <row r="137" spans="2:51" s="13" customFormat="1" ht="12">
      <c r="B137" s="171"/>
      <c r="D137" s="162" t="s">
        <v>367</v>
      </c>
      <c r="F137" s="173" t="s">
        <v>1846</v>
      </c>
      <c r="H137" s="174">
        <v>0.918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367</v>
      </c>
      <c r="AU137" s="172" t="s">
        <v>87</v>
      </c>
      <c r="AV137" s="13" t="s">
        <v>87</v>
      </c>
      <c r="AW137" s="13" t="s">
        <v>3</v>
      </c>
      <c r="AX137" s="13" t="s">
        <v>85</v>
      </c>
      <c r="AY137" s="172" t="s">
        <v>240</v>
      </c>
    </row>
    <row r="138" spans="1:65" s="2" customFormat="1" ht="33" customHeight="1">
      <c r="A138" s="32"/>
      <c r="B138" s="148"/>
      <c r="C138" s="149" t="s">
        <v>239</v>
      </c>
      <c r="D138" s="149" t="s">
        <v>243</v>
      </c>
      <c r="E138" s="150" t="s">
        <v>880</v>
      </c>
      <c r="F138" s="151" t="s">
        <v>881</v>
      </c>
      <c r="G138" s="152" t="s">
        <v>375</v>
      </c>
      <c r="H138" s="153">
        <v>0.918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1847</v>
      </c>
    </row>
    <row r="139" spans="1:47" s="2" customFormat="1" ht="39">
      <c r="A139" s="32"/>
      <c r="B139" s="33"/>
      <c r="C139" s="32"/>
      <c r="D139" s="162" t="s">
        <v>248</v>
      </c>
      <c r="E139" s="32"/>
      <c r="F139" s="163" t="s">
        <v>883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1:65" s="2" customFormat="1" ht="24">
      <c r="A140" s="32"/>
      <c r="B140" s="148"/>
      <c r="C140" s="149" t="s">
        <v>262</v>
      </c>
      <c r="D140" s="149" t="s">
        <v>243</v>
      </c>
      <c r="E140" s="150" t="s">
        <v>884</v>
      </c>
      <c r="F140" s="151" t="s">
        <v>885</v>
      </c>
      <c r="G140" s="152" t="s">
        <v>375</v>
      </c>
      <c r="H140" s="153">
        <v>0.918</v>
      </c>
      <c r="I140" s="154"/>
      <c r="J140" s="155">
        <f>ROUND(I140*H140,2)</f>
        <v>0</v>
      </c>
      <c r="K140" s="151" t="s">
        <v>356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239</v>
      </c>
      <c r="AT140" s="160" t="s">
        <v>243</v>
      </c>
      <c r="AU140" s="160" t="s">
        <v>87</v>
      </c>
      <c r="AY140" s="17" t="s">
        <v>240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239</v>
      </c>
      <c r="BM140" s="160" t="s">
        <v>1848</v>
      </c>
    </row>
    <row r="141" spans="1:47" s="2" customFormat="1" ht="29.25">
      <c r="A141" s="32"/>
      <c r="B141" s="33"/>
      <c r="C141" s="32"/>
      <c r="D141" s="162" t="s">
        <v>248</v>
      </c>
      <c r="E141" s="32"/>
      <c r="F141" s="163" t="s">
        <v>887</v>
      </c>
      <c r="G141" s="32"/>
      <c r="H141" s="32"/>
      <c r="I141" s="164"/>
      <c r="J141" s="32"/>
      <c r="K141" s="32"/>
      <c r="L141" s="33"/>
      <c r="M141" s="165"/>
      <c r="N141" s="166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248</v>
      </c>
      <c r="AU141" s="17" t="s">
        <v>87</v>
      </c>
    </row>
    <row r="142" spans="1:65" s="2" customFormat="1" ht="24">
      <c r="A142" s="32"/>
      <c r="B142" s="148"/>
      <c r="C142" s="149" t="s">
        <v>267</v>
      </c>
      <c r="D142" s="149" t="s">
        <v>243</v>
      </c>
      <c r="E142" s="150" t="s">
        <v>389</v>
      </c>
      <c r="F142" s="151" t="s">
        <v>390</v>
      </c>
      <c r="G142" s="152" t="s">
        <v>391</v>
      </c>
      <c r="H142" s="153">
        <v>1.928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1849</v>
      </c>
    </row>
    <row r="143" spans="1:47" s="2" customFormat="1" ht="29.25">
      <c r="A143" s="32"/>
      <c r="B143" s="33"/>
      <c r="C143" s="32"/>
      <c r="D143" s="162" t="s">
        <v>248</v>
      </c>
      <c r="E143" s="32"/>
      <c r="F143" s="163" t="s">
        <v>393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51" s="13" customFormat="1" ht="12">
      <c r="B144" s="171"/>
      <c r="D144" s="162" t="s">
        <v>367</v>
      </c>
      <c r="F144" s="173" t="s">
        <v>1850</v>
      </c>
      <c r="H144" s="174">
        <v>1.928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367</v>
      </c>
      <c r="AU144" s="172" t="s">
        <v>87</v>
      </c>
      <c r="AV144" s="13" t="s">
        <v>87</v>
      </c>
      <c r="AW144" s="13" t="s">
        <v>3</v>
      </c>
      <c r="AX144" s="13" t="s">
        <v>85</v>
      </c>
      <c r="AY144" s="172" t="s">
        <v>240</v>
      </c>
    </row>
    <row r="145" spans="1:65" s="2" customFormat="1" ht="24">
      <c r="A145" s="32"/>
      <c r="B145" s="148"/>
      <c r="C145" s="149" t="s">
        <v>272</v>
      </c>
      <c r="D145" s="149" t="s">
        <v>243</v>
      </c>
      <c r="E145" s="150" t="s">
        <v>891</v>
      </c>
      <c r="F145" s="151" t="s">
        <v>892</v>
      </c>
      <c r="G145" s="152" t="s">
        <v>375</v>
      </c>
      <c r="H145" s="153">
        <v>13.637</v>
      </c>
      <c r="I145" s="154"/>
      <c r="J145" s="155">
        <f>ROUND(I145*H145,2)</f>
        <v>0</v>
      </c>
      <c r="K145" s="151" t="s">
        <v>356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239</v>
      </c>
      <c r="AT145" s="160" t="s">
        <v>243</v>
      </c>
      <c r="AU145" s="160" t="s">
        <v>87</v>
      </c>
      <c r="AY145" s="17" t="s">
        <v>240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239</v>
      </c>
      <c r="BM145" s="160" t="s">
        <v>1851</v>
      </c>
    </row>
    <row r="146" spans="1:47" s="2" customFormat="1" ht="29.25">
      <c r="A146" s="32"/>
      <c r="B146" s="33"/>
      <c r="C146" s="32"/>
      <c r="D146" s="162" t="s">
        <v>248</v>
      </c>
      <c r="E146" s="32"/>
      <c r="F146" s="163" t="s">
        <v>894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248</v>
      </c>
      <c r="AU146" s="17" t="s">
        <v>87</v>
      </c>
    </row>
    <row r="147" spans="2:51" s="13" customFormat="1" ht="12">
      <c r="B147" s="171"/>
      <c r="D147" s="162" t="s">
        <v>367</v>
      </c>
      <c r="E147" s="172" t="s">
        <v>1</v>
      </c>
      <c r="F147" s="173" t="s">
        <v>1852</v>
      </c>
      <c r="H147" s="174">
        <v>13.637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367</v>
      </c>
      <c r="AU147" s="172" t="s">
        <v>87</v>
      </c>
      <c r="AV147" s="13" t="s">
        <v>87</v>
      </c>
      <c r="AW147" s="13" t="s">
        <v>33</v>
      </c>
      <c r="AX147" s="13" t="s">
        <v>78</v>
      </c>
      <c r="AY147" s="172" t="s">
        <v>240</v>
      </c>
    </row>
    <row r="148" spans="2:51" s="15" customFormat="1" ht="22.5">
      <c r="B148" s="187"/>
      <c r="D148" s="162" t="s">
        <v>367</v>
      </c>
      <c r="E148" s="188" t="s">
        <v>1</v>
      </c>
      <c r="F148" s="189" t="s">
        <v>1853</v>
      </c>
      <c r="H148" s="188" t="s">
        <v>1</v>
      </c>
      <c r="I148" s="190"/>
      <c r="L148" s="187"/>
      <c r="M148" s="191"/>
      <c r="N148" s="192"/>
      <c r="O148" s="192"/>
      <c r="P148" s="192"/>
      <c r="Q148" s="192"/>
      <c r="R148" s="192"/>
      <c r="S148" s="192"/>
      <c r="T148" s="193"/>
      <c r="AT148" s="188" t="s">
        <v>367</v>
      </c>
      <c r="AU148" s="188" t="s">
        <v>87</v>
      </c>
      <c r="AV148" s="15" t="s">
        <v>85</v>
      </c>
      <c r="AW148" s="15" t="s">
        <v>33</v>
      </c>
      <c r="AX148" s="15" t="s">
        <v>78</v>
      </c>
      <c r="AY148" s="188" t="s">
        <v>240</v>
      </c>
    </row>
    <row r="149" spans="2:51" s="14" customFormat="1" ht="12">
      <c r="B149" s="179"/>
      <c r="D149" s="162" t="s">
        <v>367</v>
      </c>
      <c r="E149" s="180" t="s">
        <v>1</v>
      </c>
      <c r="F149" s="181" t="s">
        <v>368</v>
      </c>
      <c r="H149" s="182">
        <v>13.637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367</v>
      </c>
      <c r="AU149" s="180" t="s">
        <v>87</v>
      </c>
      <c r="AV149" s="14" t="s">
        <v>239</v>
      </c>
      <c r="AW149" s="14" t="s">
        <v>33</v>
      </c>
      <c r="AX149" s="14" t="s">
        <v>85</v>
      </c>
      <c r="AY149" s="180" t="s">
        <v>240</v>
      </c>
    </row>
    <row r="150" spans="1:65" s="2" customFormat="1" ht="24">
      <c r="A150" s="32"/>
      <c r="B150" s="148"/>
      <c r="C150" s="149" t="s">
        <v>277</v>
      </c>
      <c r="D150" s="149" t="s">
        <v>243</v>
      </c>
      <c r="E150" s="150" t="s">
        <v>899</v>
      </c>
      <c r="F150" s="151" t="s">
        <v>900</v>
      </c>
      <c r="G150" s="152" t="s">
        <v>375</v>
      </c>
      <c r="H150" s="153">
        <v>3.703</v>
      </c>
      <c r="I150" s="154"/>
      <c r="J150" s="155">
        <f>ROUND(I150*H150,2)</f>
        <v>0</v>
      </c>
      <c r="K150" s="151" t="s">
        <v>356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239</v>
      </c>
      <c r="AT150" s="160" t="s">
        <v>243</v>
      </c>
      <c r="AU150" s="160" t="s">
        <v>87</v>
      </c>
      <c r="AY150" s="17" t="s">
        <v>240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239</v>
      </c>
      <c r="BM150" s="160" t="s">
        <v>1854</v>
      </c>
    </row>
    <row r="151" spans="1:47" s="2" customFormat="1" ht="39">
      <c r="A151" s="32"/>
      <c r="B151" s="33"/>
      <c r="C151" s="32"/>
      <c r="D151" s="162" t="s">
        <v>248</v>
      </c>
      <c r="E151" s="32"/>
      <c r="F151" s="163" t="s">
        <v>902</v>
      </c>
      <c r="G151" s="32"/>
      <c r="H151" s="32"/>
      <c r="I151" s="164"/>
      <c r="J151" s="32"/>
      <c r="K151" s="32"/>
      <c r="L151" s="33"/>
      <c r="M151" s="165"/>
      <c r="N151" s="166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248</v>
      </c>
      <c r="AU151" s="17" t="s">
        <v>87</v>
      </c>
    </row>
    <row r="152" spans="2:51" s="13" customFormat="1" ht="12">
      <c r="B152" s="171"/>
      <c r="D152" s="162" t="s">
        <v>367</v>
      </c>
      <c r="E152" s="172" t="s">
        <v>1</v>
      </c>
      <c r="F152" s="173" t="s">
        <v>1855</v>
      </c>
      <c r="H152" s="174">
        <v>3.703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367</v>
      </c>
      <c r="AU152" s="172" t="s">
        <v>87</v>
      </c>
      <c r="AV152" s="13" t="s">
        <v>87</v>
      </c>
      <c r="AW152" s="13" t="s">
        <v>33</v>
      </c>
      <c r="AX152" s="13" t="s">
        <v>85</v>
      </c>
      <c r="AY152" s="172" t="s">
        <v>240</v>
      </c>
    </row>
    <row r="153" spans="1:65" s="2" customFormat="1" ht="16.5" customHeight="1">
      <c r="A153" s="32"/>
      <c r="B153" s="148"/>
      <c r="C153" s="194" t="s">
        <v>282</v>
      </c>
      <c r="D153" s="194" t="s">
        <v>428</v>
      </c>
      <c r="E153" s="195" t="s">
        <v>1605</v>
      </c>
      <c r="F153" s="196" t="s">
        <v>1606</v>
      </c>
      <c r="G153" s="197" t="s">
        <v>391</v>
      </c>
      <c r="H153" s="198">
        <v>6.999</v>
      </c>
      <c r="I153" s="199"/>
      <c r="J153" s="200">
        <f>ROUND(I153*H153,2)</f>
        <v>0</v>
      </c>
      <c r="K153" s="196" t="s">
        <v>356</v>
      </c>
      <c r="L153" s="201"/>
      <c r="M153" s="202" t="s">
        <v>1</v>
      </c>
      <c r="N153" s="203" t="s">
        <v>43</v>
      </c>
      <c r="O153" s="58"/>
      <c r="P153" s="158">
        <f>O153*H153</f>
        <v>0</v>
      </c>
      <c r="Q153" s="158">
        <v>1</v>
      </c>
      <c r="R153" s="158">
        <f>Q153*H153</f>
        <v>6.999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277</v>
      </c>
      <c r="AT153" s="160" t="s">
        <v>428</v>
      </c>
      <c r="AU153" s="160" t="s">
        <v>87</v>
      </c>
      <c r="AY153" s="17" t="s">
        <v>240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239</v>
      </c>
      <c r="BM153" s="160" t="s">
        <v>1856</v>
      </c>
    </row>
    <row r="154" spans="1:47" s="2" customFormat="1" ht="12">
      <c r="A154" s="32"/>
      <c r="B154" s="33"/>
      <c r="C154" s="32"/>
      <c r="D154" s="162" t="s">
        <v>248</v>
      </c>
      <c r="E154" s="32"/>
      <c r="F154" s="163" t="s">
        <v>1606</v>
      </c>
      <c r="G154" s="32"/>
      <c r="H154" s="32"/>
      <c r="I154" s="164"/>
      <c r="J154" s="32"/>
      <c r="K154" s="32"/>
      <c r="L154" s="33"/>
      <c r="M154" s="165"/>
      <c r="N154" s="166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248</v>
      </c>
      <c r="AU154" s="17" t="s">
        <v>87</v>
      </c>
    </row>
    <row r="155" spans="2:51" s="13" customFormat="1" ht="12">
      <c r="B155" s="171"/>
      <c r="D155" s="162" t="s">
        <v>367</v>
      </c>
      <c r="F155" s="173" t="s">
        <v>1857</v>
      </c>
      <c r="H155" s="174">
        <v>6.999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367</v>
      </c>
      <c r="AU155" s="172" t="s">
        <v>87</v>
      </c>
      <c r="AV155" s="13" t="s">
        <v>87</v>
      </c>
      <c r="AW155" s="13" t="s">
        <v>3</v>
      </c>
      <c r="AX155" s="13" t="s">
        <v>85</v>
      </c>
      <c r="AY155" s="172" t="s">
        <v>240</v>
      </c>
    </row>
    <row r="156" spans="2:63" s="12" customFormat="1" ht="22.9" customHeight="1">
      <c r="B156" s="135"/>
      <c r="D156" s="136" t="s">
        <v>77</v>
      </c>
      <c r="E156" s="146" t="s">
        <v>239</v>
      </c>
      <c r="F156" s="146" t="s">
        <v>913</v>
      </c>
      <c r="I156" s="138"/>
      <c r="J156" s="147">
        <f>BK156</f>
        <v>0</v>
      </c>
      <c r="L156" s="135"/>
      <c r="M156" s="140"/>
      <c r="N156" s="141"/>
      <c r="O156" s="141"/>
      <c r="P156" s="142">
        <f>SUM(P157:P162)</f>
        <v>0</v>
      </c>
      <c r="Q156" s="141"/>
      <c r="R156" s="142">
        <f>SUM(R157:R162)</f>
        <v>1.928</v>
      </c>
      <c r="S156" s="141"/>
      <c r="T156" s="143">
        <f>SUM(T157:T162)</f>
        <v>0</v>
      </c>
      <c r="AR156" s="136" t="s">
        <v>85</v>
      </c>
      <c r="AT156" s="144" t="s">
        <v>77</v>
      </c>
      <c r="AU156" s="144" t="s">
        <v>85</v>
      </c>
      <c r="AY156" s="136" t="s">
        <v>240</v>
      </c>
      <c r="BK156" s="145">
        <f>SUM(BK157:BK162)</f>
        <v>0</v>
      </c>
    </row>
    <row r="157" spans="1:65" s="2" customFormat="1" ht="24">
      <c r="A157" s="32"/>
      <c r="B157" s="148"/>
      <c r="C157" s="149" t="s">
        <v>287</v>
      </c>
      <c r="D157" s="149" t="s">
        <v>243</v>
      </c>
      <c r="E157" s="150" t="s">
        <v>914</v>
      </c>
      <c r="F157" s="151" t="s">
        <v>915</v>
      </c>
      <c r="G157" s="152" t="s">
        <v>375</v>
      </c>
      <c r="H157" s="153">
        <v>1.02</v>
      </c>
      <c r="I157" s="154"/>
      <c r="J157" s="155">
        <f>ROUND(I157*H157,2)</f>
        <v>0</v>
      </c>
      <c r="K157" s="151" t="s">
        <v>356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239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239</v>
      </c>
      <c r="BM157" s="160" t="s">
        <v>1858</v>
      </c>
    </row>
    <row r="158" spans="1:47" s="2" customFormat="1" ht="19.5">
      <c r="A158" s="32"/>
      <c r="B158" s="33"/>
      <c r="C158" s="32"/>
      <c r="D158" s="162" t="s">
        <v>248</v>
      </c>
      <c r="E158" s="32"/>
      <c r="F158" s="163" t="s">
        <v>917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2:51" s="13" customFormat="1" ht="12">
      <c r="B159" s="171"/>
      <c r="D159" s="162" t="s">
        <v>367</v>
      </c>
      <c r="E159" s="172" t="s">
        <v>1</v>
      </c>
      <c r="F159" s="173" t="s">
        <v>1859</v>
      </c>
      <c r="H159" s="174">
        <v>1.02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367</v>
      </c>
      <c r="AU159" s="172" t="s">
        <v>87</v>
      </c>
      <c r="AV159" s="13" t="s">
        <v>87</v>
      </c>
      <c r="AW159" s="13" t="s">
        <v>33</v>
      </c>
      <c r="AX159" s="13" t="s">
        <v>85</v>
      </c>
      <c r="AY159" s="172" t="s">
        <v>240</v>
      </c>
    </row>
    <row r="160" spans="1:65" s="2" customFormat="1" ht="16.5" customHeight="1">
      <c r="A160" s="32"/>
      <c r="B160" s="148"/>
      <c r="C160" s="194" t="s">
        <v>292</v>
      </c>
      <c r="D160" s="194" t="s">
        <v>428</v>
      </c>
      <c r="E160" s="195" t="s">
        <v>1605</v>
      </c>
      <c r="F160" s="196" t="s">
        <v>1606</v>
      </c>
      <c r="G160" s="197" t="s">
        <v>391</v>
      </c>
      <c r="H160" s="198">
        <v>1.928</v>
      </c>
      <c r="I160" s="199"/>
      <c r="J160" s="200">
        <f>ROUND(I160*H160,2)</f>
        <v>0</v>
      </c>
      <c r="K160" s="196" t="s">
        <v>356</v>
      </c>
      <c r="L160" s="201"/>
      <c r="M160" s="202" t="s">
        <v>1</v>
      </c>
      <c r="N160" s="203" t="s">
        <v>43</v>
      </c>
      <c r="O160" s="58"/>
      <c r="P160" s="158">
        <f>O160*H160</f>
        <v>0</v>
      </c>
      <c r="Q160" s="158">
        <v>1</v>
      </c>
      <c r="R160" s="158">
        <f>Q160*H160</f>
        <v>1.928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277</v>
      </c>
      <c r="AT160" s="160" t="s">
        <v>428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1860</v>
      </c>
    </row>
    <row r="161" spans="1:47" s="2" customFormat="1" ht="12">
      <c r="A161" s="32"/>
      <c r="B161" s="33"/>
      <c r="C161" s="32"/>
      <c r="D161" s="162" t="s">
        <v>248</v>
      </c>
      <c r="E161" s="32"/>
      <c r="F161" s="163" t="s">
        <v>1606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3" customFormat="1" ht="12">
      <c r="B162" s="171"/>
      <c r="D162" s="162" t="s">
        <v>367</v>
      </c>
      <c r="F162" s="173" t="s">
        <v>1861</v>
      </c>
      <c r="H162" s="174">
        <v>1.928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</v>
      </c>
      <c r="AX162" s="13" t="s">
        <v>85</v>
      </c>
      <c r="AY162" s="172" t="s">
        <v>240</v>
      </c>
    </row>
    <row r="163" spans="2:63" s="12" customFormat="1" ht="22.9" customHeight="1">
      <c r="B163" s="135"/>
      <c r="D163" s="136" t="s">
        <v>77</v>
      </c>
      <c r="E163" s="146" t="s">
        <v>277</v>
      </c>
      <c r="F163" s="146" t="s">
        <v>497</v>
      </c>
      <c r="I163" s="138"/>
      <c r="J163" s="147">
        <f>BK163</f>
        <v>0</v>
      </c>
      <c r="L163" s="135"/>
      <c r="M163" s="140"/>
      <c r="N163" s="141"/>
      <c r="O163" s="141"/>
      <c r="P163" s="142">
        <f>SUM(P164:P195)</f>
        <v>0</v>
      </c>
      <c r="Q163" s="141"/>
      <c r="R163" s="142">
        <f>SUM(R164:R195)</f>
        <v>0.4623003</v>
      </c>
      <c r="S163" s="141"/>
      <c r="T163" s="143">
        <f>SUM(T164:T195)</f>
        <v>0</v>
      </c>
      <c r="AR163" s="136" t="s">
        <v>85</v>
      </c>
      <c r="AT163" s="144" t="s">
        <v>77</v>
      </c>
      <c r="AU163" s="144" t="s">
        <v>85</v>
      </c>
      <c r="AY163" s="136" t="s">
        <v>240</v>
      </c>
      <c r="BK163" s="145">
        <f>SUM(BK164:BK195)</f>
        <v>0</v>
      </c>
    </row>
    <row r="164" spans="1:65" s="2" customFormat="1" ht="16.5" customHeight="1">
      <c r="A164" s="32"/>
      <c r="B164" s="148"/>
      <c r="C164" s="149" t="s">
        <v>297</v>
      </c>
      <c r="D164" s="149" t="s">
        <v>243</v>
      </c>
      <c r="E164" s="150" t="s">
        <v>1695</v>
      </c>
      <c r="F164" s="151" t="s">
        <v>1696</v>
      </c>
      <c r="G164" s="152" t="s">
        <v>246</v>
      </c>
      <c r="H164" s="153">
        <v>1</v>
      </c>
      <c r="I164" s="154"/>
      <c r="J164" s="155">
        <f>ROUND(I164*H164,2)</f>
        <v>0</v>
      </c>
      <c r="K164" s="151" t="s">
        <v>1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239</v>
      </c>
      <c r="AT164" s="160" t="s">
        <v>243</v>
      </c>
      <c r="AU164" s="160" t="s">
        <v>87</v>
      </c>
      <c r="AY164" s="17" t="s">
        <v>240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239</v>
      </c>
      <c r="BM164" s="160" t="s">
        <v>1862</v>
      </c>
    </row>
    <row r="165" spans="1:47" s="2" customFormat="1" ht="12">
      <c r="A165" s="32"/>
      <c r="B165" s="33"/>
      <c r="C165" s="32"/>
      <c r="D165" s="162" t="s">
        <v>248</v>
      </c>
      <c r="E165" s="32"/>
      <c r="F165" s="163" t="s">
        <v>1696</v>
      </c>
      <c r="G165" s="32"/>
      <c r="H165" s="32"/>
      <c r="I165" s="164"/>
      <c r="J165" s="32"/>
      <c r="K165" s="32"/>
      <c r="L165" s="33"/>
      <c r="M165" s="165"/>
      <c r="N165" s="166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248</v>
      </c>
      <c r="AU165" s="17" t="s">
        <v>87</v>
      </c>
    </row>
    <row r="166" spans="1:65" s="2" customFormat="1" ht="24">
      <c r="A166" s="32"/>
      <c r="B166" s="148"/>
      <c r="C166" s="149" t="s">
        <v>302</v>
      </c>
      <c r="D166" s="149" t="s">
        <v>243</v>
      </c>
      <c r="E166" s="150" t="s">
        <v>1863</v>
      </c>
      <c r="F166" s="151" t="s">
        <v>1864</v>
      </c>
      <c r="G166" s="152" t="s">
        <v>445</v>
      </c>
      <c r="H166" s="153">
        <v>17</v>
      </c>
      <c r="I166" s="154"/>
      <c r="J166" s="155">
        <f>ROUND(I166*H166,2)</f>
        <v>0</v>
      </c>
      <c r="K166" s="151" t="s">
        <v>356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1865</v>
      </c>
    </row>
    <row r="167" spans="1:47" s="2" customFormat="1" ht="29.25">
      <c r="A167" s="32"/>
      <c r="B167" s="33"/>
      <c r="C167" s="32"/>
      <c r="D167" s="162" t="s">
        <v>248</v>
      </c>
      <c r="E167" s="32"/>
      <c r="F167" s="163" t="s">
        <v>1866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1:65" s="2" customFormat="1" ht="24">
      <c r="A168" s="32"/>
      <c r="B168" s="148"/>
      <c r="C168" s="194" t="s">
        <v>307</v>
      </c>
      <c r="D168" s="194" t="s">
        <v>428</v>
      </c>
      <c r="E168" s="195" t="s">
        <v>1867</v>
      </c>
      <c r="F168" s="196" t="s">
        <v>1868</v>
      </c>
      <c r="G168" s="197" t="s">
        <v>445</v>
      </c>
      <c r="H168" s="198">
        <v>17.255</v>
      </c>
      <c r="I168" s="199"/>
      <c r="J168" s="200">
        <f>ROUND(I168*H168,2)</f>
        <v>0</v>
      </c>
      <c r="K168" s="196" t="s">
        <v>356</v>
      </c>
      <c r="L168" s="201"/>
      <c r="M168" s="202" t="s">
        <v>1</v>
      </c>
      <c r="N168" s="203" t="s">
        <v>43</v>
      </c>
      <c r="O168" s="58"/>
      <c r="P168" s="158">
        <f>O168*H168</f>
        <v>0</v>
      </c>
      <c r="Q168" s="158">
        <v>0.00106</v>
      </c>
      <c r="R168" s="158">
        <f>Q168*H168</f>
        <v>0.0182903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277</v>
      </c>
      <c r="AT168" s="160" t="s">
        <v>428</v>
      </c>
      <c r="AU168" s="160" t="s">
        <v>87</v>
      </c>
      <c r="AY168" s="17" t="s">
        <v>240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239</v>
      </c>
      <c r="BM168" s="160" t="s">
        <v>1869</v>
      </c>
    </row>
    <row r="169" spans="1:47" s="2" customFormat="1" ht="19.5">
      <c r="A169" s="32"/>
      <c r="B169" s="33"/>
      <c r="C169" s="32"/>
      <c r="D169" s="162" t="s">
        <v>248</v>
      </c>
      <c r="E169" s="32"/>
      <c r="F169" s="163" t="s">
        <v>1868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248</v>
      </c>
      <c r="AU169" s="17" t="s">
        <v>87</v>
      </c>
    </row>
    <row r="170" spans="2:51" s="13" customFormat="1" ht="12">
      <c r="B170" s="171"/>
      <c r="D170" s="162" t="s">
        <v>367</v>
      </c>
      <c r="F170" s="173" t="s">
        <v>1870</v>
      </c>
      <c r="H170" s="174">
        <v>17.255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367</v>
      </c>
      <c r="AU170" s="172" t="s">
        <v>87</v>
      </c>
      <c r="AV170" s="13" t="s">
        <v>87</v>
      </c>
      <c r="AW170" s="13" t="s">
        <v>3</v>
      </c>
      <c r="AX170" s="13" t="s">
        <v>85</v>
      </c>
      <c r="AY170" s="172" t="s">
        <v>240</v>
      </c>
    </row>
    <row r="171" spans="1:65" s="2" customFormat="1" ht="24">
      <c r="A171" s="32"/>
      <c r="B171" s="148"/>
      <c r="C171" s="149" t="s">
        <v>8</v>
      </c>
      <c r="D171" s="149" t="s">
        <v>243</v>
      </c>
      <c r="E171" s="150" t="s">
        <v>1871</v>
      </c>
      <c r="F171" s="151" t="s">
        <v>1872</v>
      </c>
      <c r="G171" s="152" t="s">
        <v>501</v>
      </c>
      <c r="H171" s="153">
        <v>3</v>
      </c>
      <c r="I171" s="154"/>
      <c r="J171" s="155">
        <f>ROUND(I171*H171,2)</f>
        <v>0</v>
      </c>
      <c r="K171" s="151" t="s">
        <v>356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239</v>
      </c>
      <c r="AT171" s="160" t="s">
        <v>243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1873</v>
      </c>
    </row>
    <row r="172" spans="1:47" s="2" customFormat="1" ht="29.25">
      <c r="A172" s="32"/>
      <c r="B172" s="33"/>
      <c r="C172" s="32"/>
      <c r="D172" s="162" t="s">
        <v>248</v>
      </c>
      <c r="E172" s="32"/>
      <c r="F172" s="163" t="s">
        <v>1874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248</v>
      </c>
      <c r="AU172" s="17" t="s">
        <v>87</v>
      </c>
    </row>
    <row r="173" spans="1:65" s="2" customFormat="1" ht="16.5" customHeight="1">
      <c r="A173" s="32"/>
      <c r="B173" s="148"/>
      <c r="C173" s="194" t="s">
        <v>316</v>
      </c>
      <c r="D173" s="194" t="s">
        <v>428</v>
      </c>
      <c r="E173" s="195" t="s">
        <v>1875</v>
      </c>
      <c r="F173" s="196" t="s">
        <v>1876</v>
      </c>
      <c r="G173" s="197" t="s">
        <v>501</v>
      </c>
      <c r="H173" s="198">
        <v>3</v>
      </c>
      <c r="I173" s="199"/>
      <c r="J173" s="200">
        <f>ROUND(I173*H173,2)</f>
        <v>0</v>
      </c>
      <c r="K173" s="196" t="s">
        <v>356</v>
      </c>
      <c r="L173" s="201"/>
      <c r="M173" s="202" t="s">
        <v>1</v>
      </c>
      <c r="N173" s="203" t="s">
        <v>43</v>
      </c>
      <c r="O173" s="58"/>
      <c r="P173" s="158">
        <f>O173*H173</f>
        <v>0</v>
      </c>
      <c r="Q173" s="158">
        <v>0.00019</v>
      </c>
      <c r="R173" s="158">
        <f>Q173*H173</f>
        <v>0.00057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277</v>
      </c>
      <c r="AT173" s="160" t="s">
        <v>428</v>
      </c>
      <c r="AU173" s="160" t="s">
        <v>87</v>
      </c>
      <c r="AY173" s="17" t="s">
        <v>240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239</v>
      </c>
      <c r="BM173" s="160" t="s">
        <v>1877</v>
      </c>
    </row>
    <row r="174" spans="1:47" s="2" customFormat="1" ht="12">
      <c r="A174" s="32"/>
      <c r="B174" s="33"/>
      <c r="C174" s="32"/>
      <c r="D174" s="162" t="s">
        <v>248</v>
      </c>
      <c r="E174" s="32"/>
      <c r="F174" s="163" t="s">
        <v>1876</v>
      </c>
      <c r="G174" s="32"/>
      <c r="H174" s="32"/>
      <c r="I174" s="164"/>
      <c r="J174" s="32"/>
      <c r="K174" s="32"/>
      <c r="L174" s="33"/>
      <c r="M174" s="165"/>
      <c r="N174" s="166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248</v>
      </c>
      <c r="AU174" s="17" t="s">
        <v>87</v>
      </c>
    </row>
    <row r="175" spans="1:65" s="2" customFormat="1" ht="21.75" customHeight="1">
      <c r="A175" s="32"/>
      <c r="B175" s="148"/>
      <c r="C175" s="149" t="s">
        <v>321</v>
      </c>
      <c r="D175" s="149" t="s">
        <v>243</v>
      </c>
      <c r="E175" s="150" t="s">
        <v>1878</v>
      </c>
      <c r="F175" s="151" t="s">
        <v>1879</v>
      </c>
      <c r="G175" s="152" t="s">
        <v>501</v>
      </c>
      <c r="H175" s="153">
        <v>3</v>
      </c>
      <c r="I175" s="154"/>
      <c r="J175" s="155">
        <f>ROUND(I175*H175,2)</f>
        <v>0</v>
      </c>
      <c r="K175" s="151" t="s">
        <v>356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0.00072</v>
      </c>
      <c r="R175" s="158">
        <f>Q175*H175</f>
        <v>0.00216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239</v>
      </c>
      <c r="AT175" s="160" t="s">
        <v>243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1880</v>
      </c>
    </row>
    <row r="176" spans="1:47" s="2" customFormat="1" ht="29.25">
      <c r="A176" s="32"/>
      <c r="B176" s="33"/>
      <c r="C176" s="32"/>
      <c r="D176" s="162" t="s">
        <v>248</v>
      </c>
      <c r="E176" s="32"/>
      <c r="F176" s="163" t="s">
        <v>1881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1:65" s="2" customFormat="1" ht="24.2" customHeight="1">
      <c r="A177" s="32"/>
      <c r="B177" s="148"/>
      <c r="C177" s="194" t="s">
        <v>327</v>
      </c>
      <c r="D177" s="194" t="s">
        <v>428</v>
      </c>
      <c r="E177" s="195" t="s">
        <v>1882</v>
      </c>
      <c r="F177" s="196" t="s">
        <v>1883</v>
      </c>
      <c r="G177" s="197" t="s">
        <v>501</v>
      </c>
      <c r="H177" s="198">
        <v>3</v>
      </c>
      <c r="I177" s="199"/>
      <c r="J177" s="200">
        <f>ROUND(I177*H177,2)</f>
        <v>0</v>
      </c>
      <c r="K177" s="196" t="s">
        <v>1</v>
      </c>
      <c r="L177" s="201"/>
      <c r="M177" s="202" t="s">
        <v>1</v>
      </c>
      <c r="N177" s="203" t="s">
        <v>43</v>
      </c>
      <c r="O177" s="58"/>
      <c r="P177" s="158">
        <f>O177*H177</f>
        <v>0</v>
      </c>
      <c r="Q177" s="158">
        <v>0.0065</v>
      </c>
      <c r="R177" s="158">
        <f>Q177*H177</f>
        <v>0.0195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277</v>
      </c>
      <c r="AT177" s="160" t="s">
        <v>428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1884</v>
      </c>
    </row>
    <row r="178" spans="1:65" s="2" customFormat="1" ht="24">
      <c r="A178" s="32"/>
      <c r="B178" s="148"/>
      <c r="C178" s="194" t="s">
        <v>332</v>
      </c>
      <c r="D178" s="194" t="s">
        <v>428</v>
      </c>
      <c r="E178" s="195" t="s">
        <v>1885</v>
      </c>
      <c r="F178" s="196" t="s">
        <v>1886</v>
      </c>
      <c r="G178" s="197" t="s">
        <v>501</v>
      </c>
      <c r="H178" s="198">
        <v>3</v>
      </c>
      <c r="I178" s="199"/>
      <c r="J178" s="200">
        <f>ROUND(I178*H178,2)</f>
        <v>0</v>
      </c>
      <c r="K178" s="196" t="s">
        <v>1</v>
      </c>
      <c r="L178" s="201"/>
      <c r="M178" s="202" t="s">
        <v>1</v>
      </c>
      <c r="N178" s="203" t="s">
        <v>43</v>
      </c>
      <c r="O178" s="58"/>
      <c r="P178" s="158">
        <f>O178*H178</f>
        <v>0</v>
      </c>
      <c r="Q178" s="158">
        <v>0.0033</v>
      </c>
      <c r="R178" s="158">
        <f>Q178*H178</f>
        <v>0.009899999999999999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277</v>
      </c>
      <c r="AT178" s="160" t="s">
        <v>428</v>
      </c>
      <c r="AU178" s="160" t="s">
        <v>87</v>
      </c>
      <c r="AY178" s="17" t="s">
        <v>240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239</v>
      </c>
      <c r="BM178" s="160" t="s">
        <v>1887</v>
      </c>
    </row>
    <row r="179" spans="1:65" s="2" customFormat="1" ht="24">
      <c r="A179" s="32"/>
      <c r="B179" s="148"/>
      <c r="C179" s="149" t="s">
        <v>453</v>
      </c>
      <c r="D179" s="149" t="s">
        <v>243</v>
      </c>
      <c r="E179" s="150" t="s">
        <v>1888</v>
      </c>
      <c r="F179" s="151" t="s">
        <v>1889</v>
      </c>
      <c r="G179" s="152" t="s">
        <v>501</v>
      </c>
      <c r="H179" s="153">
        <v>3</v>
      </c>
      <c r="I179" s="154"/>
      <c r="J179" s="155">
        <f>ROUND(I179*H179,2)</f>
        <v>0</v>
      </c>
      <c r="K179" s="151" t="s">
        <v>356</v>
      </c>
      <c r="L179" s="33"/>
      <c r="M179" s="156" t="s">
        <v>1</v>
      </c>
      <c r="N179" s="157" t="s">
        <v>43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239</v>
      </c>
      <c r="AT179" s="160" t="s">
        <v>243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1890</v>
      </c>
    </row>
    <row r="180" spans="1:47" s="2" customFormat="1" ht="29.25">
      <c r="A180" s="32"/>
      <c r="B180" s="33"/>
      <c r="C180" s="32"/>
      <c r="D180" s="162" t="s">
        <v>248</v>
      </c>
      <c r="E180" s="32"/>
      <c r="F180" s="163" t="s">
        <v>1891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1:65" s="2" customFormat="1" ht="24">
      <c r="A181" s="32"/>
      <c r="B181" s="148"/>
      <c r="C181" s="194" t="s">
        <v>7</v>
      </c>
      <c r="D181" s="194" t="s">
        <v>428</v>
      </c>
      <c r="E181" s="195" t="s">
        <v>1892</v>
      </c>
      <c r="F181" s="196" t="s">
        <v>1893</v>
      </c>
      <c r="G181" s="197" t="s">
        <v>501</v>
      </c>
      <c r="H181" s="198">
        <v>3</v>
      </c>
      <c r="I181" s="199"/>
      <c r="J181" s="200">
        <f>ROUND(I181*H181,2)</f>
        <v>0</v>
      </c>
      <c r="K181" s="196" t="s">
        <v>1</v>
      </c>
      <c r="L181" s="201"/>
      <c r="M181" s="202" t="s">
        <v>1</v>
      </c>
      <c r="N181" s="203" t="s">
        <v>43</v>
      </c>
      <c r="O181" s="58"/>
      <c r="P181" s="158">
        <f>O181*H181</f>
        <v>0</v>
      </c>
      <c r="Q181" s="158">
        <v>0.0028</v>
      </c>
      <c r="R181" s="158">
        <f>Q181*H181</f>
        <v>0.0084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277</v>
      </c>
      <c r="AT181" s="160" t="s">
        <v>428</v>
      </c>
      <c r="AU181" s="160" t="s">
        <v>87</v>
      </c>
      <c r="AY181" s="17" t="s">
        <v>240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239</v>
      </c>
      <c r="BM181" s="160" t="s">
        <v>1894</v>
      </c>
    </row>
    <row r="182" spans="1:65" s="2" customFormat="1" ht="16.5" customHeight="1">
      <c r="A182" s="32"/>
      <c r="B182" s="148"/>
      <c r="C182" s="149" t="s">
        <v>462</v>
      </c>
      <c r="D182" s="149" t="s">
        <v>243</v>
      </c>
      <c r="E182" s="150" t="s">
        <v>1817</v>
      </c>
      <c r="F182" s="151" t="s">
        <v>1818</v>
      </c>
      <c r="G182" s="152" t="s">
        <v>445</v>
      </c>
      <c r="H182" s="153">
        <v>17</v>
      </c>
      <c r="I182" s="154"/>
      <c r="J182" s="155">
        <f>ROUND(I182*H182,2)</f>
        <v>0</v>
      </c>
      <c r="K182" s="151" t="s">
        <v>356</v>
      </c>
      <c r="L182" s="33"/>
      <c r="M182" s="156" t="s">
        <v>1</v>
      </c>
      <c r="N182" s="157" t="s">
        <v>43</v>
      </c>
      <c r="O182" s="58"/>
      <c r="P182" s="158">
        <f>O182*H182</f>
        <v>0</v>
      </c>
      <c r="Q182" s="158">
        <v>0</v>
      </c>
      <c r="R182" s="158">
        <f>Q182*H182</f>
        <v>0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239</v>
      </c>
      <c r="AT182" s="160" t="s">
        <v>243</v>
      </c>
      <c r="AU182" s="160" t="s">
        <v>87</v>
      </c>
      <c r="AY182" s="17" t="s">
        <v>240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239</v>
      </c>
      <c r="BM182" s="160" t="s">
        <v>1895</v>
      </c>
    </row>
    <row r="183" spans="1:47" s="2" customFormat="1" ht="12">
      <c r="A183" s="32"/>
      <c r="B183" s="33"/>
      <c r="C183" s="32"/>
      <c r="D183" s="162" t="s">
        <v>248</v>
      </c>
      <c r="E183" s="32"/>
      <c r="F183" s="163" t="s">
        <v>1820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248</v>
      </c>
      <c r="AU183" s="17" t="s">
        <v>87</v>
      </c>
    </row>
    <row r="184" spans="1:65" s="2" customFormat="1" ht="24">
      <c r="A184" s="32"/>
      <c r="B184" s="148"/>
      <c r="C184" s="149" t="s">
        <v>467</v>
      </c>
      <c r="D184" s="149" t="s">
        <v>243</v>
      </c>
      <c r="E184" s="150" t="s">
        <v>1692</v>
      </c>
      <c r="F184" s="151" t="s">
        <v>1693</v>
      </c>
      <c r="G184" s="152" t="s">
        <v>445</v>
      </c>
      <c r="H184" s="153">
        <v>17</v>
      </c>
      <c r="I184" s="154"/>
      <c r="J184" s="155">
        <f>ROUND(I184*H184,2)</f>
        <v>0</v>
      </c>
      <c r="K184" s="151" t="s">
        <v>356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239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1896</v>
      </c>
    </row>
    <row r="185" spans="1:47" s="2" customFormat="1" ht="12">
      <c r="A185" s="32"/>
      <c r="B185" s="33"/>
      <c r="C185" s="32"/>
      <c r="D185" s="162" t="s">
        <v>248</v>
      </c>
      <c r="E185" s="32"/>
      <c r="F185" s="163" t="s">
        <v>1693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1:65" s="2" customFormat="1" ht="16.5" customHeight="1">
      <c r="A186" s="32"/>
      <c r="B186" s="148"/>
      <c r="C186" s="149" t="s">
        <v>472</v>
      </c>
      <c r="D186" s="149" t="s">
        <v>243</v>
      </c>
      <c r="E186" s="150" t="s">
        <v>1651</v>
      </c>
      <c r="F186" s="151" t="s">
        <v>1652</v>
      </c>
      <c r="G186" s="152" t="s">
        <v>501</v>
      </c>
      <c r="H186" s="153">
        <v>3</v>
      </c>
      <c r="I186" s="154"/>
      <c r="J186" s="155">
        <f>ROUND(I186*H186,2)</f>
        <v>0</v>
      </c>
      <c r="K186" s="151" t="s">
        <v>356</v>
      </c>
      <c r="L186" s="33"/>
      <c r="M186" s="156" t="s">
        <v>1</v>
      </c>
      <c r="N186" s="157" t="s">
        <v>43</v>
      </c>
      <c r="O186" s="58"/>
      <c r="P186" s="158">
        <f>O186*H186</f>
        <v>0</v>
      </c>
      <c r="Q186" s="158">
        <v>0.12303</v>
      </c>
      <c r="R186" s="158">
        <f>Q186*H186</f>
        <v>0.36909000000000003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239</v>
      </c>
      <c r="AT186" s="160" t="s">
        <v>243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239</v>
      </c>
      <c r="BM186" s="160" t="s">
        <v>1897</v>
      </c>
    </row>
    <row r="187" spans="1:47" s="2" customFormat="1" ht="12">
      <c r="A187" s="32"/>
      <c r="B187" s="33"/>
      <c r="C187" s="32"/>
      <c r="D187" s="162" t="s">
        <v>248</v>
      </c>
      <c r="E187" s="32"/>
      <c r="F187" s="163" t="s">
        <v>1652</v>
      </c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24.2" customHeight="1">
      <c r="A188" s="32"/>
      <c r="B188" s="148"/>
      <c r="C188" s="194" t="s">
        <v>403</v>
      </c>
      <c r="D188" s="194" t="s">
        <v>428</v>
      </c>
      <c r="E188" s="195" t="s">
        <v>1898</v>
      </c>
      <c r="F188" s="196" t="s">
        <v>1899</v>
      </c>
      <c r="G188" s="197" t="s">
        <v>501</v>
      </c>
      <c r="H188" s="198">
        <v>3</v>
      </c>
      <c r="I188" s="199"/>
      <c r="J188" s="200">
        <f>ROUND(I188*H188,2)</f>
        <v>0</v>
      </c>
      <c r="K188" s="196" t="s">
        <v>1</v>
      </c>
      <c r="L188" s="201"/>
      <c r="M188" s="202" t="s">
        <v>1</v>
      </c>
      <c r="N188" s="203" t="s">
        <v>43</v>
      </c>
      <c r="O188" s="58"/>
      <c r="P188" s="158">
        <f>O188*H188</f>
        <v>0</v>
      </c>
      <c r="Q188" s="158">
        <v>0.0093</v>
      </c>
      <c r="R188" s="158">
        <f>Q188*H188</f>
        <v>0.027899999999999998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277</v>
      </c>
      <c r="AT188" s="160" t="s">
        <v>428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1900</v>
      </c>
    </row>
    <row r="189" spans="1:65" s="2" customFormat="1" ht="16.5" customHeight="1">
      <c r="A189" s="32"/>
      <c r="B189" s="148"/>
      <c r="C189" s="149" t="s">
        <v>478</v>
      </c>
      <c r="D189" s="149" t="s">
        <v>243</v>
      </c>
      <c r="E189" s="150" t="s">
        <v>1679</v>
      </c>
      <c r="F189" s="151" t="s">
        <v>1680</v>
      </c>
      <c r="G189" s="152" t="s">
        <v>445</v>
      </c>
      <c r="H189" s="153">
        <v>25.3</v>
      </c>
      <c r="I189" s="154"/>
      <c r="J189" s="155">
        <f>ROUND(I189*H189,2)</f>
        <v>0</v>
      </c>
      <c r="K189" s="151" t="s">
        <v>356</v>
      </c>
      <c r="L189" s="33"/>
      <c r="M189" s="156" t="s">
        <v>1</v>
      </c>
      <c r="N189" s="157" t="s">
        <v>43</v>
      </c>
      <c r="O189" s="58"/>
      <c r="P189" s="158">
        <f>O189*H189</f>
        <v>0</v>
      </c>
      <c r="Q189" s="158">
        <v>0.00019</v>
      </c>
      <c r="R189" s="158">
        <f>Q189*H189</f>
        <v>0.0048070000000000005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239</v>
      </c>
      <c r="AT189" s="160" t="s">
        <v>243</v>
      </c>
      <c r="AU189" s="160" t="s">
        <v>87</v>
      </c>
      <c r="AY189" s="17" t="s">
        <v>240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239</v>
      </c>
      <c r="BM189" s="160" t="s">
        <v>1901</v>
      </c>
    </row>
    <row r="190" spans="1:47" s="2" customFormat="1" ht="12">
      <c r="A190" s="32"/>
      <c r="B190" s="33"/>
      <c r="C190" s="32"/>
      <c r="D190" s="162" t="s">
        <v>248</v>
      </c>
      <c r="E190" s="32"/>
      <c r="F190" s="163" t="s">
        <v>1682</v>
      </c>
      <c r="G190" s="32"/>
      <c r="H190" s="32"/>
      <c r="I190" s="164"/>
      <c r="J190" s="32"/>
      <c r="K190" s="32"/>
      <c r="L190" s="33"/>
      <c r="M190" s="165"/>
      <c r="N190" s="166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248</v>
      </c>
      <c r="AU190" s="17" t="s">
        <v>87</v>
      </c>
    </row>
    <row r="191" spans="2:51" s="13" customFormat="1" ht="12">
      <c r="B191" s="171"/>
      <c r="D191" s="162" t="s">
        <v>367</v>
      </c>
      <c r="E191" s="172" t="s">
        <v>1</v>
      </c>
      <c r="F191" s="173" t="s">
        <v>1902</v>
      </c>
      <c r="H191" s="174">
        <v>23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367</v>
      </c>
      <c r="AU191" s="172" t="s">
        <v>87</v>
      </c>
      <c r="AV191" s="13" t="s">
        <v>87</v>
      </c>
      <c r="AW191" s="13" t="s">
        <v>33</v>
      </c>
      <c r="AX191" s="13" t="s">
        <v>85</v>
      </c>
      <c r="AY191" s="172" t="s">
        <v>240</v>
      </c>
    </row>
    <row r="192" spans="2:51" s="13" customFormat="1" ht="12">
      <c r="B192" s="171"/>
      <c r="D192" s="162" t="s">
        <v>367</v>
      </c>
      <c r="F192" s="173" t="s">
        <v>1903</v>
      </c>
      <c r="H192" s="174">
        <v>25.3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367</v>
      </c>
      <c r="AU192" s="172" t="s">
        <v>87</v>
      </c>
      <c r="AV192" s="13" t="s">
        <v>87</v>
      </c>
      <c r="AW192" s="13" t="s">
        <v>3</v>
      </c>
      <c r="AX192" s="13" t="s">
        <v>85</v>
      </c>
      <c r="AY192" s="172" t="s">
        <v>240</v>
      </c>
    </row>
    <row r="193" spans="1:65" s="2" customFormat="1" ht="21.75" customHeight="1">
      <c r="A193" s="32"/>
      <c r="B193" s="148"/>
      <c r="C193" s="149" t="s">
        <v>483</v>
      </c>
      <c r="D193" s="149" t="s">
        <v>243</v>
      </c>
      <c r="E193" s="150" t="s">
        <v>1685</v>
      </c>
      <c r="F193" s="151" t="s">
        <v>1686</v>
      </c>
      <c r="G193" s="152" t="s">
        <v>445</v>
      </c>
      <c r="H193" s="153">
        <v>18.7</v>
      </c>
      <c r="I193" s="154"/>
      <c r="J193" s="155">
        <f>ROUND(I193*H193,2)</f>
        <v>0</v>
      </c>
      <c r="K193" s="151" t="s">
        <v>356</v>
      </c>
      <c r="L193" s="33"/>
      <c r="M193" s="156" t="s">
        <v>1</v>
      </c>
      <c r="N193" s="157" t="s">
        <v>43</v>
      </c>
      <c r="O193" s="58"/>
      <c r="P193" s="158">
        <f>O193*H193</f>
        <v>0</v>
      </c>
      <c r="Q193" s="158">
        <v>9E-05</v>
      </c>
      <c r="R193" s="158">
        <f>Q193*H193</f>
        <v>0.001683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239</v>
      </c>
      <c r="AT193" s="160" t="s">
        <v>243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239</v>
      </c>
      <c r="BM193" s="160" t="s">
        <v>1904</v>
      </c>
    </row>
    <row r="194" spans="1:47" s="2" customFormat="1" ht="12">
      <c r="A194" s="32"/>
      <c r="B194" s="33"/>
      <c r="C194" s="32"/>
      <c r="D194" s="162" t="s">
        <v>248</v>
      </c>
      <c r="E194" s="32"/>
      <c r="F194" s="163" t="s">
        <v>1688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2:51" s="13" customFormat="1" ht="12">
      <c r="B195" s="171"/>
      <c r="D195" s="162" t="s">
        <v>367</v>
      </c>
      <c r="F195" s="173" t="s">
        <v>1905</v>
      </c>
      <c r="H195" s="174">
        <v>18.7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367</v>
      </c>
      <c r="AU195" s="172" t="s">
        <v>87</v>
      </c>
      <c r="AV195" s="13" t="s">
        <v>87</v>
      </c>
      <c r="AW195" s="13" t="s">
        <v>3</v>
      </c>
      <c r="AX195" s="13" t="s">
        <v>85</v>
      </c>
      <c r="AY195" s="172" t="s">
        <v>240</v>
      </c>
    </row>
    <row r="196" spans="2:63" s="12" customFormat="1" ht="22.9" customHeight="1">
      <c r="B196" s="135"/>
      <c r="D196" s="136" t="s">
        <v>77</v>
      </c>
      <c r="E196" s="146" t="s">
        <v>614</v>
      </c>
      <c r="F196" s="146" t="s">
        <v>615</v>
      </c>
      <c r="I196" s="138"/>
      <c r="J196" s="147">
        <f>BK196</f>
        <v>0</v>
      </c>
      <c r="L196" s="135"/>
      <c r="M196" s="140"/>
      <c r="N196" s="141"/>
      <c r="O196" s="141"/>
      <c r="P196" s="142">
        <f>SUM(P197:P200)</f>
        <v>0</v>
      </c>
      <c r="Q196" s="141"/>
      <c r="R196" s="142">
        <f>SUM(R197:R200)</f>
        <v>0</v>
      </c>
      <c r="S196" s="141"/>
      <c r="T196" s="143">
        <f>SUM(T197:T200)</f>
        <v>0</v>
      </c>
      <c r="AR196" s="136" t="s">
        <v>85</v>
      </c>
      <c r="AT196" s="144" t="s">
        <v>77</v>
      </c>
      <c r="AU196" s="144" t="s">
        <v>85</v>
      </c>
      <c r="AY196" s="136" t="s">
        <v>240</v>
      </c>
      <c r="BK196" s="145">
        <f>SUM(BK197:BK200)</f>
        <v>0</v>
      </c>
    </row>
    <row r="197" spans="1:65" s="2" customFormat="1" ht="24">
      <c r="A197" s="32"/>
      <c r="B197" s="148"/>
      <c r="C197" s="149" t="s">
        <v>485</v>
      </c>
      <c r="D197" s="149" t="s">
        <v>243</v>
      </c>
      <c r="E197" s="150" t="s">
        <v>1031</v>
      </c>
      <c r="F197" s="151" t="s">
        <v>1032</v>
      </c>
      <c r="G197" s="152" t="s">
        <v>391</v>
      </c>
      <c r="H197" s="153">
        <v>9.389</v>
      </c>
      <c r="I197" s="154"/>
      <c r="J197" s="155">
        <f>ROUND(I197*H197,2)</f>
        <v>0</v>
      </c>
      <c r="K197" s="151" t="s">
        <v>356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239</v>
      </c>
      <c r="AT197" s="160" t="s">
        <v>243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1906</v>
      </c>
    </row>
    <row r="198" spans="1:47" s="2" customFormat="1" ht="29.25">
      <c r="A198" s="32"/>
      <c r="B198" s="33"/>
      <c r="C198" s="32"/>
      <c r="D198" s="162" t="s">
        <v>248</v>
      </c>
      <c r="E198" s="32"/>
      <c r="F198" s="163" t="s">
        <v>1034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1:65" s="2" customFormat="1" ht="33" customHeight="1">
      <c r="A199" s="32"/>
      <c r="B199" s="148"/>
      <c r="C199" s="149" t="s">
        <v>490</v>
      </c>
      <c r="D199" s="149" t="s">
        <v>243</v>
      </c>
      <c r="E199" s="150" t="s">
        <v>1035</v>
      </c>
      <c r="F199" s="151" t="s">
        <v>1036</v>
      </c>
      <c r="G199" s="152" t="s">
        <v>391</v>
      </c>
      <c r="H199" s="153">
        <v>9.389</v>
      </c>
      <c r="I199" s="154"/>
      <c r="J199" s="155">
        <f>ROUND(I199*H199,2)</f>
        <v>0</v>
      </c>
      <c r="K199" s="151" t="s">
        <v>356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239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1907</v>
      </c>
    </row>
    <row r="200" spans="1:47" s="2" customFormat="1" ht="29.25">
      <c r="A200" s="32"/>
      <c r="B200" s="33"/>
      <c r="C200" s="32"/>
      <c r="D200" s="162" t="s">
        <v>248</v>
      </c>
      <c r="E200" s="32"/>
      <c r="F200" s="163" t="s">
        <v>1038</v>
      </c>
      <c r="G200" s="32"/>
      <c r="H200" s="32"/>
      <c r="I200" s="164"/>
      <c r="J200" s="32"/>
      <c r="K200" s="32"/>
      <c r="L200" s="33"/>
      <c r="M200" s="167"/>
      <c r="N200" s="168"/>
      <c r="O200" s="169"/>
      <c r="P200" s="169"/>
      <c r="Q200" s="169"/>
      <c r="R200" s="169"/>
      <c r="S200" s="169"/>
      <c r="T200" s="1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31" s="2" customFormat="1" ht="6.95" customHeight="1">
      <c r="A201" s="32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3"/>
      <c r="M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</sheetData>
  <autoFilter ref="C124:K200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225"/>
  <sheetViews>
    <sheetView showGridLines="0" workbookViewId="0" topLeftCell="A20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171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820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1908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172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ROUND((SUM(BE125:BE224)),2)</f>
        <v>0</v>
      </c>
      <c r="G35" s="32"/>
      <c r="H35" s="32"/>
      <c r="I35" s="105">
        <v>0.21</v>
      </c>
      <c r="J35" s="104">
        <f>ROUND(((SUM(BE125:BE224))*I35),2)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ROUND((SUM(BF125:BF224)),2)</f>
        <v>0</v>
      </c>
      <c r="G36" s="32"/>
      <c r="H36" s="32"/>
      <c r="I36" s="105">
        <v>0.15</v>
      </c>
      <c r="J36" s="104">
        <f>ROUND(((SUM(BF125:BF224))*I36),2)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ROUND((SUM(BG125:BG224)),2)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ROUND((SUM(BH125:BH224)),2)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ROUND((SUM(BI125:BI224)),2)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820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SO-312 - Vodovodní přípojky –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12" s="10" customFormat="1" ht="19.9" customHeight="1">
      <c r="B101" s="121"/>
      <c r="D101" s="122" t="s">
        <v>823</v>
      </c>
      <c r="E101" s="123"/>
      <c r="F101" s="123"/>
      <c r="G101" s="123"/>
      <c r="H101" s="123"/>
      <c r="I101" s="123"/>
      <c r="J101" s="124">
        <f>J164</f>
        <v>0</v>
      </c>
      <c r="L101" s="121"/>
    </row>
    <row r="102" spans="2:12" s="10" customFormat="1" ht="19.9" customHeight="1">
      <c r="B102" s="121"/>
      <c r="D102" s="122" t="s">
        <v>346</v>
      </c>
      <c r="E102" s="123"/>
      <c r="F102" s="123"/>
      <c r="G102" s="123"/>
      <c r="H102" s="123"/>
      <c r="I102" s="123"/>
      <c r="J102" s="124">
        <f>J171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J220</f>
        <v>0</v>
      </c>
      <c r="L103" s="12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224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52" t="str">
        <f>E7</f>
        <v>ZTV pro výstavbu rodinných a bytových domů U Unika v Pacově - III.etapa</v>
      </c>
      <c r="F113" s="253"/>
      <c r="G113" s="253"/>
      <c r="H113" s="25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213</v>
      </c>
      <c r="L114" s="20"/>
    </row>
    <row r="115" spans="1:31" s="2" customFormat="1" ht="16.5" customHeight="1">
      <c r="A115" s="32"/>
      <c r="B115" s="33"/>
      <c r="C115" s="32"/>
      <c r="D115" s="32"/>
      <c r="E115" s="252" t="s">
        <v>820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9" t="str">
        <f>E11</f>
        <v>SO-312 - Vodovodní přípojky – C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město Pacov</v>
      </c>
      <c r="G119" s="32"/>
      <c r="H119" s="32"/>
      <c r="I119" s="27" t="s">
        <v>22</v>
      </c>
      <c r="J119" s="55" t="str">
        <f>IF(J14="","",J14)</f>
        <v>21. 12. 2020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E17</f>
        <v>město Pacov</v>
      </c>
      <c r="G121" s="32"/>
      <c r="H121" s="32"/>
      <c r="I121" s="27" t="s">
        <v>29</v>
      </c>
      <c r="J121" s="30" t="str">
        <f>E23</f>
        <v>PROJEKT CENTRUM NOVA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IF(E20="","",E20)</f>
        <v>Vyplň údaj</v>
      </c>
      <c r="G122" s="32"/>
      <c r="H122" s="32"/>
      <c r="I122" s="27" t="s">
        <v>34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225</v>
      </c>
      <c r="D124" s="128" t="s">
        <v>63</v>
      </c>
      <c r="E124" s="128" t="s">
        <v>59</v>
      </c>
      <c r="F124" s="128" t="s">
        <v>60</v>
      </c>
      <c r="G124" s="128" t="s">
        <v>226</v>
      </c>
      <c r="H124" s="128" t="s">
        <v>227</v>
      </c>
      <c r="I124" s="128" t="s">
        <v>228</v>
      </c>
      <c r="J124" s="128" t="s">
        <v>219</v>
      </c>
      <c r="K124" s="129" t="s">
        <v>229</v>
      </c>
      <c r="L124" s="130"/>
      <c r="M124" s="62" t="s">
        <v>1</v>
      </c>
      <c r="N124" s="63" t="s">
        <v>42</v>
      </c>
      <c r="O124" s="63" t="s">
        <v>230</v>
      </c>
      <c r="P124" s="63" t="s">
        <v>231</v>
      </c>
      <c r="Q124" s="63" t="s">
        <v>232</v>
      </c>
      <c r="R124" s="63" t="s">
        <v>233</v>
      </c>
      <c r="S124" s="63" t="s">
        <v>234</v>
      </c>
      <c r="T124" s="64" t="s">
        <v>235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9" customHeight="1">
      <c r="A125" s="32"/>
      <c r="B125" s="33"/>
      <c r="C125" s="69" t="s">
        <v>236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</f>
        <v>0</v>
      </c>
      <c r="Q125" s="66"/>
      <c r="R125" s="132">
        <f>R126</f>
        <v>27.722395600000002</v>
      </c>
      <c r="S125" s="66"/>
      <c r="T125" s="133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221</v>
      </c>
      <c r="BK125" s="134">
        <f>BK126</f>
        <v>0</v>
      </c>
    </row>
    <row r="126" spans="2:63" s="12" customFormat="1" ht="25.9" customHeight="1">
      <c r="B126" s="135"/>
      <c r="D126" s="136" t="s">
        <v>77</v>
      </c>
      <c r="E126" s="137" t="s">
        <v>350</v>
      </c>
      <c r="F126" s="137" t="s">
        <v>351</v>
      </c>
      <c r="I126" s="138"/>
      <c r="J126" s="139">
        <f>BK126</f>
        <v>0</v>
      </c>
      <c r="L126" s="135"/>
      <c r="M126" s="140"/>
      <c r="N126" s="141"/>
      <c r="O126" s="141"/>
      <c r="P126" s="142">
        <f>P127+P164+P171+P220</f>
        <v>0</v>
      </c>
      <c r="Q126" s="141"/>
      <c r="R126" s="142">
        <f>R127+R164+R171+R220</f>
        <v>27.722395600000002</v>
      </c>
      <c r="S126" s="141"/>
      <c r="T126" s="143">
        <f>T127+T164+T171+T220</f>
        <v>0</v>
      </c>
      <c r="AR126" s="136" t="s">
        <v>85</v>
      </c>
      <c r="AT126" s="144" t="s">
        <v>77</v>
      </c>
      <c r="AU126" s="144" t="s">
        <v>78</v>
      </c>
      <c r="AY126" s="136" t="s">
        <v>240</v>
      </c>
      <c r="BK126" s="145">
        <f>BK127+BK164+BK171+BK220</f>
        <v>0</v>
      </c>
    </row>
    <row r="127" spans="2:63" s="12" customFormat="1" ht="22.9" customHeight="1">
      <c r="B127" s="135"/>
      <c r="D127" s="136" t="s">
        <v>77</v>
      </c>
      <c r="E127" s="146" t="s">
        <v>85</v>
      </c>
      <c r="F127" s="146" t="s">
        <v>352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SUM(P128:P163)</f>
        <v>0</v>
      </c>
      <c r="Q127" s="141"/>
      <c r="R127" s="142">
        <f>SUM(R128:R163)</f>
        <v>20.3798</v>
      </c>
      <c r="S127" s="141"/>
      <c r="T127" s="143">
        <f>SUM(T128:T163)</f>
        <v>0</v>
      </c>
      <c r="AR127" s="136" t="s">
        <v>85</v>
      </c>
      <c r="AT127" s="144" t="s">
        <v>77</v>
      </c>
      <c r="AU127" s="144" t="s">
        <v>85</v>
      </c>
      <c r="AY127" s="136" t="s">
        <v>240</v>
      </c>
      <c r="BK127" s="145">
        <f>SUM(BK128:BK163)</f>
        <v>0</v>
      </c>
    </row>
    <row r="128" spans="1:65" s="2" customFormat="1" ht="16.5" customHeight="1">
      <c r="A128" s="32"/>
      <c r="B128" s="148"/>
      <c r="C128" s="149" t="s">
        <v>85</v>
      </c>
      <c r="D128" s="149" t="s">
        <v>243</v>
      </c>
      <c r="E128" s="150" t="s">
        <v>1574</v>
      </c>
      <c r="F128" s="151" t="s">
        <v>1575</v>
      </c>
      <c r="G128" s="152" t="s">
        <v>445</v>
      </c>
      <c r="H128" s="153">
        <v>2</v>
      </c>
      <c r="I128" s="154"/>
      <c r="J128" s="155">
        <f>ROUND(I128*H128,2)</f>
        <v>0</v>
      </c>
      <c r="K128" s="151" t="s">
        <v>356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0.0369</v>
      </c>
      <c r="R128" s="158">
        <f>Q128*H128</f>
        <v>0.0738</v>
      </c>
      <c r="S128" s="158">
        <v>0</v>
      </c>
      <c r="T128" s="15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239</v>
      </c>
      <c r="AT128" s="160" t="s">
        <v>243</v>
      </c>
      <c r="AU128" s="160" t="s">
        <v>87</v>
      </c>
      <c r="AY128" s="17" t="s">
        <v>240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239</v>
      </c>
      <c r="BM128" s="160" t="s">
        <v>1909</v>
      </c>
    </row>
    <row r="129" spans="1:47" s="2" customFormat="1" ht="58.5">
      <c r="A129" s="32"/>
      <c r="B129" s="33"/>
      <c r="C129" s="32"/>
      <c r="D129" s="162" t="s">
        <v>248</v>
      </c>
      <c r="E129" s="32"/>
      <c r="F129" s="163" t="s">
        <v>1577</v>
      </c>
      <c r="G129" s="32"/>
      <c r="H129" s="32"/>
      <c r="I129" s="164"/>
      <c r="J129" s="32"/>
      <c r="K129" s="32"/>
      <c r="L129" s="33"/>
      <c r="M129" s="165"/>
      <c r="N129" s="166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248</v>
      </c>
      <c r="AU129" s="17" t="s">
        <v>87</v>
      </c>
    </row>
    <row r="130" spans="1:65" s="2" customFormat="1" ht="33" customHeight="1">
      <c r="A130" s="32"/>
      <c r="B130" s="148"/>
      <c r="C130" s="149" t="s">
        <v>87</v>
      </c>
      <c r="D130" s="149" t="s">
        <v>243</v>
      </c>
      <c r="E130" s="150" t="s">
        <v>1578</v>
      </c>
      <c r="F130" s="151" t="s">
        <v>1579</v>
      </c>
      <c r="G130" s="152" t="s">
        <v>375</v>
      </c>
      <c r="H130" s="153">
        <v>5.94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1910</v>
      </c>
    </row>
    <row r="131" spans="1:47" s="2" customFormat="1" ht="29.25">
      <c r="A131" s="32"/>
      <c r="B131" s="33"/>
      <c r="C131" s="32"/>
      <c r="D131" s="162" t="s">
        <v>248</v>
      </c>
      <c r="E131" s="32"/>
      <c r="F131" s="163" t="s">
        <v>1581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2:51" s="13" customFormat="1" ht="12">
      <c r="B132" s="171"/>
      <c r="D132" s="162" t="s">
        <v>367</v>
      </c>
      <c r="E132" s="172" t="s">
        <v>1</v>
      </c>
      <c r="F132" s="173" t="s">
        <v>1911</v>
      </c>
      <c r="H132" s="174">
        <v>57.24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33</v>
      </c>
      <c r="AX132" s="13" t="s">
        <v>78</v>
      </c>
      <c r="AY132" s="172" t="s">
        <v>240</v>
      </c>
    </row>
    <row r="133" spans="2:51" s="13" customFormat="1" ht="12">
      <c r="B133" s="171"/>
      <c r="D133" s="162" t="s">
        <v>367</v>
      </c>
      <c r="E133" s="172" t="s">
        <v>1</v>
      </c>
      <c r="F133" s="173" t="s">
        <v>1912</v>
      </c>
      <c r="H133" s="174">
        <v>-3.24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33</v>
      </c>
      <c r="AX133" s="13" t="s">
        <v>78</v>
      </c>
      <c r="AY133" s="172" t="s">
        <v>240</v>
      </c>
    </row>
    <row r="134" spans="2:51" s="14" customFormat="1" ht="12">
      <c r="B134" s="179"/>
      <c r="D134" s="162" t="s">
        <v>367</v>
      </c>
      <c r="E134" s="180" t="s">
        <v>1</v>
      </c>
      <c r="F134" s="181" t="s">
        <v>368</v>
      </c>
      <c r="H134" s="182">
        <v>54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367</v>
      </c>
      <c r="AU134" s="180" t="s">
        <v>87</v>
      </c>
      <c r="AV134" s="14" t="s">
        <v>239</v>
      </c>
      <c r="AW134" s="14" t="s">
        <v>33</v>
      </c>
      <c r="AX134" s="14" t="s">
        <v>85</v>
      </c>
      <c r="AY134" s="180" t="s">
        <v>240</v>
      </c>
    </row>
    <row r="135" spans="2:51" s="13" customFormat="1" ht="12">
      <c r="B135" s="171"/>
      <c r="D135" s="162" t="s">
        <v>367</v>
      </c>
      <c r="F135" s="173" t="s">
        <v>1913</v>
      </c>
      <c r="H135" s="174">
        <v>5.94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</v>
      </c>
      <c r="AX135" s="13" t="s">
        <v>85</v>
      </c>
      <c r="AY135" s="172" t="s">
        <v>240</v>
      </c>
    </row>
    <row r="136" spans="1:65" s="2" customFormat="1" ht="24">
      <c r="A136" s="32"/>
      <c r="B136" s="148"/>
      <c r="C136" s="149" t="s">
        <v>100</v>
      </c>
      <c r="D136" s="149" t="s">
        <v>243</v>
      </c>
      <c r="E136" s="150" t="s">
        <v>1584</v>
      </c>
      <c r="F136" s="151" t="s">
        <v>1585</v>
      </c>
      <c r="G136" s="152" t="s">
        <v>375</v>
      </c>
      <c r="H136" s="153">
        <v>3.24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1914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1587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1:65" s="2" customFormat="1" ht="33" customHeight="1">
      <c r="A138" s="32"/>
      <c r="B138" s="148"/>
      <c r="C138" s="149" t="s">
        <v>239</v>
      </c>
      <c r="D138" s="149" t="s">
        <v>243</v>
      </c>
      <c r="E138" s="150" t="s">
        <v>1915</v>
      </c>
      <c r="F138" s="151" t="s">
        <v>1916</v>
      </c>
      <c r="G138" s="152" t="s">
        <v>375</v>
      </c>
      <c r="H138" s="153">
        <v>45.36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1917</v>
      </c>
    </row>
    <row r="139" spans="1:47" s="2" customFormat="1" ht="29.25">
      <c r="A139" s="32"/>
      <c r="B139" s="33"/>
      <c r="C139" s="32"/>
      <c r="D139" s="162" t="s">
        <v>248</v>
      </c>
      <c r="E139" s="32"/>
      <c r="F139" s="163" t="s">
        <v>1918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2:51" s="13" customFormat="1" ht="12">
      <c r="B140" s="171"/>
      <c r="D140" s="162" t="s">
        <v>367</v>
      </c>
      <c r="F140" s="173" t="s">
        <v>1919</v>
      </c>
      <c r="H140" s="174">
        <v>45.36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</v>
      </c>
      <c r="AX140" s="13" t="s">
        <v>85</v>
      </c>
      <c r="AY140" s="172" t="s">
        <v>240</v>
      </c>
    </row>
    <row r="141" spans="1:65" s="2" customFormat="1" ht="33" customHeight="1">
      <c r="A141" s="32"/>
      <c r="B141" s="148"/>
      <c r="C141" s="149" t="s">
        <v>262</v>
      </c>
      <c r="D141" s="149" t="s">
        <v>243</v>
      </c>
      <c r="E141" s="150" t="s">
        <v>1842</v>
      </c>
      <c r="F141" s="151" t="s">
        <v>1843</v>
      </c>
      <c r="G141" s="152" t="s">
        <v>375</v>
      </c>
      <c r="H141" s="153">
        <v>2.7</v>
      </c>
      <c r="I141" s="154"/>
      <c r="J141" s="155">
        <f>ROUND(I141*H141,2)</f>
        <v>0</v>
      </c>
      <c r="K141" s="151" t="s">
        <v>356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239</v>
      </c>
      <c r="AT141" s="160" t="s">
        <v>243</v>
      </c>
      <c r="AU141" s="160" t="s">
        <v>87</v>
      </c>
      <c r="AY141" s="17" t="s">
        <v>240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239</v>
      </c>
      <c r="BM141" s="160" t="s">
        <v>1920</v>
      </c>
    </row>
    <row r="142" spans="1:47" s="2" customFormat="1" ht="29.25">
      <c r="A142" s="32"/>
      <c r="B142" s="33"/>
      <c r="C142" s="32"/>
      <c r="D142" s="162" t="s">
        <v>248</v>
      </c>
      <c r="E142" s="32"/>
      <c r="F142" s="163" t="s">
        <v>1845</v>
      </c>
      <c r="G142" s="32"/>
      <c r="H142" s="32"/>
      <c r="I142" s="164"/>
      <c r="J142" s="32"/>
      <c r="K142" s="32"/>
      <c r="L142" s="33"/>
      <c r="M142" s="165"/>
      <c r="N142" s="166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248</v>
      </c>
      <c r="AU142" s="17" t="s">
        <v>87</v>
      </c>
    </row>
    <row r="143" spans="2:51" s="13" customFormat="1" ht="12">
      <c r="B143" s="171"/>
      <c r="D143" s="162" t="s">
        <v>367</v>
      </c>
      <c r="F143" s="173" t="s">
        <v>1921</v>
      </c>
      <c r="H143" s="174">
        <v>2.7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367</v>
      </c>
      <c r="AU143" s="172" t="s">
        <v>87</v>
      </c>
      <c r="AV143" s="13" t="s">
        <v>87</v>
      </c>
      <c r="AW143" s="13" t="s">
        <v>3</v>
      </c>
      <c r="AX143" s="13" t="s">
        <v>85</v>
      </c>
      <c r="AY143" s="172" t="s">
        <v>240</v>
      </c>
    </row>
    <row r="144" spans="1:65" s="2" customFormat="1" ht="33" customHeight="1">
      <c r="A144" s="32"/>
      <c r="B144" s="148"/>
      <c r="C144" s="149" t="s">
        <v>267</v>
      </c>
      <c r="D144" s="149" t="s">
        <v>243</v>
      </c>
      <c r="E144" s="150" t="s">
        <v>880</v>
      </c>
      <c r="F144" s="151" t="s">
        <v>881</v>
      </c>
      <c r="G144" s="152" t="s">
        <v>375</v>
      </c>
      <c r="H144" s="153">
        <v>2.7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1922</v>
      </c>
    </row>
    <row r="145" spans="1:47" s="2" customFormat="1" ht="39">
      <c r="A145" s="32"/>
      <c r="B145" s="33"/>
      <c r="C145" s="32"/>
      <c r="D145" s="162" t="s">
        <v>248</v>
      </c>
      <c r="E145" s="32"/>
      <c r="F145" s="163" t="s">
        <v>883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1:65" s="2" customFormat="1" ht="24">
      <c r="A146" s="32"/>
      <c r="B146" s="148"/>
      <c r="C146" s="149" t="s">
        <v>272</v>
      </c>
      <c r="D146" s="149" t="s">
        <v>243</v>
      </c>
      <c r="E146" s="150" t="s">
        <v>884</v>
      </c>
      <c r="F146" s="151" t="s">
        <v>885</v>
      </c>
      <c r="G146" s="152" t="s">
        <v>375</v>
      </c>
      <c r="H146" s="153">
        <v>2.7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1923</v>
      </c>
    </row>
    <row r="147" spans="1:47" s="2" customFormat="1" ht="29.25">
      <c r="A147" s="32"/>
      <c r="B147" s="33"/>
      <c r="C147" s="32"/>
      <c r="D147" s="162" t="s">
        <v>248</v>
      </c>
      <c r="E147" s="32"/>
      <c r="F147" s="163" t="s">
        <v>887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1:65" s="2" customFormat="1" ht="24">
      <c r="A148" s="32"/>
      <c r="B148" s="148"/>
      <c r="C148" s="149" t="s">
        <v>277</v>
      </c>
      <c r="D148" s="149" t="s">
        <v>243</v>
      </c>
      <c r="E148" s="150" t="s">
        <v>389</v>
      </c>
      <c r="F148" s="151" t="s">
        <v>390</v>
      </c>
      <c r="G148" s="152" t="s">
        <v>391</v>
      </c>
      <c r="H148" s="153">
        <v>5.67</v>
      </c>
      <c r="I148" s="154"/>
      <c r="J148" s="155">
        <f>ROUND(I148*H148,2)</f>
        <v>0</v>
      </c>
      <c r="K148" s="151" t="s">
        <v>356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239</v>
      </c>
      <c r="AT148" s="160" t="s">
        <v>243</v>
      </c>
      <c r="AU148" s="160" t="s">
        <v>87</v>
      </c>
      <c r="AY148" s="17" t="s">
        <v>240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239</v>
      </c>
      <c r="BM148" s="160" t="s">
        <v>1924</v>
      </c>
    </row>
    <row r="149" spans="1:47" s="2" customFormat="1" ht="29.25">
      <c r="A149" s="32"/>
      <c r="B149" s="33"/>
      <c r="C149" s="32"/>
      <c r="D149" s="162" t="s">
        <v>248</v>
      </c>
      <c r="E149" s="32"/>
      <c r="F149" s="163" t="s">
        <v>393</v>
      </c>
      <c r="G149" s="32"/>
      <c r="H149" s="32"/>
      <c r="I149" s="164"/>
      <c r="J149" s="32"/>
      <c r="K149" s="32"/>
      <c r="L149" s="33"/>
      <c r="M149" s="165"/>
      <c r="N149" s="166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248</v>
      </c>
      <c r="AU149" s="17" t="s">
        <v>87</v>
      </c>
    </row>
    <row r="150" spans="2:51" s="13" customFormat="1" ht="12">
      <c r="B150" s="171"/>
      <c r="D150" s="162" t="s">
        <v>367</v>
      </c>
      <c r="F150" s="173" t="s">
        <v>1925</v>
      </c>
      <c r="H150" s="174">
        <v>5.67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</v>
      </c>
      <c r="AX150" s="13" t="s">
        <v>85</v>
      </c>
      <c r="AY150" s="172" t="s">
        <v>240</v>
      </c>
    </row>
    <row r="151" spans="1:65" s="2" customFormat="1" ht="24">
      <c r="A151" s="32"/>
      <c r="B151" s="148"/>
      <c r="C151" s="149" t="s">
        <v>282</v>
      </c>
      <c r="D151" s="149" t="s">
        <v>243</v>
      </c>
      <c r="E151" s="150" t="s">
        <v>891</v>
      </c>
      <c r="F151" s="151" t="s">
        <v>892</v>
      </c>
      <c r="G151" s="152" t="s">
        <v>375</v>
      </c>
      <c r="H151" s="153">
        <v>43.316</v>
      </c>
      <c r="I151" s="154"/>
      <c r="J151" s="155">
        <f>ROUND(I151*H151,2)</f>
        <v>0</v>
      </c>
      <c r="K151" s="151" t="s">
        <v>356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239</v>
      </c>
      <c r="AT151" s="160" t="s">
        <v>243</v>
      </c>
      <c r="AU151" s="160" t="s">
        <v>87</v>
      </c>
      <c r="AY151" s="17" t="s">
        <v>240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239</v>
      </c>
      <c r="BM151" s="160" t="s">
        <v>1926</v>
      </c>
    </row>
    <row r="152" spans="1:47" s="2" customFormat="1" ht="29.25">
      <c r="A152" s="32"/>
      <c r="B152" s="33"/>
      <c r="C152" s="32"/>
      <c r="D152" s="162" t="s">
        <v>248</v>
      </c>
      <c r="E152" s="32"/>
      <c r="F152" s="163" t="s">
        <v>894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248</v>
      </c>
      <c r="AU152" s="17" t="s">
        <v>87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1927</v>
      </c>
      <c r="H153" s="174">
        <v>43.316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5" customFormat="1" ht="22.5">
      <c r="B154" s="187"/>
      <c r="D154" s="162" t="s">
        <v>367</v>
      </c>
      <c r="E154" s="188" t="s">
        <v>1</v>
      </c>
      <c r="F154" s="189" t="s">
        <v>1928</v>
      </c>
      <c r="H154" s="188" t="s">
        <v>1</v>
      </c>
      <c r="I154" s="190"/>
      <c r="L154" s="187"/>
      <c r="M154" s="191"/>
      <c r="N154" s="192"/>
      <c r="O154" s="192"/>
      <c r="P154" s="192"/>
      <c r="Q154" s="192"/>
      <c r="R154" s="192"/>
      <c r="S154" s="192"/>
      <c r="T154" s="193"/>
      <c r="AT154" s="188" t="s">
        <v>367</v>
      </c>
      <c r="AU154" s="188" t="s">
        <v>87</v>
      </c>
      <c r="AV154" s="15" t="s">
        <v>85</v>
      </c>
      <c r="AW154" s="15" t="s">
        <v>33</v>
      </c>
      <c r="AX154" s="15" t="s">
        <v>78</v>
      </c>
      <c r="AY154" s="188" t="s">
        <v>240</v>
      </c>
    </row>
    <row r="155" spans="2:51" s="14" customFormat="1" ht="12">
      <c r="B155" s="179"/>
      <c r="D155" s="162" t="s">
        <v>367</v>
      </c>
      <c r="E155" s="180" t="s">
        <v>1</v>
      </c>
      <c r="F155" s="181" t="s">
        <v>368</v>
      </c>
      <c r="H155" s="182">
        <v>43.316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367</v>
      </c>
      <c r="AU155" s="180" t="s">
        <v>87</v>
      </c>
      <c r="AV155" s="14" t="s">
        <v>239</v>
      </c>
      <c r="AW155" s="14" t="s">
        <v>33</v>
      </c>
      <c r="AX155" s="14" t="s">
        <v>85</v>
      </c>
      <c r="AY155" s="180" t="s">
        <v>240</v>
      </c>
    </row>
    <row r="156" spans="1:65" s="2" customFormat="1" ht="24">
      <c r="A156" s="32"/>
      <c r="B156" s="148"/>
      <c r="C156" s="149" t="s">
        <v>287</v>
      </c>
      <c r="D156" s="149" t="s">
        <v>243</v>
      </c>
      <c r="E156" s="150" t="s">
        <v>899</v>
      </c>
      <c r="F156" s="151" t="s">
        <v>900</v>
      </c>
      <c r="G156" s="152" t="s">
        <v>375</v>
      </c>
      <c r="H156" s="153">
        <v>10.744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1929</v>
      </c>
    </row>
    <row r="157" spans="1:47" s="2" customFormat="1" ht="39">
      <c r="A157" s="32"/>
      <c r="B157" s="33"/>
      <c r="C157" s="32"/>
      <c r="D157" s="162" t="s">
        <v>248</v>
      </c>
      <c r="E157" s="32"/>
      <c r="F157" s="163" t="s">
        <v>902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1930</v>
      </c>
      <c r="H158" s="174">
        <v>2.178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78</v>
      </c>
      <c r="AY158" s="172" t="s">
        <v>240</v>
      </c>
    </row>
    <row r="159" spans="2:51" s="13" customFormat="1" ht="12">
      <c r="B159" s="171"/>
      <c r="D159" s="162" t="s">
        <v>367</v>
      </c>
      <c r="E159" s="172" t="s">
        <v>1</v>
      </c>
      <c r="F159" s="173" t="s">
        <v>1931</v>
      </c>
      <c r="H159" s="174">
        <v>8.566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367</v>
      </c>
      <c r="AU159" s="172" t="s">
        <v>87</v>
      </c>
      <c r="AV159" s="13" t="s">
        <v>87</v>
      </c>
      <c r="AW159" s="13" t="s">
        <v>33</v>
      </c>
      <c r="AX159" s="13" t="s">
        <v>78</v>
      </c>
      <c r="AY159" s="172" t="s">
        <v>240</v>
      </c>
    </row>
    <row r="160" spans="2:51" s="14" customFormat="1" ht="12">
      <c r="B160" s="179"/>
      <c r="D160" s="162" t="s">
        <v>367</v>
      </c>
      <c r="E160" s="180" t="s">
        <v>1</v>
      </c>
      <c r="F160" s="181" t="s">
        <v>368</v>
      </c>
      <c r="H160" s="182">
        <v>10.744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367</v>
      </c>
      <c r="AU160" s="180" t="s">
        <v>87</v>
      </c>
      <c r="AV160" s="14" t="s">
        <v>239</v>
      </c>
      <c r="AW160" s="14" t="s">
        <v>33</v>
      </c>
      <c r="AX160" s="14" t="s">
        <v>85</v>
      </c>
      <c r="AY160" s="180" t="s">
        <v>240</v>
      </c>
    </row>
    <row r="161" spans="1:65" s="2" customFormat="1" ht="16.5" customHeight="1">
      <c r="A161" s="32"/>
      <c r="B161" s="148"/>
      <c r="C161" s="194" t="s">
        <v>292</v>
      </c>
      <c r="D161" s="194" t="s">
        <v>428</v>
      </c>
      <c r="E161" s="195" t="s">
        <v>1605</v>
      </c>
      <c r="F161" s="196" t="s">
        <v>1606</v>
      </c>
      <c r="G161" s="197" t="s">
        <v>391</v>
      </c>
      <c r="H161" s="198">
        <v>20.306</v>
      </c>
      <c r="I161" s="199"/>
      <c r="J161" s="200">
        <f>ROUND(I161*H161,2)</f>
        <v>0</v>
      </c>
      <c r="K161" s="196" t="s">
        <v>356</v>
      </c>
      <c r="L161" s="201"/>
      <c r="M161" s="202" t="s">
        <v>1</v>
      </c>
      <c r="N161" s="203" t="s">
        <v>43</v>
      </c>
      <c r="O161" s="58"/>
      <c r="P161" s="158">
        <f>O161*H161</f>
        <v>0</v>
      </c>
      <c r="Q161" s="158">
        <v>1</v>
      </c>
      <c r="R161" s="158">
        <f>Q161*H161</f>
        <v>20.306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277</v>
      </c>
      <c r="AT161" s="160" t="s">
        <v>428</v>
      </c>
      <c r="AU161" s="160" t="s">
        <v>87</v>
      </c>
      <c r="AY161" s="17" t="s">
        <v>240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85</v>
      </c>
      <c r="BK161" s="161">
        <f>ROUND(I161*H161,2)</f>
        <v>0</v>
      </c>
      <c r="BL161" s="17" t="s">
        <v>239</v>
      </c>
      <c r="BM161" s="160" t="s">
        <v>1932</v>
      </c>
    </row>
    <row r="162" spans="1:47" s="2" customFormat="1" ht="12">
      <c r="A162" s="32"/>
      <c r="B162" s="33"/>
      <c r="C162" s="32"/>
      <c r="D162" s="162" t="s">
        <v>248</v>
      </c>
      <c r="E162" s="32"/>
      <c r="F162" s="163" t="s">
        <v>1606</v>
      </c>
      <c r="G162" s="32"/>
      <c r="H162" s="32"/>
      <c r="I162" s="164"/>
      <c r="J162" s="32"/>
      <c r="K162" s="32"/>
      <c r="L162" s="33"/>
      <c r="M162" s="165"/>
      <c r="N162" s="166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248</v>
      </c>
      <c r="AU162" s="17" t="s">
        <v>87</v>
      </c>
    </row>
    <row r="163" spans="2:51" s="13" customFormat="1" ht="12">
      <c r="B163" s="171"/>
      <c r="D163" s="162" t="s">
        <v>367</v>
      </c>
      <c r="F163" s="173" t="s">
        <v>1933</v>
      </c>
      <c r="H163" s="174">
        <v>20.306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367</v>
      </c>
      <c r="AU163" s="172" t="s">
        <v>87</v>
      </c>
      <c r="AV163" s="13" t="s">
        <v>87</v>
      </c>
      <c r="AW163" s="13" t="s">
        <v>3</v>
      </c>
      <c r="AX163" s="13" t="s">
        <v>85</v>
      </c>
      <c r="AY163" s="172" t="s">
        <v>240</v>
      </c>
    </row>
    <row r="164" spans="2:63" s="12" customFormat="1" ht="22.9" customHeight="1">
      <c r="B164" s="135"/>
      <c r="D164" s="136" t="s">
        <v>77</v>
      </c>
      <c r="E164" s="146" t="s">
        <v>239</v>
      </c>
      <c r="F164" s="146" t="s">
        <v>913</v>
      </c>
      <c r="I164" s="138"/>
      <c r="J164" s="147">
        <f>BK164</f>
        <v>0</v>
      </c>
      <c r="L164" s="135"/>
      <c r="M164" s="140"/>
      <c r="N164" s="141"/>
      <c r="O164" s="141"/>
      <c r="P164" s="142">
        <f>SUM(P165:P170)</f>
        <v>0</v>
      </c>
      <c r="Q164" s="141"/>
      <c r="R164" s="142">
        <f>SUM(R165:R170)</f>
        <v>6.01</v>
      </c>
      <c r="S164" s="141"/>
      <c r="T164" s="143">
        <f>SUM(T165:T170)</f>
        <v>0</v>
      </c>
      <c r="AR164" s="136" t="s">
        <v>85</v>
      </c>
      <c r="AT164" s="144" t="s">
        <v>77</v>
      </c>
      <c r="AU164" s="144" t="s">
        <v>85</v>
      </c>
      <c r="AY164" s="136" t="s">
        <v>240</v>
      </c>
      <c r="BK164" s="145">
        <f>SUM(BK165:BK170)</f>
        <v>0</v>
      </c>
    </row>
    <row r="165" spans="1:65" s="2" customFormat="1" ht="24">
      <c r="A165" s="32"/>
      <c r="B165" s="148"/>
      <c r="C165" s="149" t="s">
        <v>297</v>
      </c>
      <c r="D165" s="149" t="s">
        <v>243</v>
      </c>
      <c r="E165" s="150" t="s">
        <v>914</v>
      </c>
      <c r="F165" s="151" t="s">
        <v>915</v>
      </c>
      <c r="G165" s="152" t="s">
        <v>375</v>
      </c>
      <c r="H165" s="153">
        <v>3.18</v>
      </c>
      <c r="I165" s="154"/>
      <c r="J165" s="155">
        <f>ROUND(I165*H165,2)</f>
        <v>0</v>
      </c>
      <c r="K165" s="151" t="s">
        <v>356</v>
      </c>
      <c r="L165" s="33"/>
      <c r="M165" s="156" t="s">
        <v>1</v>
      </c>
      <c r="N165" s="157" t="s">
        <v>43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239</v>
      </c>
      <c r="AT165" s="160" t="s">
        <v>243</v>
      </c>
      <c r="AU165" s="160" t="s">
        <v>87</v>
      </c>
      <c r="AY165" s="17" t="s">
        <v>240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239</v>
      </c>
      <c r="BM165" s="160" t="s">
        <v>1934</v>
      </c>
    </row>
    <row r="166" spans="1:47" s="2" customFormat="1" ht="19.5">
      <c r="A166" s="32"/>
      <c r="B166" s="33"/>
      <c r="C166" s="32"/>
      <c r="D166" s="162" t="s">
        <v>248</v>
      </c>
      <c r="E166" s="32"/>
      <c r="F166" s="163" t="s">
        <v>917</v>
      </c>
      <c r="G166" s="32"/>
      <c r="H166" s="32"/>
      <c r="I166" s="164"/>
      <c r="J166" s="32"/>
      <c r="K166" s="32"/>
      <c r="L166" s="33"/>
      <c r="M166" s="165"/>
      <c r="N166" s="166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248</v>
      </c>
      <c r="AU166" s="17" t="s">
        <v>87</v>
      </c>
    </row>
    <row r="167" spans="2:51" s="13" customFormat="1" ht="12">
      <c r="B167" s="171"/>
      <c r="D167" s="162" t="s">
        <v>367</v>
      </c>
      <c r="E167" s="172" t="s">
        <v>1</v>
      </c>
      <c r="F167" s="173" t="s">
        <v>1935</v>
      </c>
      <c r="H167" s="174">
        <v>3.18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367</v>
      </c>
      <c r="AU167" s="172" t="s">
        <v>87</v>
      </c>
      <c r="AV167" s="13" t="s">
        <v>87</v>
      </c>
      <c r="AW167" s="13" t="s">
        <v>33</v>
      </c>
      <c r="AX167" s="13" t="s">
        <v>85</v>
      </c>
      <c r="AY167" s="172" t="s">
        <v>240</v>
      </c>
    </row>
    <row r="168" spans="1:65" s="2" customFormat="1" ht="16.5" customHeight="1">
      <c r="A168" s="32"/>
      <c r="B168" s="148"/>
      <c r="C168" s="194" t="s">
        <v>302</v>
      </c>
      <c r="D168" s="194" t="s">
        <v>428</v>
      </c>
      <c r="E168" s="195" t="s">
        <v>1605</v>
      </c>
      <c r="F168" s="196" t="s">
        <v>1606</v>
      </c>
      <c r="G168" s="197" t="s">
        <v>391</v>
      </c>
      <c r="H168" s="198">
        <v>6.01</v>
      </c>
      <c r="I168" s="199"/>
      <c r="J168" s="200">
        <f>ROUND(I168*H168,2)</f>
        <v>0</v>
      </c>
      <c r="K168" s="196" t="s">
        <v>356</v>
      </c>
      <c r="L168" s="201"/>
      <c r="M168" s="202" t="s">
        <v>1</v>
      </c>
      <c r="N168" s="203" t="s">
        <v>43</v>
      </c>
      <c r="O168" s="58"/>
      <c r="P168" s="158">
        <f>O168*H168</f>
        <v>0</v>
      </c>
      <c r="Q168" s="158">
        <v>1</v>
      </c>
      <c r="R168" s="158">
        <f>Q168*H168</f>
        <v>6.01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277</v>
      </c>
      <c r="AT168" s="160" t="s">
        <v>428</v>
      </c>
      <c r="AU168" s="160" t="s">
        <v>87</v>
      </c>
      <c r="AY168" s="17" t="s">
        <v>240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239</v>
      </c>
      <c r="BM168" s="160" t="s">
        <v>1936</v>
      </c>
    </row>
    <row r="169" spans="1:47" s="2" customFormat="1" ht="12">
      <c r="A169" s="32"/>
      <c r="B169" s="33"/>
      <c r="C169" s="32"/>
      <c r="D169" s="162" t="s">
        <v>248</v>
      </c>
      <c r="E169" s="32"/>
      <c r="F169" s="163" t="s">
        <v>1606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248</v>
      </c>
      <c r="AU169" s="17" t="s">
        <v>87</v>
      </c>
    </row>
    <row r="170" spans="2:51" s="13" customFormat="1" ht="12">
      <c r="B170" s="171"/>
      <c r="D170" s="162" t="s">
        <v>367</v>
      </c>
      <c r="F170" s="173" t="s">
        <v>1937</v>
      </c>
      <c r="H170" s="174">
        <v>6.01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367</v>
      </c>
      <c r="AU170" s="172" t="s">
        <v>87</v>
      </c>
      <c r="AV170" s="13" t="s">
        <v>87</v>
      </c>
      <c r="AW170" s="13" t="s">
        <v>3</v>
      </c>
      <c r="AX170" s="13" t="s">
        <v>85</v>
      </c>
      <c r="AY170" s="172" t="s">
        <v>240</v>
      </c>
    </row>
    <row r="171" spans="2:63" s="12" customFormat="1" ht="22.9" customHeight="1">
      <c r="B171" s="135"/>
      <c r="D171" s="136" t="s">
        <v>77</v>
      </c>
      <c r="E171" s="146" t="s">
        <v>277</v>
      </c>
      <c r="F171" s="146" t="s">
        <v>497</v>
      </c>
      <c r="I171" s="138"/>
      <c r="J171" s="147">
        <f>BK171</f>
        <v>0</v>
      </c>
      <c r="L171" s="135"/>
      <c r="M171" s="140"/>
      <c r="N171" s="141"/>
      <c r="O171" s="141"/>
      <c r="P171" s="142">
        <f>SUM(P172:P219)</f>
        <v>0</v>
      </c>
      <c r="Q171" s="141"/>
      <c r="R171" s="142">
        <f>SUM(R172:R219)</f>
        <v>1.3325955999999999</v>
      </c>
      <c r="S171" s="141"/>
      <c r="T171" s="143">
        <f>SUM(T172:T219)</f>
        <v>0</v>
      </c>
      <c r="AR171" s="136" t="s">
        <v>85</v>
      </c>
      <c r="AT171" s="144" t="s">
        <v>77</v>
      </c>
      <c r="AU171" s="144" t="s">
        <v>85</v>
      </c>
      <c r="AY171" s="136" t="s">
        <v>240</v>
      </c>
      <c r="BK171" s="145">
        <f>SUM(BK172:BK219)</f>
        <v>0</v>
      </c>
    </row>
    <row r="172" spans="1:65" s="2" customFormat="1" ht="16.5" customHeight="1">
      <c r="A172" s="32"/>
      <c r="B172" s="148"/>
      <c r="C172" s="149" t="s">
        <v>307</v>
      </c>
      <c r="D172" s="149" t="s">
        <v>243</v>
      </c>
      <c r="E172" s="150" t="s">
        <v>1695</v>
      </c>
      <c r="F172" s="151" t="s">
        <v>1696</v>
      </c>
      <c r="G172" s="152" t="s">
        <v>246</v>
      </c>
      <c r="H172" s="153">
        <v>1</v>
      </c>
      <c r="I172" s="154"/>
      <c r="J172" s="155">
        <f>ROUND(I172*H172,2)</f>
        <v>0</v>
      </c>
      <c r="K172" s="151" t="s">
        <v>1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239</v>
      </c>
      <c r="AT172" s="160" t="s">
        <v>243</v>
      </c>
      <c r="AU172" s="160" t="s">
        <v>87</v>
      </c>
      <c r="AY172" s="17" t="s">
        <v>240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239</v>
      </c>
      <c r="BM172" s="160" t="s">
        <v>1938</v>
      </c>
    </row>
    <row r="173" spans="1:47" s="2" customFormat="1" ht="12">
      <c r="A173" s="32"/>
      <c r="B173" s="33"/>
      <c r="C173" s="32"/>
      <c r="D173" s="162" t="s">
        <v>248</v>
      </c>
      <c r="E173" s="32"/>
      <c r="F173" s="163" t="s">
        <v>1696</v>
      </c>
      <c r="G173" s="32"/>
      <c r="H173" s="32"/>
      <c r="I173" s="164"/>
      <c r="J173" s="32"/>
      <c r="K173" s="32"/>
      <c r="L173" s="33"/>
      <c r="M173" s="165"/>
      <c r="N173" s="166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248</v>
      </c>
      <c r="AU173" s="17" t="s">
        <v>87</v>
      </c>
    </row>
    <row r="174" spans="1:65" s="2" customFormat="1" ht="24">
      <c r="A174" s="32"/>
      <c r="B174" s="148"/>
      <c r="C174" s="149" t="s">
        <v>8</v>
      </c>
      <c r="D174" s="149" t="s">
        <v>243</v>
      </c>
      <c r="E174" s="150" t="s">
        <v>1939</v>
      </c>
      <c r="F174" s="151" t="s">
        <v>1940</v>
      </c>
      <c r="G174" s="152" t="s">
        <v>445</v>
      </c>
      <c r="H174" s="153">
        <v>43</v>
      </c>
      <c r="I174" s="154"/>
      <c r="J174" s="155">
        <f>ROUND(I174*H174,2)</f>
        <v>0</v>
      </c>
      <c r="K174" s="151" t="s">
        <v>356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239</v>
      </c>
      <c r="AT174" s="160" t="s">
        <v>243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239</v>
      </c>
      <c r="BM174" s="160" t="s">
        <v>1941</v>
      </c>
    </row>
    <row r="175" spans="1:47" s="2" customFormat="1" ht="29.25">
      <c r="A175" s="32"/>
      <c r="B175" s="33"/>
      <c r="C175" s="32"/>
      <c r="D175" s="162" t="s">
        <v>248</v>
      </c>
      <c r="E175" s="32"/>
      <c r="F175" s="163" t="s">
        <v>1942</v>
      </c>
      <c r="G175" s="32"/>
      <c r="H175" s="32"/>
      <c r="I175" s="164"/>
      <c r="J175" s="32"/>
      <c r="K175" s="32"/>
      <c r="L175" s="33"/>
      <c r="M175" s="165"/>
      <c r="N175" s="16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2:51" s="13" customFormat="1" ht="12">
      <c r="B176" s="171"/>
      <c r="D176" s="162" t="s">
        <v>367</v>
      </c>
      <c r="E176" s="172" t="s">
        <v>1</v>
      </c>
      <c r="F176" s="173" t="s">
        <v>1943</v>
      </c>
      <c r="H176" s="174">
        <v>43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367</v>
      </c>
      <c r="AU176" s="172" t="s">
        <v>87</v>
      </c>
      <c r="AV176" s="13" t="s">
        <v>87</v>
      </c>
      <c r="AW176" s="13" t="s">
        <v>33</v>
      </c>
      <c r="AX176" s="13" t="s">
        <v>85</v>
      </c>
      <c r="AY176" s="172" t="s">
        <v>240</v>
      </c>
    </row>
    <row r="177" spans="1:65" s="2" customFormat="1" ht="24">
      <c r="A177" s="32"/>
      <c r="B177" s="148"/>
      <c r="C177" s="194" t="s">
        <v>316</v>
      </c>
      <c r="D177" s="194" t="s">
        <v>428</v>
      </c>
      <c r="E177" s="195" t="s">
        <v>1944</v>
      </c>
      <c r="F177" s="196" t="s">
        <v>1945</v>
      </c>
      <c r="G177" s="197" t="s">
        <v>445</v>
      </c>
      <c r="H177" s="198">
        <v>43.645</v>
      </c>
      <c r="I177" s="199"/>
      <c r="J177" s="200">
        <f>ROUND(I177*H177,2)</f>
        <v>0</v>
      </c>
      <c r="K177" s="196" t="s">
        <v>356</v>
      </c>
      <c r="L177" s="201"/>
      <c r="M177" s="202" t="s">
        <v>1</v>
      </c>
      <c r="N177" s="203" t="s">
        <v>43</v>
      </c>
      <c r="O177" s="58"/>
      <c r="P177" s="158">
        <f>O177*H177</f>
        <v>0</v>
      </c>
      <c r="Q177" s="158">
        <v>0.00028</v>
      </c>
      <c r="R177" s="158">
        <f>Q177*H177</f>
        <v>0.0122206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277</v>
      </c>
      <c r="AT177" s="160" t="s">
        <v>428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1946</v>
      </c>
    </row>
    <row r="178" spans="1:47" s="2" customFormat="1" ht="19.5">
      <c r="A178" s="32"/>
      <c r="B178" s="33"/>
      <c r="C178" s="32"/>
      <c r="D178" s="162" t="s">
        <v>248</v>
      </c>
      <c r="E178" s="32"/>
      <c r="F178" s="163" t="s">
        <v>1945</v>
      </c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248</v>
      </c>
      <c r="AU178" s="17" t="s">
        <v>87</v>
      </c>
    </row>
    <row r="179" spans="2:51" s="13" customFormat="1" ht="12">
      <c r="B179" s="171"/>
      <c r="D179" s="162" t="s">
        <v>367</v>
      </c>
      <c r="F179" s="173" t="s">
        <v>1947</v>
      </c>
      <c r="H179" s="174">
        <v>43.645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367</v>
      </c>
      <c r="AU179" s="172" t="s">
        <v>87</v>
      </c>
      <c r="AV179" s="13" t="s">
        <v>87</v>
      </c>
      <c r="AW179" s="13" t="s">
        <v>3</v>
      </c>
      <c r="AX179" s="13" t="s">
        <v>85</v>
      </c>
      <c r="AY179" s="172" t="s">
        <v>240</v>
      </c>
    </row>
    <row r="180" spans="1:65" s="2" customFormat="1" ht="24">
      <c r="A180" s="32"/>
      <c r="B180" s="148"/>
      <c r="C180" s="149" t="s">
        <v>321</v>
      </c>
      <c r="D180" s="149" t="s">
        <v>243</v>
      </c>
      <c r="E180" s="150" t="s">
        <v>1863</v>
      </c>
      <c r="F180" s="151" t="s">
        <v>1864</v>
      </c>
      <c r="G180" s="152" t="s">
        <v>445</v>
      </c>
      <c r="H180" s="153">
        <v>10</v>
      </c>
      <c r="I180" s="154"/>
      <c r="J180" s="155">
        <f>ROUND(I180*H180,2)</f>
        <v>0</v>
      </c>
      <c r="K180" s="151" t="s">
        <v>356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239</v>
      </c>
      <c r="AT180" s="160" t="s">
        <v>243</v>
      </c>
      <c r="AU180" s="160" t="s">
        <v>87</v>
      </c>
      <c r="AY180" s="17" t="s">
        <v>240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239</v>
      </c>
      <c r="BM180" s="160" t="s">
        <v>1948</v>
      </c>
    </row>
    <row r="181" spans="1:47" s="2" customFormat="1" ht="29.25">
      <c r="A181" s="32"/>
      <c r="B181" s="33"/>
      <c r="C181" s="32"/>
      <c r="D181" s="162" t="s">
        <v>248</v>
      </c>
      <c r="E181" s="32"/>
      <c r="F181" s="163" t="s">
        <v>1866</v>
      </c>
      <c r="G181" s="32"/>
      <c r="H181" s="32"/>
      <c r="I181" s="164"/>
      <c r="J181" s="32"/>
      <c r="K181" s="32"/>
      <c r="L181" s="33"/>
      <c r="M181" s="165"/>
      <c r="N181" s="166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248</v>
      </c>
      <c r="AU181" s="17" t="s">
        <v>87</v>
      </c>
    </row>
    <row r="182" spans="2:51" s="13" customFormat="1" ht="12">
      <c r="B182" s="171"/>
      <c r="D182" s="162" t="s">
        <v>367</v>
      </c>
      <c r="E182" s="172" t="s">
        <v>1</v>
      </c>
      <c r="F182" s="173" t="s">
        <v>1949</v>
      </c>
      <c r="H182" s="174">
        <v>10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367</v>
      </c>
      <c r="AU182" s="172" t="s">
        <v>87</v>
      </c>
      <c r="AV182" s="13" t="s">
        <v>87</v>
      </c>
      <c r="AW182" s="13" t="s">
        <v>33</v>
      </c>
      <c r="AX182" s="13" t="s">
        <v>85</v>
      </c>
      <c r="AY182" s="172" t="s">
        <v>240</v>
      </c>
    </row>
    <row r="183" spans="1:65" s="2" customFormat="1" ht="24">
      <c r="A183" s="32"/>
      <c r="B183" s="148"/>
      <c r="C183" s="194" t="s">
        <v>327</v>
      </c>
      <c r="D183" s="194" t="s">
        <v>428</v>
      </c>
      <c r="E183" s="195" t="s">
        <v>1867</v>
      </c>
      <c r="F183" s="196" t="s">
        <v>1868</v>
      </c>
      <c r="G183" s="197" t="s">
        <v>445</v>
      </c>
      <c r="H183" s="198">
        <v>10.15</v>
      </c>
      <c r="I183" s="199"/>
      <c r="J183" s="200">
        <f>ROUND(I183*H183,2)</f>
        <v>0</v>
      </c>
      <c r="K183" s="196" t="s">
        <v>356</v>
      </c>
      <c r="L183" s="201"/>
      <c r="M183" s="202" t="s">
        <v>1</v>
      </c>
      <c r="N183" s="203" t="s">
        <v>43</v>
      </c>
      <c r="O183" s="58"/>
      <c r="P183" s="158">
        <f>O183*H183</f>
        <v>0</v>
      </c>
      <c r="Q183" s="158">
        <v>0.00106</v>
      </c>
      <c r="R183" s="158">
        <f>Q183*H183</f>
        <v>0.010759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277</v>
      </c>
      <c r="AT183" s="160" t="s">
        <v>428</v>
      </c>
      <c r="AU183" s="160" t="s">
        <v>87</v>
      </c>
      <c r="AY183" s="17" t="s">
        <v>240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239</v>
      </c>
      <c r="BM183" s="160" t="s">
        <v>1950</v>
      </c>
    </row>
    <row r="184" spans="1:47" s="2" customFormat="1" ht="19.5">
      <c r="A184" s="32"/>
      <c r="B184" s="33"/>
      <c r="C184" s="32"/>
      <c r="D184" s="162" t="s">
        <v>248</v>
      </c>
      <c r="E184" s="32"/>
      <c r="F184" s="163" t="s">
        <v>1868</v>
      </c>
      <c r="G184" s="32"/>
      <c r="H184" s="32"/>
      <c r="I184" s="164"/>
      <c r="J184" s="32"/>
      <c r="K184" s="32"/>
      <c r="L184" s="33"/>
      <c r="M184" s="165"/>
      <c r="N184" s="166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248</v>
      </c>
      <c r="AU184" s="17" t="s">
        <v>87</v>
      </c>
    </row>
    <row r="185" spans="2:51" s="13" customFormat="1" ht="12">
      <c r="B185" s="171"/>
      <c r="D185" s="162" t="s">
        <v>367</v>
      </c>
      <c r="F185" s="173" t="s">
        <v>1951</v>
      </c>
      <c r="H185" s="174">
        <v>10.15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367</v>
      </c>
      <c r="AU185" s="172" t="s">
        <v>87</v>
      </c>
      <c r="AV185" s="13" t="s">
        <v>87</v>
      </c>
      <c r="AW185" s="13" t="s">
        <v>3</v>
      </c>
      <c r="AX185" s="13" t="s">
        <v>85</v>
      </c>
      <c r="AY185" s="172" t="s">
        <v>240</v>
      </c>
    </row>
    <row r="186" spans="1:65" s="2" customFormat="1" ht="24">
      <c r="A186" s="32"/>
      <c r="B186" s="148"/>
      <c r="C186" s="149" t="s">
        <v>332</v>
      </c>
      <c r="D186" s="149" t="s">
        <v>243</v>
      </c>
      <c r="E186" s="150" t="s">
        <v>1952</v>
      </c>
      <c r="F186" s="151" t="s">
        <v>1953</v>
      </c>
      <c r="G186" s="152" t="s">
        <v>501</v>
      </c>
      <c r="H186" s="153">
        <v>7</v>
      </c>
      <c r="I186" s="154"/>
      <c r="J186" s="155">
        <f>ROUND(I186*H186,2)</f>
        <v>0</v>
      </c>
      <c r="K186" s="151" t="s">
        <v>356</v>
      </c>
      <c r="L186" s="33"/>
      <c r="M186" s="156" t="s">
        <v>1</v>
      </c>
      <c r="N186" s="157" t="s">
        <v>43</v>
      </c>
      <c r="O186" s="58"/>
      <c r="P186" s="158">
        <f>O186*H186</f>
        <v>0</v>
      </c>
      <c r="Q186" s="158">
        <v>0</v>
      </c>
      <c r="R186" s="158">
        <f>Q186*H186</f>
        <v>0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239</v>
      </c>
      <c r="AT186" s="160" t="s">
        <v>243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239</v>
      </c>
      <c r="BM186" s="160" t="s">
        <v>1954</v>
      </c>
    </row>
    <row r="187" spans="1:47" s="2" customFormat="1" ht="29.25">
      <c r="A187" s="32"/>
      <c r="B187" s="33"/>
      <c r="C187" s="32"/>
      <c r="D187" s="162" t="s">
        <v>248</v>
      </c>
      <c r="E187" s="32"/>
      <c r="F187" s="163" t="s">
        <v>1955</v>
      </c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16.5" customHeight="1">
      <c r="A188" s="32"/>
      <c r="B188" s="148"/>
      <c r="C188" s="194" t="s">
        <v>453</v>
      </c>
      <c r="D188" s="194" t="s">
        <v>428</v>
      </c>
      <c r="E188" s="195" t="s">
        <v>1956</v>
      </c>
      <c r="F188" s="196" t="s">
        <v>1957</v>
      </c>
      <c r="G188" s="197" t="s">
        <v>501</v>
      </c>
      <c r="H188" s="198">
        <v>7</v>
      </c>
      <c r="I188" s="199"/>
      <c r="J188" s="200">
        <f>ROUND(I188*H188,2)</f>
        <v>0</v>
      </c>
      <c r="K188" s="196" t="s">
        <v>356</v>
      </c>
      <c r="L188" s="201"/>
      <c r="M188" s="202" t="s">
        <v>1</v>
      </c>
      <c r="N188" s="203" t="s">
        <v>43</v>
      </c>
      <c r="O188" s="58"/>
      <c r="P188" s="158">
        <f>O188*H188</f>
        <v>0</v>
      </c>
      <c r="Q188" s="158">
        <v>6E-05</v>
      </c>
      <c r="R188" s="158">
        <f>Q188*H188</f>
        <v>0.00042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277</v>
      </c>
      <c r="AT188" s="160" t="s">
        <v>428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1958</v>
      </c>
    </row>
    <row r="189" spans="1:47" s="2" customFormat="1" ht="12">
      <c r="A189" s="32"/>
      <c r="B189" s="33"/>
      <c r="C189" s="32"/>
      <c r="D189" s="162" t="s">
        <v>248</v>
      </c>
      <c r="E189" s="32"/>
      <c r="F189" s="163" t="s">
        <v>1957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24">
      <c r="A190" s="32"/>
      <c r="B190" s="148"/>
      <c r="C190" s="149" t="s">
        <v>7</v>
      </c>
      <c r="D190" s="149" t="s">
        <v>243</v>
      </c>
      <c r="E190" s="150" t="s">
        <v>1871</v>
      </c>
      <c r="F190" s="151" t="s">
        <v>1872</v>
      </c>
      <c r="G190" s="152" t="s">
        <v>501</v>
      </c>
      <c r="H190" s="153">
        <v>2</v>
      </c>
      <c r="I190" s="154"/>
      <c r="J190" s="155">
        <f>ROUND(I190*H190,2)</f>
        <v>0</v>
      </c>
      <c r="K190" s="151" t="s">
        <v>356</v>
      </c>
      <c r="L190" s="33"/>
      <c r="M190" s="156" t="s">
        <v>1</v>
      </c>
      <c r="N190" s="157" t="s">
        <v>43</v>
      </c>
      <c r="O190" s="58"/>
      <c r="P190" s="158">
        <f>O190*H190</f>
        <v>0</v>
      </c>
      <c r="Q190" s="158">
        <v>0</v>
      </c>
      <c r="R190" s="158">
        <f>Q190*H190</f>
        <v>0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239</v>
      </c>
      <c r="AT190" s="160" t="s">
        <v>243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1959</v>
      </c>
    </row>
    <row r="191" spans="1:47" s="2" customFormat="1" ht="29.25">
      <c r="A191" s="32"/>
      <c r="B191" s="33"/>
      <c r="C191" s="32"/>
      <c r="D191" s="162" t="s">
        <v>248</v>
      </c>
      <c r="E191" s="32"/>
      <c r="F191" s="163" t="s">
        <v>1874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1:65" s="2" customFormat="1" ht="16.5" customHeight="1">
      <c r="A192" s="32"/>
      <c r="B192" s="148"/>
      <c r="C192" s="194" t="s">
        <v>462</v>
      </c>
      <c r="D192" s="194" t="s">
        <v>428</v>
      </c>
      <c r="E192" s="195" t="s">
        <v>1875</v>
      </c>
      <c r="F192" s="196" t="s">
        <v>1876</v>
      </c>
      <c r="G192" s="197" t="s">
        <v>501</v>
      </c>
      <c r="H192" s="198">
        <v>2</v>
      </c>
      <c r="I192" s="199"/>
      <c r="J192" s="200">
        <f>ROUND(I192*H192,2)</f>
        <v>0</v>
      </c>
      <c r="K192" s="196" t="s">
        <v>356</v>
      </c>
      <c r="L192" s="201"/>
      <c r="M192" s="202" t="s">
        <v>1</v>
      </c>
      <c r="N192" s="203" t="s">
        <v>43</v>
      </c>
      <c r="O192" s="58"/>
      <c r="P192" s="158">
        <f>O192*H192</f>
        <v>0</v>
      </c>
      <c r="Q192" s="158">
        <v>0.00019</v>
      </c>
      <c r="R192" s="158">
        <f>Q192*H192</f>
        <v>0.00038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277</v>
      </c>
      <c r="AT192" s="160" t="s">
        <v>428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239</v>
      </c>
      <c r="BM192" s="160" t="s">
        <v>1960</v>
      </c>
    </row>
    <row r="193" spans="1:47" s="2" customFormat="1" ht="12">
      <c r="A193" s="32"/>
      <c r="B193" s="33"/>
      <c r="C193" s="32"/>
      <c r="D193" s="162" t="s">
        <v>248</v>
      </c>
      <c r="E193" s="32"/>
      <c r="F193" s="163" t="s">
        <v>1876</v>
      </c>
      <c r="G193" s="32"/>
      <c r="H193" s="32"/>
      <c r="I193" s="164"/>
      <c r="J193" s="32"/>
      <c r="K193" s="32"/>
      <c r="L193" s="33"/>
      <c r="M193" s="165"/>
      <c r="N193" s="166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248</v>
      </c>
      <c r="AU193" s="17" t="s">
        <v>87</v>
      </c>
    </row>
    <row r="194" spans="1:65" s="2" customFormat="1" ht="21.75" customHeight="1">
      <c r="A194" s="32"/>
      <c r="B194" s="148"/>
      <c r="C194" s="149" t="s">
        <v>467</v>
      </c>
      <c r="D194" s="149" t="s">
        <v>243</v>
      </c>
      <c r="E194" s="150" t="s">
        <v>1961</v>
      </c>
      <c r="F194" s="151" t="s">
        <v>1962</v>
      </c>
      <c r="G194" s="152" t="s">
        <v>501</v>
      </c>
      <c r="H194" s="153">
        <v>7</v>
      </c>
      <c r="I194" s="154"/>
      <c r="J194" s="155">
        <f>ROUND(I194*H194,2)</f>
        <v>0</v>
      </c>
      <c r="K194" s="151" t="s">
        <v>356</v>
      </c>
      <c r="L194" s="33"/>
      <c r="M194" s="156" t="s">
        <v>1</v>
      </c>
      <c r="N194" s="157" t="s">
        <v>43</v>
      </c>
      <c r="O194" s="58"/>
      <c r="P194" s="158">
        <f>O194*H194</f>
        <v>0</v>
      </c>
      <c r="Q194" s="158">
        <v>0.00072</v>
      </c>
      <c r="R194" s="158">
        <f>Q194*H194</f>
        <v>0.00504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239</v>
      </c>
      <c r="AT194" s="160" t="s">
        <v>243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239</v>
      </c>
      <c r="BM194" s="160" t="s">
        <v>1963</v>
      </c>
    </row>
    <row r="195" spans="1:47" s="2" customFormat="1" ht="29.25">
      <c r="A195" s="32"/>
      <c r="B195" s="33"/>
      <c r="C195" s="32"/>
      <c r="D195" s="162" t="s">
        <v>248</v>
      </c>
      <c r="E195" s="32"/>
      <c r="F195" s="163" t="s">
        <v>1964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1:65" s="2" customFormat="1" ht="24.2" customHeight="1">
      <c r="A196" s="32"/>
      <c r="B196" s="148"/>
      <c r="C196" s="194" t="s">
        <v>472</v>
      </c>
      <c r="D196" s="194" t="s">
        <v>428</v>
      </c>
      <c r="E196" s="195" t="s">
        <v>1965</v>
      </c>
      <c r="F196" s="196" t="s">
        <v>1966</v>
      </c>
      <c r="G196" s="197" t="s">
        <v>501</v>
      </c>
      <c r="H196" s="198">
        <v>7</v>
      </c>
      <c r="I196" s="199"/>
      <c r="J196" s="200">
        <f>ROUND(I196*H196,2)</f>
        <v>0</v>
      </c>
      <c r="K196" s="196" t="s">
        <v>1</v>
      </c>
      <c r="L196" s="201"/>
      <c r="M196" s="202" t="s">
        <v>1</v>
      </c>
      <c r="N196" s="203" t="s">
        <v>43</v>
      </c>
      <c r="O196" s="58"/>
      <c r="P196" s="158">
        <f>O196*H196</f>
        <v>0</v>
      </c>
      <c r="Q196" s="158">
        <v>0.00304</v>
      </c>
      <c r="R196" s="158">
        <f>Q196*H196</f>
        <v>0.02128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277</v>
      </c>
      <c r="AT196" s="160" t="s">
        <v>428</v>
      </c>
      <c r="AU196" s="160" t="s">
        <v>87</v>
      </c>
      <c r="AY196" s="17" t="s">
        <v>240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239</v>
      </c>
      <c r="BM196" s="160" t="s">
        <v>1967</v>
      </c>
    </row>
    <row r="197" spans="1:65" s="2" customFormat="1" ht="24">
      <c r="A197" s="32"/>
      <c r="B197" s="148"/>
      <c r="C197" s="194" t="s">
        <v>403</v>
      </c>
      <c r="D197" s="194" t="s">
        <v>428</v>
      </c>
      <c r="E197" s="195" t="s">
        <v>1885</v>
      </c>
      <c r="F197" s="196" t="s">
        <v>1886</v>
      </c>
      <c r="G197" s="197" t="s">
        <v>501</v>
      </c>
      <c r="H197" s="198">
        <v>7</v>
      </c>
      <c r="I197" s="199"/>
      <c r="J197" s="200">
        <f>ROUND(I197*H197,2)</f>
        <v>0</v>
      </c>
      <c r="K197" s="196" t="s">
        <v>1</v>
      </c>
      <c r="L197" s="201"/>
      <c r="M197" s="202" t="s">
        <v>1</v>
      </c>
      <c r="N197" s="203" t="s">
        <v>43</v>
      </c>
      <c r="O197" s="58"/>
      <c r="P197" s="158">
        <f>O197*H197</f>
        <v>0</v>
      </c>
      <c r="Q197" s="158">
        <v>0.0033</v>
      </c>
      <c r="R197" s="158">
        <f>Q197*H197</f>
        <v>0.0231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277</v>
      </c>
      <c r="AT197" s="160" t="s">
        <v>428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1968</v>
      </c>
    </row>
    <row r="198" spans="1:65" s="2" customFormat="1" ht="21.75" customHeight="1">
      <c r="A198" s="32"/>
      <c r="B198" s="148"/>
      <c r="C198" s="149" t="s">
        <v>478</v>
      </c>
      <c r="D198" s="149" t="s">
        <v>243</v>
      </c>
      <c r="E198" s="150" t="s">
        <v>1878</v>
      </c>
      <c r="F198" s="151" t="s">
        <v>1879</v>
      </c>
      <c r="G198" s="152" t="s">
        <v>501</v>
      </c>
      <c r="H198" s="153">
        <v>2</v>
      </c>
      <c r="I198" s="154"/>
      <c r="J198" s="155">
        <f>ROUND(I198*H198,2)</f>
        <v>0</v>
      </c>
      <c r="K198" s="151" t="s">
        <v>356</v>
      </c>
      <c r="L198" s="33"/>
      <c r="M198" s="156" t="s">
        <v>1</v>
      </c>
      <c r="N198" s="157" t="s">
        <v>43</v>
      </c>
      <c r="O198" s="58"/>
      <c r="P198" s="158">
        <f>O198*H198</f>
        <v>0</v>
      </c>
      <c r="Q198" s="158">
        <v>0.00072</v>
      </c>
      <c r="R198" s="158">
        <f>Q198*H198</f>
        <v>0.00144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239</v>
      </c>
      <c r="AT198" s="160" t="s">
        <v>243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239</v>
      </c>
      <c r="BM198" s="160" t="s">
        <v>1969</v>
      </c>
    </row>
    <row r="199" spans="1:47" s="2" customFormat="1" ht="29.25">
      <c r="A199" s="32"/>
      <c r="B199" s="33"/>
      <c r="C199" s="32"/>
      <c r="D199" s="162" t="s">
        <v>248</v>
      </c>
      <c r="E199" s="32"/>
      <c r="F199" s="163" t="s">
        <v>1881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65" s="2" customFormat="1" ht="24.2" customHeight="1">
      <c r="A200" s="32"/>
      <c r="B200" s="148"/>
      <c r="C200" s="194" t="s">
        <v>483</v>
      </c>
      <c r="D200" s="194" t="s">
        <v>428</v>
      </c>
      <c r="E200" s="195" t="s">
        <v>1882</v>
      </c>
      <c r="F200" s="196" t="s">
        <v>1883</v>
      </c>
      <c r="G200" s="197" t="s">
        <v>501</v>
      </c>
      <c r="H200" s="198">
        <v>2</v>
      </c>
      <c r="I200" s="199"/>
      <c r="J200" s="200">
        <f>ROUND(I200*H200,2)</f>
        <v>0</v>
      </c>
      <c r="K200" s="196" t="s">
        <v>1</v>
      </c>
      <c r="L200" s="201"/>
      <c r="M200" s="202" t="s">
        <v>1</v>
      </c>
      <c r="N200" s="203" t="s">
        <v>43</v>
      </c>
      <c r="O200" s="58"/>
      <c r="P200" s="158">
        <f>O200*H200</f>
        <v>0</v>
      </c>
      <c r="Q200" s="158">
        <v>0.0065</v>
      </c>
      <c r="R200" s="158">
        <f>Q200*H200</f>
        <v>0.013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277</v>
      </c>
      <c r="AT200" s="160" t="s">
        <v>428</v>
      </c>
      <c r="AU200" s="160" t="s">
        <v>87</v>
      </c>
      <c r="AY200" s="17" t="s">
        <v>240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239</v>
      </c>
      <c r="BM200" s="160" t="s">
        <v>1970</v>
      </c>
    </row>
    <row r="201" spans="1:65" s="2" customFormat="1" ht="24">
      <c r="A201" s="32"/>
      <c r="B201" s="148"/>
      <c r="C201" s="194" t="s">
        <v>485</v>
      </c>
      <c r="D201" s="194" t="s">
        <v>428</v>
      </c>
      <c r="E201" s="195" t="s">
        <v>1885</v>
      </c>
      <c r="F201" s="196" t="s">
        <v>1886</v>
      </c>
      <c r="G201" s="197" t="s">
        <v>501</v>
      </c>
      <c r="H201" s="198">
        <v>2</v>
      </c>
      <c r="I201" s="199"/>
      <c r="J201" s="200">
        <f>ROUND(I201*H201,2)</f>
        <v>0</v>
      </c>
      <c r="K201" s="196" t="s">
        <v>1</v>
      </c>
      <c r="L201" s="201"/>
      <c r="M201" s="202" t="s">
        <v>1</v>
      </c>
      <c r="N201" s="203" t="s">
        <v>43</v>
      </c>
      <c r="O201" s="58"/>
      <c r="P201" s="158">
        <f>O201*H201</f>
        <v>0</v>
      </c>
      <c r="Q201" s="158">
        <v>0.0033</v>
      </c>
      <c r="R201" s="158">
        <f>Q201*H201</f>
        <v>0.0066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277</v>
      </c>
      <c r="AT201" s="160" t="s">
        <v>428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239</v>
      </c>
      <c r="BM201" s="160" t="s">
        <v>1971</v>
      </c>
    </row>
    <row r="202" spans="1:65" s="2" customFormat="1" ht="24">
      <c r="A202" s="32"/>
      <c r="B202" s="148"/>
      <c r="C202" s="149" t="s">
        <v>490</v>
      </c>
      <c r="D202" s="149" t="s">
        <v>243</v>
      </c>
      <c r="E202" s="150" t="s">
        <v>1888</v>
      </c>
      <c r="F202" s="151" t="s">
        <v>1889</v>
      </c>
      <c r="G202" s="152" t="s">
        <v>501</v>
      </c>
      <c r="H202" s="153">
        <v>9</v>
      </c>
      <c r="I202" s="154"/>
      <c r="J202" s="155">
        <f>ROUND(I202*H202,2)</f>
        <v>0</v>
      </c>
      <c r="K202" s="151" t="s">
        <v>356</v>
      </c>
      <c r="L202" s="33"/>
      <c r="M202" s="156" t="s">
        <v>1</v>
      </c>
      <c r="N202" s="157" t="s">
        <v>43</v>
      </c>
      <c r="O202" s="58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239</v>
      </c>
      <c r="AT202" s="160" t="s">
        <v>243</v>
      </c>
      <c r="AU202" s="160" t="s">
        <v>87</v>
      </c>
      <c r="AY202" s="17" t="s">
        <v>240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239</v>
      </c>
      <c r="BM202" s="160" t="s">
        <v>1972</v>
      </c>
    </row>
    <row r="203" spans="1:47" s="2" customFormat="1" ht="29.25">
      <c r="A203" s="32"/>
      <c r="B203" s="33"/>
      <c r="C203" s="32"/>
      <c r="D203" s="162" t="s">
        <v>248</v>
      </c>
      <c r="E203" s="32"/>
      <c r="F203" s="163" t="s">
        <v>1891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248</v>
      </c>
      <c r="AU203" s="17" t="s">
        <v>87</v>
      </c>
    </row>
    <row r="204" spans="1:65" s="2" customFormat="1" ht="24">
      <c r="A204" s="32"/>
      <c r="B204" s="148"/>
      <c r="C204" s="194" t="s">
        <v>498</v>
      </c>
      <c r="D204" s="194" t="s">
        <v>428</v>
      </c>
      <c r="E204" s="195" t="s">
        <v>1892</v>
      </c>
      <c r="F204" s="196" t="s">
        <v>1893</v>
      </c>
      <c r="G204" s="197" t="s">
        <v>501</v>
      </c>
      <c r="H204" s="198">
        <v>3</v>
      </c>
      <c r="I204" s="199"/>
      <c r="J204" s="200">
        <f>ROUND(I204*H204,2)</f>
        <v>0</v>
      </c>
      <c r="K204" s="196" t="s">
        <v>1</v>
      </c>
      <c r="L204" s="201"/>
      <c r="M204" s="202" t="s">
        <v>1</v>
      </c>
      <c r="N204" s="203" t="s">
        <v>43</v>
      </c>
      <c r="O204" s="58"/>
      <c r="P204" s="158">
        <f>O204*H204</f>
        <v>0</v>
      </c>
      <c r="Q204" s="158">
        <v>0.0028</v>
      </c>
      <c r="R204" s="158">
        <f>Q204*H204</f>
        <v>0.0084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277</v>
      </c>
      <c r="AT204" s="160" t="s">
        <v>428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239</v>
      </c>
      <c r="BM204" s="160" t="s">
        <v>1973</v>
      </c>
    </row>
    <row r="205" spans="1:65" s="2" customFormat="1" ht="24">
      <c r="A205" s="32"/>
      <c r="B205" s="148"/>
      <c r="C205" s="194" t="s">
        <v>503</v>
      </c>
      <c r="D205" s="194" t="s">
        <v>428</v>
      </c>
      <c r="E205" s="195" t="s">
        <v>1974</v>
      </c>
      <c r="F205" s="196" t="s">
        <v>1975</v>
      </c>
      <c r="G205" s="197" t="s">
        <v>501</v>
      </c>
      <c r="H205" s="198">
        <v>7</v>
      </c>
      <c r="I205" s="199"/>
      <c r="J205" s="200">
        <f>ROUND(I205*H205,2)</f>
        <v>0</v>
      </c>
      <c r="K205" s="196" t="s">
        <v>1</v>
      </c>
      <c r="L205" s="201"/>
      <c r="M205" s="202" t="s">
        <v>1</v>
      </c>
      <c r="N205" s="203" t="s">
        <v>43</v>
      </c>
      <c r="O205" s="58"/>
      <c r="P205" s="158">
        <f>O205*H205</f>
        <v>0</v>
      </c>
      <c r="Q205" s="158">
        <v>0.0027</v>
      </c>
      <c r="R205" s="158">
        <f>Q205*H205</f>
        <v>0.0189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277</v>
      </c>
      <c r="AT205" s="160" t="s">
        <v>428</v>
      </c>
      <c r="AU205" s="160" t="s">
        <v>87</v>
      </c>
      <c r="AY205" s="17" t="s">
        <v>240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239</v>
      </c>
      <c r="BM205" s="160" t="s">
        <v>1976</v>
      </c>
    </row>
    <row r="206" spans="1:65" s="2" customFormat="1" ht="16.5" customHeight="1">
      <c r="A206" s="32"/>
      <c r="B206" s="148"/>
      <c r="C206" s="149" t="s">
        <v>509</v>
      </c>
      <c r="D206" s="149" t="s">
        <v>243</v>
      </c>
      <c r="E206" s="150" t="s">
        <v>1817</v>
      </c>
      <c r="F206" s="151" t="s">
        <v>1818</v>
      </c>
      <c r="G206" s="152" t="s">
        <v>445</v>
      </c>
      <c r="H206" s="153">
        <v>53</v>
      </c>
      <c r="I206" s="154"/>
      <c r="J206" s="155">
        <f>ROUND(I206*H206,2)</f>
        <v>0</v>
      </c>
      <c r="K206" s="151" t="s">
        <v>356</v>
      </c>
      <c r="L206" s="33"/>
      <c r="M206" s="156" t="s">
        <v>1</v>
      </c>
      <c r="N206" s="157" t="s">
        <v>43</v>
      </c>
      <c r="O206" s="58"/>
      <c r="P206" s="158">
        <f>O206*H206</f>
        <v>0</v>
      </c>
      <c r="Q206" s="158">
        <v>0</v>
      </c>
      <c r="R206" s="158">
        <f>Q206*H206</f>
        <v>0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239</v>
      </c>
      <c r="AT206" s="160" t="s">
        <v>243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239</v>
      </c>
      <c r="BM206" s="160" t="s">
        <v>1977</v>
      </c>
    </row>
    <row r="207" spans="1:47" s="2" customFormat="1" ht="12">
      <c r="A207" s="32"/>
      <c r="B207" s="33"/>
      <c r="C207" s="32"/>
      <c r="D207" s="162" t="s">
        <v>248</v>
      </c>
      <c r="E207" s="32"/>
      <c r="F207" s="163" t="s">
        <v>1820</v>
      </c>
      <c r="G207" s="32"/>
      <c r="H207" s="32"/>
      <c r="I207" s="164"/>
      <c r="J207" s="32"/>
      <c r="K207" s="32"/>
      <c r="L207" s="33"/>
      <c r="M207" s="165"/>
      <c r="N207" s="166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248</v>
      </c>
      <c r="AU207" s="17" t="s">
        <v>87</v>
      </c>
    </row>
    <row r="208" spans="1:65" s="2" customFormat="1" ht="24">
      <c r="A208" s="32"/>
      <c r="B208" s="148"/>
      <c r="C208" s="149" t="s">
        <v>514</v>
      </c>
      <c r="D208" s="149" t="s">
        <v>243</v>
      </c>
      <c r="E208" s="150" t="s">
        <v>1692</v>
      </c>
      <c r="F208" s="151" t="s">
        <v>1693</v>
      </c>
      <c r="G208" s="152" t="s">
        <v>445</v>
      </c>
      <c r="H208" s="153">
        <v>53</v>
      </c>
      <c r="I208" s="154"/>
      <c r="J208" s="155">
        <f>ROUND(I208*H208,2)</f>
        <v>0</v>
      </c>
      <c r="K208" s="151" t="s">
        <v>356</v>
      </c>
      <c r="L208" s="33"/>
      <c r="M208" s="156" t="s">
        <v>1</v>
      </c>
      <c r="N208" s="157" t="s">
        <v>43</v>
      </c>
      <c r="O208" s="58"/>
      <c r="P208" s="158">
        <f>O208*H208</f>
        <v>0</v>
      </c>
      <c r="Q208" s="158">
        <v>0</v>
      </c>
      <c r="R208" s="158">
        <f>Q208*H208</f>
        <v>0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239</v>
      </c>
      <c r="AT208" s="160" t="s">
        <v>243</v>
      </c>
      <c r="AU208" s="160" t="s">
        <v>87</v>
      </c>
      <c r="AY208" s="17" t="s">
        <v>240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85</v>
      </c>
      <c r="BK208" s="161">
        <f>ROUND(I208*H208,2)</f>
        <v>0</v>
      </c>
      <c r="BL208" s="17" t="s">
        <v>239</v>
      </c>
      <c r="BM208" s="160" t="s">
        <v>1978</v>
      </c>
    </row>
    <row r="209" spans="1:47" s="2" customFormat="1" ht="12">
      <c r="A209" s="32"/>
      <c r="B209" s="33"/>
      <c r="C209" s="32"/>
      <c r="D209" s="162" t="s">
        <v>248</v>
      </c>
      <c r="E209" s="32"/>
      <c r="F209" s="163" t="s">
        <v>1693</v>
      </c>
      <c r="G209" s="32"/>
      <c r="H209" s="32"/>
      <c r="I209" s="164"/>
      <c r="J209" s="32"/>
      <c r="K209" s="32"/>
      <c r="L209" s="33"/>
      <c r="M209" s="165"/>
      <c r="N209" s="166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248</v>
      </c>
      <c r="AU209" s="17" t="s">
        <v>87</v>
      </c>
    </row>
    <row r="210" spans="1:65" s="2" customFormat="1" ht="16.5" customHeight="1">
      <c r="A210" s="32"/>
      <c r="B210" s="148"/>
      <c r="C210" s="149" t="s">
        <v>518</v>
      </c>
      <c r="D210" s="149" t="s">
        <v>243</v>
      </c>
      <c r="E210" s="150" t="s">
        <v>1651</v>
      </c>
      <c r="F210" s="151" t="s">
        <v>1652</v>
      </c>
      <c r="G210" s="152" t="s">
        <v>501</v>
      </c>
      <c r="H210" s="153">
        <v>9</v>
      </c>
      <c r="I210" s="154"/>
      <c r="J210" s="155">
        <f>ROUND(I210*H210,2)</f>
        <v>0</v>
      </c>
      <c r="K210" s="151" t="s">
        <v>356</v>
      </c>
      <c r="L210" s="33"/>
      <c r="M210" s="156" t="s">
        <v>1</v>
      </c>
      <c r="N210" s="157" t="s">
        <v>43</v>
      </c>
      <c r="O210" s="58"/>
      <c r="P210" s="158">
        <f>O210*H210</f>
        <v>0</v>
      </c>
      <c r="Q210" s="158">
        <v>0.12303</v>
      </c>
      <c r="R210" s="158">
        <f>Q210*H210</f>
        <v>1.10727</v>
      </c>
      <c r="S210" s="158">
        <v>0</v>
      </c>
      <c r="T210" s="15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0" t="s">
        <v>239</v>
      </c>
      <c r="AT210" s="160" t="s">
        <v>243</v>
      </c>
      <c r="AU210" s="160" t="s">
        <v>87</v>
      </c>
      <c r="AY210" s="17" t="s">
        <v>240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7" t="s">
        <v>85</v>
      </c>
      <c r="BK210" s="161">
        <f>ROUND(I210*H210,2)</f>
        <v>0</v>
      </c>
      <c r="BL210" s="17" t="s">
        <v>239</v>
      </c>
      <c r="BM210" s="160" t="s">
        <v>1979</v>
      </c>
    </row>
    <row r="211" spans="1:47" s="2" customFormat="1" ht="12">
      <c r="A211" s="32"/>
      <c r="B211" s="33"/>
      <c r="C211" s="32"/>
      <c r="D211" s="162" t="s">
        <v>248</v>
      </c>
      <c r="E211" s="32"/>
      <c r="F211" s="163" t="s">
        <v>1652</v>
      </c>
      <c r="G211" s="32"/>
      <c r="H211" s="32"/>
      <c r="I211" s="164"/>
      <c r="J211" s="32"/>
      <c r="K211" s="32"/>
      <c r="L211" s="33"/>
      <c r="M211" s="165"/>
      <c r="N211" s="166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248</v>
      </c>
      <c r="AU211" s="17" t="s">
        <v>87</v>
      </c>
    </row>
    <row r="212" spans="1:65" s="2" customFormat="1" ht="24.2" customHeight="1">
      <c r="A212" s="32"/>
      <c r="B212" s="148"/>
      <c r="C212" s="194" t="s">
        <v>522</v>
      </c>
      <c r="D212" s="194" t="s">
        <v>428</v>
      </c>
      <c r="E212" s="195" t="s">
        <v>1898</v>
      </c>
      <c r="F212" s="196" t="s">
        <v>1899</v>
      </c>
      <c r="G212" s="197" t="s">
        <v>501</v>
      </c>
      <c r="H212" s="198">
        <v>9</v>
      </c>
      <c r="I212" s="199"/>
      <c r="J212" s="200">
        <f>ROUND(I212*H212,2)</f>
        <v>0</v>
      </c>
      <c r="K212" s="196" t="s">
        <v>1</v>
      </c>
      <c r="L212" s="201"/>
      <c r="M212" s="202" t="s">
        <v>1</v>
      </c>
      <c r="N212" s="203" t="s">
        <v>43</v>
      </c>
      <c r="O212" s="58"/>
      <c r="P212" s="158">
        <f>O212*H212</f>
        <v>0</v>
      </c>
      <c r="Q212" s="158">
        <v>0.0093</v>
      </c>
      <c r="R212" s="158">
        <f>Q212*H212</f>
        <v>0.0837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277</v>
      </c>
      <c r="AT212" s="160" t="s">
        <v>428</v>
      </c>
      <c r="AU212" s="160" t="s">
        <v>87</v>
      </c>
      <c r="AY212" s="17" t="s">
        <v>240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85</v>
      </c>
      <c r="BK212" s="161">
        <f>ROUND(I212*H212,2)</f>
        <v>0</v>
      </c>
      <c r="BL212" s="17" t="s">
        <v>239</v>
      </c>
      <c r="BM212" s="160" t="s">
        <v>1980</v>
      </c>
    </row>
    <row r="213" spans="1:65" s="2" customFormat="1" ht="16.5" customHeight="1">
      <c r="A213" s="32"/>
      <c r="B213" s="148"/>
      <c r="C213" s="149" t="s">
        <v>527</v>
      </c>
      <c r="D213" s="149" t="s">
        <v>243</v>
      </c>
      <c r="E213" s="150" t="s">
        <v>1679</v>
      </c>
      <c r="F213" s="151" t="s">
        <v>1680</v>
      </c>
      <c r="G213" s="152" t="s">
        <v>445</v>
      </c>
      <c r="H213" s="153">
        <v>78.1</v>
      </c>
      <c r="I213" s="154"/>
      <c r="J213" s="155">
        <f>ROUND(I213*H213,2)</f>
        <v>0</v>
      </c>
      <c r="K213" s="151" t="s">
        <v>356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0.00019</v>
      </c>
      <c r="R213" s="158">
        <f>Q213*H213</f>
        <v>0.014839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239</v>
      </c>
      <c r="AT213" s="160" t="s">
        <v>243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239</v>
      </c>
      <c r="BM213" s="160" t="s">
        <v>1981</v>
      </c>
    </row>
    <row r="214" spans="1:47" s="2" customFormat="1" ht="12">
      <c r="A214" s="32"/>
      <c r="B214" s="33"/>
      <c r="C214" s="32"/>
      <c r="D214" s="162" t="s">
        <v>248</v>
      </c>
      <c r="E214" s="32"/>
      <c r="F214" s="163" t="s">
        <v>1682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2:51" s="13" customFormat="1" ht="12">
      <c r="B215" s="171"/>
      <c r="D215" s="162" t="s">
        <v>367</v>
      </c>
      <c r="E215" s="172" t="s">
        <v>1</v>
      </c>
      <c r="F215" s="173" t="s">
        <v>1982</v>
      </c>
      <c r="H215" s="174">
        <v>71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367</v>
      </c>
      <c r="AU215" s="172" t="s">
        <v>87</v>
      </c>
      <c r="AV215" s="13" t="s">
        <v>87</v>
      </c>
      <c r="AW215" s="13" t="s">
        <v>33</v>
      </c>
      <c r="AX215" s="13" t="s">
        <v>85</v>
      </c>
      <c r="AY215" s="172" t="s">
        <v>240</v>
      </c>
    </row>
    <row r="216" spans="2:51" s="13" customFormat="1" ht="12">
      <c r="B216" s="171"/>
      <c r="D216" s="162" t="s">
        <v>367</v>
      </c>
      <c r="F216" s="173" t="s">
        <v>1983</v>
      </c>
      <c r="H216" s="174">
        <v>78.1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367</v>
      </c>
      <c r="AU216" s="172" t="s">
        <v>87</v>
      </c>
      <c r="AV216" s="13" t="s">
        <v>87</v>
      </c>
      <c r="AW216" s="13" t="s">
        <v>3</v>
      </c>
      <c r="AX216" s="13" t="s">
        <v>85</v>
      </c>
      <c r="AY216" s="172" t="s">
        <v>240</v>
      </c>
    </row>
    <row r="217" spans="1:65" s="2" customFormat="1" ht="21.75" customHeight="1">
      <c r="A217" s="32"/>
      <c r="B217" s="148"/>
      <c r="C217" s="149" t="s">
        <v>531</v>
      </c>
      <c r="D217" s="149" t="s">
        <v>243</v>
      </c>
      <c r="E217" s="150" t="s">
        <v>1685</v>
      </c>
      <c r="F217" s="151" t="s">
        <v>1686</v>
      </c>
      <c r="G217" s="152" t="s">
        <v>445</v>
      </c>
      <c r="H217" s="153">
        <v>58.3</v>
      </c>
      <c r="I217" s="154"/>
      <c r="J217" s="155">
        <f>ROUND(I217*H217,2)</f>
        <v>0</v>
      </c>
      <c r="K217" s="151" t="s">
        <v>356</v>
      </c>
      <c r="L217" s="33"/>
      <c r="M217" s="156" t="s">
        <v>1</v>
      </c>
      <c r="N217" s="157" t="s">
        <v>43</v>
      </c>
      <c r="O217" s="58"/>
      <c r="P217" s="158">
        <f>O217*H217</f>
        <v>0</v>
      </c>
      <c r="Q217" s="158">
        <v>9E-05</v>
      </c>
      <c r="R217" s="158">
        <f>Q217*H217</f>
        <v>0.005247</v>
      </c>
      <c r="S217" s="158">
        <v>0</v>
      </c>
      <c r="T217" s="15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239</v>
      </c>
      <c r="AT217" s="160" t="s">
        <v>243</v>
      </c>
      <c r="AU217" s="160" t="s">
        <v>87</v>
      </c>
      <c r="AY217" s="17" t="s">
        <v>240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85</v>
      </c>
      <c r="BK217" s="161">
        <f>ROUND(I217*H217,2)</f>
        <v>0</v>
      </c>
      <c r="BL217" s="17" t="s">
        <v>239</v>
      </c>
      <c r="BM217" s="160" t="s">
        <v>1984</v>
      </c>
    </row>
    <row r="218" spans="1:47" s="2" customFormat="1" ht="12">
      <c r="A218" s="32"/>
      <c r="B218" s="33"/>
      <c r="C218" s="32"/>
      <c r="D218" s="162" t="s">
        <v>248</v>
      </c>
      <c r="E218" s="32"/>
      <c r="F218" s="163" t="s">
        <v>1688</v>
      </c>
      <c r="G218" s="32"/>
      <c r="H218" s="32"/>
      <c r="I218" s="164"/>
      <c r="J218" s="32"/>
      <c r="K218" s="32"/>
      <c r="L218" s="33"/>
      <c r="M218" s="165"/>
      <c r="N218" s="166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248</v>
      </c>
      <c r="AU218" s="17" t="s">
        <v>87</v>
      </c>
    </row>
    <row r="219" spans="2:51" s="13" customFormat="1" ht="12">
      <c r="B219" s="171"/>
      <c r="D219" s="162" t="s">
        <v>367</v>
      </c>
      <c r="F219" s="173" t="s">
        <v>1985</v>
      </c>
      <c r="H219" s="174">
        <v>58.3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367</v>
      </c>
      <c r="AU219" s="172" t="s">
        <v>87</v>
      </c>
      <c r="AV219" s="13" t="s">
        <v>87</v>
      </c>
      <c r="AW219" s="13" t="s">
        <v>3</v>
      </c>
      <c r="AX219" s="13" t="s">
        <v>85</v>
      </c>
      <c r="AY219" s="172" t="s">
        <v>240</v>
      </c>
    </row>
    <row r="220" spans="2:63" s="12" customFormat="1" ht="22.9" customHeight="1">
      <c r="B220" s="135"/>
      <c r="D220" s="136" t="s">
        <v>77</v>
      </c>
      <c r="E220" s="146" t="s">
        <v>614</v>
      </c>
      <c r="F220" s="146" t="s">
        <v>615</v>
      </c>
      <c r="I220" s="138"/>
      <c r="J220" s="147">
        <f>BK220</f>
        <v>0</v>
      </c>
      <c r="L220" s="135"/>
      <c r="M220" s="140"/>
      <c r="N220" s="141"/>
      <c r="O220" s="141"/>
      <c r="P220" s="142">
        <f>SUM(P221:P224)</f>
        <v>0</v>
      </c>
      <c r="Q220" s="141"/>
      <c r="R220" s="142">
        <f>SUM(R221:R224)</f>
        <v>0</v>
      </c>
      <c r="S220" s="141"/>
      <c r="T220" s="143">
        <f>SUM(T221:T224)</f>
        <v>0</v>
      </c>
      <c r="AR220" s="136" t="s">
        <v>85</v>
      </c>
      <c r="AT220" s="144" t="s">
        <v>77</v>
      </c>
      <c r="AU220" s="144" t="s">
        <v>85</v>
      </c>
      <c r="AY220" s="136" t="s">
        <v>240</v>
      </c>
      <c r="BK220" s="145">
        <f>SUM(BK221:BK224)</f>
        <v>0</v>
      </c>
    </row>
    <row r="221" spans="1:65" s="2" customFormat="1" ht="24">
      <c r="A221" s="32"/>
      <c r="B221" s="148"/>
      <c r="C221" s="149" t="s">
        <v>535</v>
      </c>
      <c r="D221" s="149" t="s">
        <v>243</v>
      </c>
      <c r="E221" s="150" t="s">
        <v>1031</v>
      </c>
      <c r="F221" s="151" t="s">
        <v>1032</v>
      </c>
      <c r="G221" s="152" t="s">
        <v>391</v>
      </c>
      <c r="H221" s="153">
        <v>27.722</v>
      </c>
      <c r="I221" s="154"/>
      <c r="J221" s="155">
        <f>ROUND(I221*H221,2)</f>
        <v>0</v>
      </c>
      <c r="K221" s="151" t="s">
        <v>356</v>
      </c>
      <c r="L221" s="33"/>
      <c r="M221" s="156" t="s">
        <v>1</v>
      </c>
      <c r="N221" s="157" t="s">
        <v>43</v>
      </c>
      <c r="O221" s="58"/>
      <c r="P221" s="158">
        <f>O221*H221</f>
        <v>0</v>
      </c>
      <c r="Q221" s="158">
        <v>0</v>
      </c>
      <c r="R221" s="158">
        <f>Q221*H221</f>
        <v>0</v>
      </c>
      <c r="S221" s="158">
        <v>0</v>
      </c>
      <c r="T221" s="15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239</v>
      </c>
      <c r="AT221" s="160" t="s">
        <v>243</v>
      </c>
      <c r="AU221" s="160" t="s">
        <v>87</v>
      </c>
      <c r="AY221" s="17" t="s">
        <v>240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85</v>
      </c>
      <c r="BK221" s="161">
        <f>ROUND(I221*H221,2)</f>
        <v>0</v>
      </c>
      <c r="BL221" s="17" t="s">
        <v>239</v>
      </c>
      <c r="BM221" s="160" t="s">
        <v>1986</v>
      </c>
    </row>
    <row r="222" spans="1:47" s="2" customFormat="1" ht="29.25">
      <c r="A222" s="32"/>
      <c r="B222" s="33"/>
      <c r="C222" s="32"/>
      <c r="D222" s="162" t="s">
        <v>248</v>
      </c>
      <c r="E222" s="32"/>
      <c r="F222" s="163" t="s">
        <v>1034</v>
      </c>
      <c r="G222" s="32"/>
      <c r="H222" s="32"/>
      <c r="I222" s="164"/>
      <c r="J222" s="32"/>
      <c r="K222" s="32"/>
      <c r="L222" s="33"/>
      <c r="M222" s="165"/>
      <c r="N222" s="166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248</v>
      </c>
      <c r="AU222" s="17" t="s">
        <v>87</v>
      </c>
    </row>
    <row r="223" spans="1:65" s="2" customFormat="1" ht="33" customHeight="1">
      <c r="A223" s="32"/>
      <c r="B223" s="148"/>
      <c r="C223" s="149" t="s">
        <v>539</v>
      </c>
      <c r="D223" s="149" t="s">
        <v>243</v>
      </c>
      <c r="E223" s="150" t="s">
        <v>1035</v>
      </c>
      <c r="F223" s="151" t="s">
        <v>1036</v>
      </c>
      <c r="G223" s="152" t="s">
        <v>391</v>
      </c>
      <c r="H223" s="153">
        <v>27.722</v>
      </c>
      <c r="I223" s="154"/>
      <c r="J223" s="155">
        <f>ROUND(I223*H223,2)</f>
        <v>0</v>
      </c>
      <c r="K223" s="151" t="s">
        <v>356</v>
      </c>
      <c r="L223" s="33"/>
      <c r="M223" s="156" t="s">
        <v>1</v>
      </c>
      <c r="N223" s="157" t="s">
        <v>43</v>
      </c>
      <c r="O223" s="58"/>
      <c r="P223" s="158">
        <f>O223*H223</f>
        <v>0</v>
      </c>
      <c r="Q223" s="158">
        <v>0</v>
      </c>
      <c r="R223" s="158">
        <f>Q223*H223</f>
        <v>0</v>
      </c>
      <c r="S223" s="158">
        <v>0</v>
      </c>
      <c r="T223" s="15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0" t="s">
        <v>239</v>
      </c>
      <c r="AT223" s="160" t="s">
        <v>243</v>
      </c>
      <c r="AU223" s="160" t="s">
        <v>87</v>
      </c>
      <c r="AY223" s="17" t="s">
        <v>240</v>
      </c>
      <c r="BE223" s="161">
        <f>IF(N223="základní",J223,0)</f>
        <v>0</v>
      </c>
      <c r="BF223" s="161">
        <f>IF(N223="snížená",J223,0)</f>
        <v>0</v>
      </c>
      <c r="BG223" s="161">
        <f>IF(N223="zákl. přenesená",J223,0)</f>
        <v>0</v>
      </c>
      <c r="BH223" s="161">
        <f>IF(N223="sníž. přenesená",J223,0)</f>
        <v>0</v>
      </c>
      <c r="BI223" s="161">
        <f>IF(N223="nulová",J223,0)</f>
        <v>0</v>
      </c>
      <c r="BJ223" s="17" t="s">
        <v>85</v>
      </c>
      <c r="BK223" s="161">
        <f>ROUND(I223*H223,2)</f>
        <v>0</v>
      </c>
      <c r="BL223" s="17" t="s">
        <v>239</v>
      </c>
      <c r="BM223" s="160" t="s">
        <v>1987</v>
      </c>
    </row>
    <row r="224" spans="1:47" s="2" customFormat="1" ht="29.25">
      <c r="A224" s="32"/>
      <c r="B224" s="33"/>
      <c r="C224" s="32"/>
      <c r="D224" s="162" t="s">
        <v>248</v>
      </c>
      <c r="E224" s="32"/>
      <c r="F224" s="163" t="s">
        <v>1038</v>
      </c>
      <c r="G224" s="32"/>
      <c r="H224" s="32"/>
      <c r="I224" s="164"/>
      <c r="J224" s="32"/>
      <c r="K224" s="32"/>
      <c r="L224" s="33"/>
      <c r="M224" s="167"/>
      <c r="N224" s="168"/>
      <c r="O224" s="169"/>
      <c r="P224" s="169"/>
      <c r="Q224" s="169"/>
      <c r="R224" s="169"/>
      <c r="S224" s="169"/>
      <c r="T224" s="1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248</v>
      </c>
      <c r="AU224" s="17" t="s">
        <v>87</v>
      </c>
    </row>
    <row r="225" spans="1:31" s="2" customFormat="1" ht="6.95" customHeight="1">
      <c r="A225" s="32"/>
      <c r="B225" s="47"/>
      <c r="C225" s="48"/>
      <c r="D225" s="48"/>
      <c r="E225" s="48"/>
      <c r="F225" s="48"/>
      <c r="G225" s="48"/>
      <c r="H225" s="48"/>
      <c r="I225" s="48"/>
      <c r="J225" s="48"/>
      <c r="K225" s="48"/>
      <c r="L225" s="33"/>
      <c r="M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</row>
  </sheetData>
  <autoFilter ref="C124:K22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237"/>
  <sheetViews>
    <sheetView showGridLines="0" workbookViewId="0" topLeftCell="A21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178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1988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1989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179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ROUND((SUM(BE125:BE236)),2)</f>
        <v>0</v>
      </c>
      <c r="G35" s="32"/>
      <c r="H35" s="32"/>
      <c r="I35" s="105">
        <v>0.21</v>
      </c>
      <c r="J35" s="104">
        <f>ROUND(((SUM(BE125:BE236))*I35),2)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ROUND((SUM(BF125:BF236)),2)</f>
        <v>0</v>
      </c>
      <c r="G36" s="32"/>
      <c r="H36" s="32"/>
      <c r="I36" s="105">
        <v>0.15</v>
      </c>
      <c r="J36" s="104">
        <f>ROUND(((SUM(BF125:BF236))*I36),2)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ROUND((SUM(BG125:BG236)),2)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ROUND((SUM(BH125:BH236)),2)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ROUND((SUM(BI125:BI236)),2)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1988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SO-401 - Veřejné osvětlení – část A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1990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21"/>
      <c r="D100" s="122" t="s">
        <v>1991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12" s="9" customFormat="1" ht="24.95" customHeight="1">
      <c r="B101" s="117"/>
      <c r="D101" s="118" t="s">
        <v>1572</v>
      </c>
      <c r="E101" s="119"/>
      <c r="F101" s="119"/>
      <c r="G101" s="119"/>
      <c r="H101" s="119"/>
      <c r="I101" s="119"/>
      <c r="J101" s="120">
        <f>J190</f>
        <v>0</v>
      </c>
      <c r="L101" s="117"/>
    </row>
    <row r="102" spans="2:12" s="10" customFormat="1" ht="19.9" customHeight="1">
      <c r="B102" s="121"/>
      <c r="D102" s="122" t="s">
        <v>1992</v>
      </c>
      <c r="E102" s="123"/>
      <c r="F102" s="123"/>
      <c r="G102" s="123"/>
      <c r="H102" s="123"/>
      <c r="I102" s="123"/>
      <c r="J102" s="124">
        <f>J191</f>
        <v>0</v>
      </c>
      <c r="L102" s="121"/>
    </row>
    <row r="103" spans="2:12" s="10" customFormat="1" ht="19.9" customHeight="1">
      <c r="B103" s="121"/>
      <c r="D103" s="122" t="s">
        <v>1993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224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52" t="str">
        <f>E7</f>
        <v>ZTV pro výstavbu rodinných a bytových domů U Unika v Pacově - III.etapa</v>
      </c>
      <c r="F113" s="253"/>
      <c r="G113" s="253"/>
      <c r="H113" s="25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213</v>
      </c>
      <c r="L114" s="20"/>
    </row>
    <row r="115" spans="1:31" s="2" customFormat="1" ht="16.5" customHeight="1">
      <c r="A115" s="32"/>
      <c r="B115" s="33"/>
      <c r="C115" s="32"/>
      <c r="D115" s="32"/>
      <c r="E115" s="252" t="s">
        <v>1988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9" t="str">
        <f>E11</f>
        <v>SO-401 - Veřejné osvětlení – část A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město Pacov</v>
      </c>
      <c r="G119" s="32"/>
      <c r="H119" s="32"/>
      <c r="I119" s="27" t="s">
        <v>22</v>
      </c>
      <c r="J119" s="55" t="str">
        <f>IF(J14="","",J14)</f>
        <v>21. 12. 2020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E17</f>
        <v>město Pacov</v>
      </c>
      <c r="G121" s="32"/>
      <c r="H121" s="32"/>
      <c r="I121" s="27" t="s">
        <v>29</v>
      </c>
      <c r="J121" s="30" t="str">
        <f>E23</f>
        <v>PROJEKT CENTRUM NOVA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IF(E20="","",E20)</f>
        <v>Vyplň údaj</v>
      </c>
      <c r="G122" s="32"/>
      <c r="H122" s="32"/>
      <c r="I122" s="27" t="s">
        <v>34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225</v>
      </c>
      <c r="D124" s="128" t="s">
        <v>63</v>
      </c>
      <c r="E124" s="128" t="s">
        <v>59</v>
      </c>
      <c r="F124" s="128" t="s">
        <v>60</v>
      </c>
      <c r="G124" s="128" t="s">
        <v>226</v>
      </c>
      <c r="H124" s="128" t="s">
        <v>227</v>
      </c>
      <c r="I124" s="128" t="s">
        <v>228</v>
      </c>
      <c r="J124" s="128" t="s">
        <v>219</v>
      </c>
      <c r="K124" s="129" t="s">
        <v>229</v>
      </c>
      <c r="L124" s="130"/>
      <c r="M124" s="62" t="s">
        <v>1</v>
      </c>
      <c r="N124" s="63" t="s">
        <v>42</v>
      </c>
      <c r="O124" s="63" t="s">
        <v>230</v>
      </c>
      <c r="P124" s="63" t="s">
        <v>231</v>
      </c>
      <c r="Q124" s="63" t="s">
        <v>232</v>
      </c>
      <c r="R124" s="63" t="s">
        <v>233</v>
      </c>
      <c r="S124" s="63" t="s">
        <v>234</v>
      </c>
      <c r="T124" s="64" t="s">
        <v>235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9" customHeight="1">
      <c r="A125" s="32"/>
      <c r="B125" s="33"/>
      <c r="C125" s="69" t="s">
        <v>236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P126+P190</f>
        <v>0</v>
      </c>
      <c r="Q125" s="66"/>
      <c r="R125" s="132">
        <f>R126+R190</f>
        <v>20.7629668</v>
      </c>
      <c r="S125" s="66"/>
      <c r="T125" s="133">
        <f>T126+T190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221</v>
      </c>
      <c r="BK125" s="134">
        <f>BK126+BK190</f>
        <v>0</v>
      </c>
    </row>
    <row r="126" spans="2:63" s="12" customFormat="1" ht="25.9" customHeight="1">
      <c r="B126" s="135"/>
      <c r="D126" s="136" t="s">
        <v>77</v>
      </c>
      <c r="E126" s="137" t="s">
        <v>1994</v>
      </c>
      <c r="F126" s="137" t="s">
        <v>1995</v>
      </c>
      <c r="I126" s="138"/>
      <c r="J126" s="139">
        <f>BK126</f>
        <v>0</v>
      </c>
      <c r="L126" s="135"/>
      <c r="M126" s="140"/>
      <c r="N126" s="141"/>
      <c r="O126" s="141"/>
      <c r="P126" s="142">
        <f>P127</f>
        <v>0</v>
      </c>
      <c r="Q126" s="141"/>
      <c r="R126" s="142">
        <f>R127</f>
        <v>0.8881999999999999</v>
      </c>
      <c r="S126" s="141"/>
      <c r="T126" s="143">
        <f>T127</f>
        <v>0</v>
      </c>
      <c r="AR126" s="136" t="s">
        <v>87</v>
      </c>
      <c r="AT126" s="144" t="s">
        <v>77</v>
      </c>
      <c r="AU126" s="144" t="s">
        <v>78</v>
      </c>
      <c r="AY126" s="136" t="s">
        <v>240</v>
      </c>
      <c r="BK126" s="145">
        <f>BK127</f>
        <v>0</v>
      </c>
    </row>
    <row r="127" spans="2:63" s="12" customFormat="1" ht="22.9" customHeight="1">
      <c r="B127" s="135"/>
      <c r="D127" s="136" t="s">
        <v>77</v>
      </c>
      <c r="E127" s="146" t="s">
        <v>1996</v>
      </c>
      <c r="F127" s="146" t="s">
        <v>1997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SUM(P128:P189)</f>
        <v>0</v>
      </c>
      <c r="Q127" s="141"/>
      <c r="R127" s="142">
        <f>SUM(R128:R189)</f>
        <v>0.8881999999999999</v>
      </c>
      <c r="S127" s="141"/>
      <c r="T127" s="143">
        <f>SUM(T128:T189)</f>
        <v>0</v>
      </c>
      <c r="AR127" s="136" t="s">
        <v>87</v>
      </c>
      <c r="AT127" s="144" t="s">
        <v>77</v>
      </c>
      <c r="AU127" s="144" t="s">
        <v>85</v>
      </c>
      <c r="AY127" s="136" t="s">
        <v>240</v>
      </c>
      <c r="BK127" s="145">
        <f>SUM(BK128:BK189)</f>
        <v>0</v>
      </c>
    </row>
    <row r="128" spans="1:65" s="2" customFormat="1" ht="24">
      <c r="A128" s="32"/>
      <c r="B128" s="148"/>
      <c r="C128" s="149" t="s">
        <v>85</v>
      </c>
      <c r="D128" s="149" t="s">
        <v>243</v>
      </c>
      <c r="E128" s="150" t="s">
        <v>1998</v>
      </c>
      <c r="F128" s="151" t="s">
        <v>1999</v>
      </c>
      <c r="G128" s="152" t="s">
        <v>445</v>
      </c>
      <c r="H128" s="153">
        <v>109</v>
      </c>
      <c r="I128" s="154"/>
      <c r="J128" s="155">
        <f>ROUND(I128*H128,2)</f>
        <v>0</v>
      </c>
      <c r="K128" s="151" t="s">
        <v>356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316</v>
      </c>
      <c r="AT128" s="160" t="s">
        <v>243</v>
      </c>
      <c r="AU128" s="160" t="s">
        <v>87</v>
      </c>
      <c r="AY128" s="17" t="s">
        <v>240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316</v>
      </c>
      <c r="BM128" s="160" t="s">
        <v>2000</v>
      </c>
    </row>
    <row r="129" spans="1:47" s="2" customFormat="1" ht="29.25">
      <c r="A129" s="32"/>
      <c r="B129" s="33"/>
      <c r="C129" s="32"/>
      <c r="D129" s="162" t="s">
        <v>248</v>
      </c>
      <c r="E129" s="32"/>
      <c r="F129" s="163" t="s">
        <v>2001</v>
      </c>
      <c r="G129" s="32"/>
      <c r="H129" s="32"/>
      <c r="I129" s="164"/>
      <c r="J129" s="32"/>
      <c r="K129" s="32"/>
      <c r="L129" s="33"/>
      <c r="M129" s="165"/>
      <c r="N129" s="166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248</v>
      </c>
      <c r="AU129" s="17" t="s">
        <v>87</v>
      </c>
    </row>
    <row r="130" spans="1:65" s="2" customFormat="1" ht="24">
      <c r="A130" s="32"/>
      <c r="B130" s="148"/>
      <c r="C130" s="194" t="s">
        <v>87</v>
      </c>
      <c r="D130" s="194" t="s">
        <v>428</v>
      </c>
      <c r="E130" s="195" t="s">
        <v>2002</v>
      </c>
      <c r="F130" s="196" t="s">
        <v>2003</v>
      </c>
      <c r="G130" s="197" t="s">
        <v>445</v>
      </c>
      <c r="H130" s="198">
        <v>109</v>
      </c>
      <c r="I130" s="199"/>
      <c r="J130" s="200">
        <f>ROUND(I130*H130,2)</f>
        <v>0</v>
      </c>
      <c r="K130" s="196" t="s">
        <v>356</v>
      </c>
      <c r="L130" s="201"/>
      <c r="M130" s="202" t="s">
        <v>1</v>
      </c>
      <c r="N130" s="203" t="s">
        <v>43</v>
      </c>
      <c r="O130" s="58"/>
      <c r="P130" s="158">
        <f>O130*H130</f>
        <v>0</v>
      </c>
      <c r="Q130" s="158">
        <v>0.00027</v>
      </c>
      <c r="R130" s="158">
        <f>Q130*H130</f>
        <v>0.02943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509</v>
      </c>
      <c r="AT130" s="160" t="s">
        <v>428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316</v>
      </c>
      <c r="BM130" s="160" t="s">
        <v>2004</v>
      </c>
    </row>
    <row r="131" spans="1:47" s="2" customFormat="1" ht="19.5">
      <c r="A131" s="32"/>
      <c r="B131" s="33"/>
      <c r="C131" s="32"/>
      <c r="D131" s="162" t="s">
        <v>248</v>
      </c>
      <c r="E131" s="32"/>
      <c r="F131" s="163" t="s">
        <v>2003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2:51" s="13" customFormat="1" ht="12">
      <c r="B132" s="171"/>
      <c r="D132" s="162" t="s">
        <v>367</v>
      </c>
      <c r="E132" s="172" t="s">
        <v>1</v>
      </c>
      <c r="F132" s="173" t="s">
        <v>2005</v>
      </c>
      <c r="H132" s="174">
        <v>109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33</v>
      </c>
      <c r="AX132" s="13" t="s">
        <v>85</v>
      </c>
      <c r="AY132" s="172" t="s">
        <v>240</v>
      </c>
    </row>
    <row r="133" spans="1:65" s="2" customFormat="1" ht="24">
      <c r="A133" s="32"/>
      <c r="B133" s="148"/>
      <c r="C133" s="149" t="s">
        <v>100</v>
      </c>
      <c r="D133" s="149" t="s">
        <v>243</v>
      </c>
      <c r="E133" s="150" t="s">
        <v>2006</v>
      </c>
      <c r="F133" s="151" t="s">
        <v>2007</v>
      </c>
      <c r="G133" s="152" t="s">
        <v>445</v>
      </c>
      <c r="H133" s="153">
        <v>20</v>
      </c>
      <c r="I133" s="154"/>
      <c r="J133" s="155">
        <f>ROUND(I133*H133,2)</f>
        <v>0</v>
      </c>
      <c r="K133" s="151" t="s">
        <v>356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316</v>
      </c>
      <c r="AT133" s="160" t="s">
        <v>243</v>
      </c>
      <c r="AU133" s="160" t="s">
        <v>87</v>
      </c>
      <c r="AY133" s="17" t="s">
        <v>240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316</v>
      </c>
      <c r="BM133" s="160" t="s">
        <v>2008</v>
      </c>
    </row>
    <row r="134" spans="1:47" s="2" customFormat="1" ht="29.25">
      <c r="A134" s="32"/>
      <c r="B134" s="33"/>
      <c r="C134" s="32"/>
      <c r="D134" s="162" t="s">
        <v>248</v>
      </c>
      <c r="E134" s="32"/>
      <c r="F134" s="163" t="s">
        <v>2009</v>
      </c>
      <c r="G134" s="32"/>
      <c r="H134" s="32"/>
      <c r="I134" s="164"/>
      <c r="J134" s="32"/>
      <c r="K134" s="32"/>
      <c r="L134" s="33"/>
      <c r="M134" s="165"/>
      <c r="N134" s="166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248</v>
      </c>
      <c r="AU134" s="17" t="s">
        <v>87</v>
      </c>
    </row>
    <row r="135" spans="1:65" s="2" customFormat="1" ht="24">
      <c r="A135" s="32"/>
      <c r="B135" s="148"/>
      <c r="C135" s="194" t="s">
        <v>239</v>
      </c>
      <c r="D135" s="194" t="s">
        <v>428</v>
      </c>
      <c r="E135" s="195" t="s">
        <v>2010</v>
      </c>
      <c r="F135" s="196" t="s">
        <v>2011</v>
      </c>
      <c r="G135" s="197" t="s">
        <v>445</v>
      </c>
      <c r="H135" s="198">
        <v>20</v>
      </c>
      <c r="I135" s="199"/>
      <c r="J135" s="200">
        <f>ROUND(I135*H135,2)</f>
        <v>0</v>
      </c>
      <c r="K135" s="196" t="s">
        <v>356</v>
      </c>
      <c r="L135" s="201"/>
      <c r="M135" s="202" t="s">
        <v>1</v>
      </c>
      <c r="N135" s="203" t="s">
        <v>43</v>
      </c>
      <c r="O135" s="58"/>
      <c r="P135" s="158">
        <f>O135*H135</f>
        <v>0</v>
      </c>
      <c r="Q135" s="158">
        <v>0.031</v>
      </c>
      <c r="R135" s="158">
        <f>Q135*H135</f>
        <v>0.62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509</v>
      </c>
      <c r="AT135" s="160" t="s">
        <v>428</v>
      </c>
      <c r="AU135" s="160" t="s">
        <v>87</v>
      </c>
      <c r="AY135" s="17" t="s">
        <v>240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316</v>
      </c>
      <c r="BM135" s="160" t="s">
        <v>2012</v>
      </c>
    </row>
    <row r="136" spans="1:47" s="2" customFormat="1" ht="19.5">
      <c r="A136" s="32"/>
      <c r="B136" s="33"/>
      <c r="C136" s="32"/>
      <c r="D136" s="162" t="s">
        <v>248</v>
      </c>
      <c r="E136" s="32"/>
      <c r="F136" s="163" t="s">
        <v>2011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248</v>
      </c>
      <c r="AU136" s="17" t="s">
        <v>87</v>
      </c>
    </row>
    <row r="137" spans="1:65" s="2" customFormat="1" ht="24">
      <c r="A137" s="32"/>
      <c r="B137" s="148"/>
      <c r="C137" s="149" t="s">
        <v>262</v>
      </c>
      <c r="D137" s="149" t="s">
        <v>243</v>
      </c>
      <c r="E137" s="150" t="s">
        <v>2013</v>
      </c>
      <c r="F137" s="151" t="s">
        <v>2014</v>
      </c>
      <c r="G137" s="152" t="s">
        <v>445</v>
      </c>
      <c r="H137" s="153">
        <v>109</v>
      </c>
      <c r="I137" s="154"/>
      <c r="J137" s="155">
        <f>ROUND(I137*H137,2)</f>
        <v>0</v>
      </c>
      <c r="K137" s="151" t="s">
        <v>356</v>
      </c>
      <c r="L137" s="33"/>
      <c r="M137" s="156" t="s">
        <v>1</v>
      </c>
      <c r="N137" s="157" t="s">
        <v>43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316</v>
      </c>
      <c r="AT137" s="160" t="s">
        <v>243</v>
      </c>
      <c r="AU137" s="160" t="s">
        <v>87</v>
      </c>
      <c r="AY137" s="17" t="s">
        <v>240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85</v>
      </c>
      <c r="BK137" s="161">
        <f>ROUND(I137*H137,2)</f>
        <v>0</v>
      </c>
      <c r="BL137" s="17" t="s">
        <v>316</v>
      </c>
      <c r="BM137" s="160" t="s">
        <v>2015</v>
      </c>
    </row>
    <row r="138" spans="1:47" s="2" customFormat="1" ht="29.25">
      <c r="A138" s="32"/>
      <c r="B138" s="33"/>
      <c r="C138" s="32"/>
      <c r="D138" s="162" t="s">
        <v>248</v>
      </c>
      <c r="E138" s="32"/>
      <c r="F138" s="163" t="s">
        <v>2016</v>
      </c>
      <c r="G138" s="32"/>
      <c r="H138" s="32"/>
      <c r="I138" s="164"/>
      <c r="J138" s="32"/>
      <c r="K138" s="32"/>
      <c r="L138" s="33"/>
      <c r="M138" s="165"/>
      <c r="N138" s="166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248</v>
      </c>
      <c r="AU138" s="17" t="s">
        <v>87</v>
      </c>
    </row>
    <row r="139" spans="1:65" s="2" customFormat="1" ht="16.5" customHeight="1">
      <c r="A139" s="32"/>
      <c r="B139" s="148"/>
      <c r="C139" s="194" t="s">
        <v>267</v>
      </c>
      <c r="D139" s="194" t="s">
        <v>428</v>
      </c>
      <c r="E139" s="195" t="s">
        <v>2017</v>
      </c>
      <c r="F139" s="196" t="s">
        <v>2018</v>
      </c>
      <c r="G139" s="197" t="s">
        <v>445</v>
      </c>
      <c r="H139" s="198">
        <v>109</v>
      </c>
      <c r="I139" s="199"/>
      <c r="J139" s="200">
        <f>ROUND(I139*H139,2)</f>
        <v>0</v>
      </c>
      <c r="K139" s="196" t="s">
        <v>356</v>
      </c>
      <c r="L139" s="201"/>
      <c r="M139" s="202" t="s">
        <v>1</v>
      </c>
      <c r="N139" s="203" t="s">
        <v>43</v>
      </c>
      <c r="O139" s="58"/>
      <c r="P139" s="158">
        <f>O139*H139</f>
        <v>0</v>
      </c>
      <c r="Q139" s="158">
        <v>0.0009</v>
      </c>
      <c r="R139" s="158">
        <f>Q139*H139</f>
        <v>0.09809999999999999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509</v>
      </c>
      <c r="AT139" s="160" t="s">
        <v>428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316</v>
      </c>
      <c r="BM139" s="160" t="s">
        <v>2019</v>
      </c>
    </row>
    <row r="140" spans="1:47" s="2" customFormat="1" ht="12">
      <c r="A140" s="32"/>
      <c r="B140" s="33"/>
      <c r="C140" s="32"/>
      <c r="D140" s="162" t="s">
        <v>248</v>
      </c>
      <c r="E140" s="32"/>
      <c r="F140" s="163" t="s">
        <v>2018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2:51" s="13" customFormat="1" ht="12">
      <c r="B141" s="171"/>
      <c r="D141" s="162" t="s">
        <v>367</v>
      </c>
      <c r="E141" s="172" t="s">
        <v>1</v>
      </c>
      <c r="F141" s="173" t="s">
        <v>2020</v>
      </c>
      <c r="H141" s="174">
        <v>109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33</v>
      </c>
      <c r="AX141" s="13" t="s">
        <v>85</v>
      </c>
      <c r="AY141" s="172" t="s">
        <v>240</v>
      </c>
    </row>
    <row r="142" spans="1:65" s="2" customFormat="1" ht="24">
      <c r="A142" s="32"/>
      <c r="B142" s="148"/>
      <c r="C142" s="149" t="s">
        <v>272</v>
      </c>
      <c r="D142" s="149" t="s">
        <v>243</v>
      </c>
      <c r="E142" s="150" t="s">
        <v>2021</v>
      </c>
      <c r="F142" s="151" t="s">
        <v>2022</v>
      </c>
      <c r="G142" s="152" t="s">
        <v>445</v>
      </c>
      <c r="H142" s="153">
        <v>50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316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316</v>
      </c>
      <c r="BM142" s="160" t="s">
        <v>2023</v>
      </c>
    </row>
    <row r="143" spans="1:47" s="2" customFormat="1" ht="19.5">
      <c r="A143" s="32"/>
      <c r="B143" s="33"/>
      <c r="C143" s="32"/>
      <c r="D143" s="162" t="s">
        <v>248</v>
      </c>
      <c r="E143" s="32"/>
      <c r="F143" s="163" t="s">
        <v>2024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1:65" s="2" customFormat="1" ht="21.75" customHeight="1">
      <c r="A144" s="32"/>
      <c r="B144" s="148"/>
      <c r="C144" s="194" t="s">
        <v>277</v>
      </c>
      <c r="D144" s="194" t="s">
        <v>428</v>
      </c>
      <c r="E144" s="195" t="s">
        <v>2025</v>
      </c>
      <c r="F144" s="196" t="s">
        <v>2026</v>
      </c>
      <c r="G144" s="197" t="s">
        <v>445</v>
      </c>
      <c r="H144" s="198">
        <v>50</v>
      </c>
      <c r="I144" s="199"/>
      <c r="J144" s="200">
        <f>ROUND(I144*H144,2)</f>
        <v>0</v>
      </c>
      <c r="K144" s="196" t="s">
        <v>356</v>
      </c>
      <c r="L144" s="201"/>
      <c r="M144" s="202" t="s">
        <v>1</v>
      </c>
      <c r="N144" s="203" t="s">
        <v>43</v>
      </c>
      <c r="O144" s="58"/>
      <c r="P144" s="158">
        <f>O144*H144</f>
        <v>0</v>
      </c>
      <c r="Q144" s="158">
        <v>0.00012</v>
      </c>
      <c r="R144" s="158">
        <f>Q144*H144</f>
        <v>0.006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509</v>
      </c>
      <c r="AT144" s="160" t="s">
        <v>428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316</v>
      </c>
      <c r="BM144" s="160" t="s">
        <v>2027</v>
      </c>
    </row>
    <row r="145" spans="1:47" s="2" customFormat="1" ht="12">
      <c r="A145" s="32"/>
      <c r="B145" s="33"/>
      <c r="C145" s="32"/>
      <c r="D145" s="162" t="s">
        <v>248</v>
      </c>
      <c r="E145" s="32"/>
      <c r="F145" s="163" t="s">
        <v>2026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2:51" s="13" customFormat="1" ht="12">
      <c r="B146" s="171"/>
      <c r="D146" s="162" t="s">
        <v>367</v>
      </c>
      <c r="E146" s="172" t="s">
        <v>1</v>
      </c>
      <c r="F146" s="173" t="s">
        <v>2028</v>
      </c>
      <c r="H146" s="174">
        <v>50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367</v>
      </c>
      <c r="AU146" s="172" t="s">
        <v>87</v>
      </c>
      <c r="AV146" s="13" t="s">
        <v>87</v>
      </c>
      <c r="AW146" s="13" t="s">
        <v>33</v>
      </c>
      <c r="AX146" s="13" t="s">
        <v>85</v>
      </c>
      <c r="AY146" s="172" t="s">
        <v>240</v>
      </c>
    </row>
    <row r="147" spans="1:65" s="2" customFormat="1" ht="24">
      <c r="A147" s="32"/>
      <c r="B147" s="148"/>
      <c r="C147" s="149" t="s">
        <v>282</v>
      </c>
      <c r="D147" s="149" t="s">
        <v>243</v>
      </c>
      <c r="E147" s="150" t="s">
        <v>2029</v>
      </c>
      <c r="F147" s="151" t="s">
        <v>2030</v>
      </c>
      <c r="G147" s="152" t="s">
        <v>501</v>
      </c>
      <c r="H147" s="153">
        <v>10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316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316</v>
      </c>
      <c r="BM147" s="160" t="s">
        <v>2031</v>
      </c>
    </row>
    <row r="148" spans="1:47" s="2" customFormat="1" ht="19.5">
      <c r="A148" s="32"/>
      <c r="B148" s="33"/>
      <c r="C148" s="32"/>
      <c r="D148" s="162" t="s">
        <v>248</v>
      </c>
      <c r="E148" s="32"/>
      <c r="F148" s="163" t="s">
        <v>2032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3" customFormat="1" ht="12">
      <c r="B149" s="171"/>
      <c r="D149" s="162" t="s">
        <v>367</v>
      </c>
      <c r="E149" s="172" t="s">
        <v>1</v>
      </c>
      <c r="F149" s="173" t="s">
        <v>2033</v>
      </c>
      <c r="H149" s="174">
        <v>10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33</v>
      </c>
      <c r="AX149" s="13" t="s">
        <v>85</v>
      </c>
      <c r="AY149" s="172" t="s">
        <v>240</v>
      </c>
    </row>
    <row r="150" spans="1:65" s="2" customFormat="1" ht="24">
      <c r="A150" s="32"/>
      <c r="B150" s="148"/>
      <c r="C150" s="149" t="s">
        <v>287</v>
      </c>
      <c r="D150" s="149" t="s">
        <v>243</v>
      </c>
      <c r="E150" s="150" t="s">
        <v>2034</v>
      </c>
      <c r="F150" s="151" t="s">
        <v>2035</v>
      </c>
      <c r="G150" s="152" t="s">
        <v>501</v>
      </c>
      <c r="H150" s="153">
        <v>10</v>
      </c>
      <c r="I150" s="154"/>
      <c r="J150" s="155">
        <f>ROUND(I150*H150,2)</f>
        <v>0</v>
      </c>
      <c r="K150" s="151" t="s">
        <v>356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316</v>
      </c>
      <c r="AT150" s="160" t="s">
        <v>243</v>
      </c>
      <c r="AU150" s="160" t="s">
        <v>87</v>
      </c>
      <c r="AY150" s="17" t="s">
        <v>240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316</v>
      </c>
      <c r="BM150" s="160" t="s">
        <v>2036</v>
      </c>
    </row>
    <row r="151" spans="1:47" s="2" customFormat="1" ht="19.5">
      <c r="A151" s="32"/>
      <c r="B151" s="33"/>
      <c r="C151" s="32"/>
      <c r="D151" s="162" t="s">
        <v>248</v>
      </c>
      <c r="E151" s="32"/>
      <c r="F151" s="163" t="s">
        <v>2037</v>
      </c>
      <c r="G151" s="32"/>
      <c r="H151" s="32"/>
      <c r="I151" s="164"/>
      <c r="J151" s="32"/>
      <c r="K151" s="32"/>
      <c r="L151" s="33"/>
      <c r="M151" s="165"/>
      <c r="N151" s="166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248</v>
      </c>
      <c r="AU151" s="17" t="s">
        <v>87</v>
      </c>
    </row>
    <row r="152" spans="2:51" s="13" customFormat="1" ht="12">
      <c r="B152" s="171"/>
      <c r="D152" s="162" t="s">
        <v>367</v>
      </c>
      <c r="E152" s="172" t="s">
        <v>1</v>
      </c>
      <c r="F152" s="173" t="s">
        <v>2033</v>
      </c>
      <c r="H152" s="174">
        <v>10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367</v>
      </c>
      <c r="AU152" s="172" t="s">
        <v>87</v>
      </c>
      <c r="AV152" s="13" t="s">
        <v>87</v>
      </c>
      <c r="AW152" s="13" t="s">
        <v>33</v>
      </c>
      <c r="AX152" s="13" t="s">
        <v>85</v>
      </c>
      <c r="AY152" s="172" t="s">
        <v>240</v>
      </c>
    </row>
    <row r="153" spans="1:65" s="2" customFormat="1" ht="24">
      <c r="A153" s="32"/>
      <c r="B153" s="148"/>
      <c r="C153" s="149" t="s">
        <v>292</v>
      </c>
      <c r="D153" s="149" t="s">
        <v>243</v>
      </c>
      <c r="E153" s="150" t="s">
        <v>2038</v>
      </c>
      <c r="F153" s="151" t="s">
        <v>2039</v>
      </c>
      <c r="G153" s="152" t="s">
        <v>501</v>
      </c>
      <c r="H153" s="153">
        <v>2</v>
      </c>
      <c r="I153" s="154"/>
      <c r="J153" s="155">
        <f>ROUND(I153*H153,2)</f>
        <v>0</v>
      </c>
      <c r="K153" s="151" t="s">
        <v>356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316</v>
      </c>
      <c r="AT153" s="160" t="s">
        <v>243</v>
      </c>
      <c r="AU153" s="160" t="s">
        <v>87</v>
      </c>
      <c r="AY153" s="17" t="s">
        <v>240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316</v>
      </c>
      <c r="BM153" s="160" t="s">
        <v>2040</v>
      </c>
    </row>
    <row r="154" spans="1:47" s="2" customFormat="1" ht="19.5">
      <c r="A154" s="32"/>
      <c r="B154" s="33"/>
      <c r="C154" s="32"/>
      <c r="D154" s="162" t="s">
        <v>248</v>
      </c>
      <c r="E154" s="32"/>
      <c r="F154" s="163" t="s">
        <v>2041</v>
      </c>
      <c r="G154" s="32"/>
      <c r="H154" s="32"/>
      <c r="I154" s="164"/>
      <c r="J154" s="32"/>
      <c r="K154" s="32"/>
      <c r="L154" s="33"/>
      <c r="M154" s="165"/>
      <c r="N154" s="166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248</v>
      </c>
      <c r="AU154" s="17" t="s">
        <v>87</v>
      </c>
    </row>
    <row r="155" spans="1:65" s="2" customFormat="1" ht="24">
      <c r="A155" s="32"/>
      <c r="B155" s="148"/>
      <c r="C155" s="194" t="s">
        <v>297</v>
      </c>
      <c r="D155" s="194" t="s">
        <v>428</v>
      </c>
      <c r="E155" s="195" t="s">
        <v>2042</v>
      </c>
      <c r="F155" s="196" t="s">
        <v>2043</v>
      </c>
      <c r="G155" s="197" t="s">
        <v>501</v>
      </c>
      <c r="H155" s="198">
        <v>2</v>
      </c>
      <c r="I155" s="199"/>
      <c r="J155" s="200">
        <f>ROUND(I155*H155,2)</f>
        <v>0</v>
      </c>
      <c r="K155" s="196" t="s">
        <v>356</v>
      </c>
      <c r="L155" s="201"/>
      <c r="M155" s="202" t="s">
        <v>1</v>
      </c>
      <c r="N155" s="203" t="s">
        <v>43</v>
      </c>
      <c r="O155" s="58"/>
      <c r="P155" s="158">
        <f>O155*H155</f>
        <v>0</v>
      </c>
      <c r="Q155" s="158">
        <v>0.0081</v>
      </c>
      <c r="R155" s="158">
        <f>Q155*H155</f>
        <v>0.0162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509</v>
      </c>
      <c r="AT155" s="160" t="s">
        <v>428</v>
      </c>
      <c r="AU155" s="160" t="s">
        <v>87</v>
      </c>
      <c r="AY155" s="17" t="s">
        <v>240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316</v>
      </c>
      <c r="BM155" s="160" t="s">
        <v>2044</v>
      </c>
    </row>
    <row r="156" spans="1:47" s="2" customFormat="1" ht="12">
      <c r="A156" s="32"/>
      <c r="B156" s="33"/>
      <c r="C156" s="32"/>
      <c r="D156" s="162" t="s">
        <v>248</v>
      </c>
      <c r="E156" s="32"/>
      <c r="F156" s="163" t="s">
        <v>2043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248</v>
      </c>
      <c r="AU156" s="17" t="s">
        <v>87</v>
      </c>
    </row>
    <row r="157" spans="1:65" s="2" customFormat="1" ht="21.75" customHeight="1">
      <c r="A157" s="32"/>
      <c r="B157" s="148"/>
      <c r="C157" s="149" t="s">
        <v>302</v>
      </c>
      <c r="D157" s="149" t="s">
        <v>243</v>
      </c>
      <c r="E157" s="150" t="s">
        <v>2045</v>
      </c>
      <c r="F157" s="151" t="s">
        <v>2046</v>
      </c>
      <c r="G157" s="152" t="s">
        <v>501</v>
      </c>
      <c r="H157" s="153">
        <v>5</v>
      </c>
      <c r="I157" s="154"/>
      <c r="J157" s="155">
        <f>ROUND(I157*H157,2)</f>
        <v>0</v>
      </c>
      <c r="K157" s="151" t="s">
        <v>356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316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316</v>
      </c>
      <c r="BM157" s="160" t="s">
        <v>2047</v>
      </c>
    </row>
    <row r="158" spans="1:47" s="2" customFormat="1" ht="19.5">
      <c r="A158" s="32"/>
      <c r="B158" s="33"/>
      <c r="C158" s="32"/>
      <c r="D158" s="162" t="s">
        <v>248</v>
      </c>
      <c r="E158" s="32"/>
      <c r="F158" s="163" t="s">
        <v>2048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1:65" s="2" customFormat="1" ht="16.5" customHeight="1">
      <c r="A159" s="32"/>
      <c r="B159" s="148"/>
      <c r="C159" s="194" t="s">
        <v>307</v>
      </c>
      <c r="D159" s="194" t="s">
        <v>428</v>
      </c>
      <c r="E159" s="195" t="s">
        <v>2049</v>
      </c>
      <c r="F159" s="196" t="s">
        <v>2050</v>
      </c>
      <c r="G159" s="197" t="s">
        <v>501</v>
      </c>
      <c r="H159" s="198">
        <v>5</v>
      </c>
      <c r="I159" s="199"/>
      <c r="J159" s="200">
        <f>ROUND(I159*H159,2)</f>
        <v>0</v>
      </c>
      <c r="K159" s="196" t="s">
        <v>1</v>
      </c>
      <c r="L159" s="201"/>
      <c r="M159" s="202" t="s">
        <v>1</v>
      </c>
      <c r="N159" s="203" t="s">
        <v>43</v>
      </c>
      <c r="O159" s="58"/>
      <c r="P159" s="158">
        <f>O159*H159</f>
        <v>0</v>
      </c>
      <c r="Q159" s="158">
        <v>2E-05</v>
      </c>
      <c r="R159" s="158">
        <f>Q159*H159</f>
        <v>0.0001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509</v>
      </c>
      <c r="AT159" s="160" t="s">
        <v>428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316</v>
      </c>
      <c r="BM159" s="160" t="s">
        <v>2051</v>
      </c>
    </row>
    <row r="160" spans="1:65" s="2" customFormat="1" ht="24">
      <c r="A160" s="32"/>
      <c r="B160" s="148"/>
      <c r="C160" s="149" t="s">
        <v>8</v>
      </c>
      <c r="D160" s="149" t="s">
        <v>243</v>
      </c>
      <c r="E160" s="150" t="s">
        <v>2052</v>
      </c>
      <c r="F160" s="151" t="s">
        <v>2053</v>
      </c>
      <c r="G160" s="152" t="s">
        <v>501</v>
      </c>
      <c r="H160" s="153">
        <v>5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316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316</v>
      </c>
      <c r="BM160" s="160" t="s">
        <v>2054</v>
      </c>
    </row>
    <row r="161" spans="1:47" s="2" customFormat="1" ht="19.5">
      <c r="A161" s="32"/>
      <c r="B161" s="33"/>
      <c r="C161" s="32"/>
      <c r="D161" s="162" t="s">
        <v>248</v>
      </c>
      <c r="E161" s="32"/>
      <c r="F161" s="163" t="s">
        <v>2055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1:65" s="2" customFormat="1" ht="24">
      <c r="A162" s="32"/>
      <c r="B162" s="148"/>
      <c r="C162" s="194" t="s">
        <v>316</v>
      </c>
      <c r="D162" s="194" t="s">
        <v>428</v>
      </c>
      <c r="E162" s="195" t="s">
        <v>2056</v>
      </c>
      <c r="F162" s="196" t="s">
        <v>2057</v>
      </c>
      <c r="G162" s="197" t="s">
        <v>501</v>
      </c>
      <c r="H162" s="198">
        <v>5</v>
      </c>
      <c r="I162" s="199"/>
      <c r="J162" s="200">
        <f>ROUND(I162*H162,2)</f>
        <v>0</v>
      </c>
      <c r="K162" s="196" t="s">
        <v>356</v>
      </c>
      <c r="L162" s="201"/>
      <c r="M162" s="202" t="s">
        <v>1</v>
      </c>
      <c r="N162" s="203" t="s">
        <v>43</v>
      </c>
      <c r="O162" s="58"/>
      <c r="P162" s="158">
        <f>O162*H162</f>
        <v>0</v>
      </c>
      <c r="Q162" s="158">
        <v>8E-05</v>
      </c>
      <c r="R162" s="158">
        <f>Q162*H162</f>
        <v>0.0004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509</v>
      </c>
      <c r="AT162" s="160" t="s">
        <v>428</v>
      </c>
      <c r="AU162" s="160" t="s">
        <v>87</v>
      </c>
      <c r="AY162" s="17" t="s">
        <v>240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316</v>
      </c>
      <c r="BM162" s="160" t="s">
        <v>2058</v>
      </c>
    </row>
    <row r="163" spans="1:47" s="2" customFormat="1" ht="19.5">
      <c r="A163" s="32"/>
      <c r="B163" s="33"/>
      <c r="C163" s="32"/>
      <c r="D163" s="162" t="s">
        <v>248</v>
      </c>
      <c r="E163" s="32"/>
      <c r="F163" s="163" t="s">
        <v>2057</v>
      </c>
      <c r="G163" s="32"/>
      <c r="H163" s="32"/>
      <c r="I163" s="164"/>
      <c r="J163" s="32"/>
      <c r="K163" s="32"/>
      <c r="L163" s="33"/>
      <c r="M163" s="165"/>
      <c r="N163" s="166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248</v>
      </c>
      <c r="AU163" s="17" t="s">
        <v>87</v>
      </c>
    </row>
    <row r="164" spans="1:65" s="2" customFormat="1" ht="24">
      <c r="A164" s="32"/>
      <c r="B164" s="148"/>
      <c r="C164" s="149" t="s">
        <v>321</v>
      </c>
      <c r="D164" s="149" t="s">
        <v>243</v>
      </c>
      <c r="E164" s="150" t="s">
        <v>2059</v>
      </c>
      <c r="F164" s="151" t="s">
        <v>2060</v>
      </c>
      <c r="G164" s="152" t="s">
        <v>445</v>
      </c>
      <c r="H164" s="153">
        <v>103.95</v>
      </c>
      <c r="I164" s="154"/>
      <c r="J164" s="155">
        <f>ROUND(I164*H164,2)</f>
        <v>0</v>
      </c>
      <c r="K164" s="151" t="s">
        <v>356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316</v>
      </c>
      <c r="AT164" s="160" t="s">
        <v>243</v>
      </c>
      <c r="AU164" s="160" t="s">
        <v>87</v>
      </c>
      <c r="AY164" s="17" t="s">
        <v>240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316</v>
      </c>
      <c r="BM164" s="160" t="s">
        <v>2061</v>
      </c>
    </row>
    <row r="165" spans="1:47" s="2" customFormat="1" ht="29.25">
      <c r="A165" s="32"/>
      <c r="B165" s="33"/>
      <c r="C165" s="32"/>
      <c r="D165" s="162" t="s">
        <v>248</v>
      </c>
      <c r="E165" s="32"/>
      <c r="F165" s="163" t="s">
        <v>2062</v>
      </c>
      <c r="G165" s="32"/>
      <c r="H165" s="32"/>
      <c r="I165" s="164"/>
      <c r="J165" s="32"/>
      <c r="K165" s="32"/>
      <c r="L165" s="33"/>
      <c r="M165" s="165"/>
      <c r="N165" s="166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248</v>
      </c>
      <c r="AU165" s="17" t="s">
        <v>87</v>
      </c>
    </row>
    <row r="166" spans="1:65" s="2" customFormat="1" ht="16.5" customHeight="1">
      <c r="A166" s="32"/>
      <c r="B166" s="148"/>
      <c r="C166" s="194" t="s">
        <v>327</v>
      </c>
      <c r="D166" s="194" t="s">
        <v>428</v>
      </c>
      <c r="E166" s="195" t="s">
        <v>2063</v>
      </c>
      <c r="F166" s="196" t="s">
        <v>2064</v>
      </c>
      <c r="G166" s="197" t="s">
        <v>2065</v>
      </c>
      <c r="H166" s="198">
        <v>103.95</v>
      </c>
      <c r="I166" s="199"/>
      <c r="J166" s="200">
        <f>ROUND(I166*H166,2)</f>
        <v>0</v>
      </c>
      <c r="K166" s="196" t="s">
        <v>356</v>
      </c>
      <c r="L166" s="201"/>
      <c r="M166" s="202" t="s">
        <v>1</v>
      </c>
      <c r="N166" s="203" t="s">
        <v>43</v>
      </c>
      <c r="O166" s="58"/>
      <c r="P166" s="158">
        <f>O166*H166</f>
        <v>0</v>
      </c>
      <c r="Q166" s="158">
        <v>0.001</v>
      </c>
      <c r="R166" s="158">
        <f>Q166*H166</f>
        <v>0.10395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509</v>
      </c>
      <c r="AT166" s="160" t="s">
        <v>428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316</v>
      </c>
      <c r="BM166" s="160" t="s">
        <v>2066</v>
      </c>
    </row>
    <row r="167" spans="1:47" s="2" customFormat="1" ht="12">
      <c r="A167" s="32"/>
      <c r="B167" s="33"/>
      <c r="C167" s="32"/>
      <c r="D167" s="162" t="s">
        <v>248</v>
      </c>
      <c r="E167" s="32"/>
      <c r="F167" s="163" t="s">
        <v>2064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2:51" s="13" customFormat="1" ht="12">
      <c r="B168" s="171"/>
      <c r="D168" s="162" t="s">
        <v>367</v>
      </c>
      <c r="E168" s="172" t="s">
        <v>1</v>
      </c>
      <c r="F168" s="173" t="s">
        <v>2067</v>
      </c>
      <c r="H168" s="174">
        <v>103.95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367</v>
      </c>
      <c r="AU168" s="172" t="s">
        <v>87</v>
      </c>
      <c r="AV168" s="13" t="s">
        <v>87</v>
      </c>
      <c r="AW168" s="13" t="s">
        <v>33</v>
      </c>
      <c r="AX168" s="13" t="s">
        <v>85</v>
      </c>
      <c r="AY168" s="172" t="s">
        <v>240</v>
      </c>
    </row>
    <row r="169" spans="1:65" s="2" customFormat="1" ht="24">
      <c r="A169" s="32"/>
      <c r="B169" s="148"/>
      <c r="C169" s="149" t="s">
        <v>332</v>
      </c>
      <c r="D169" s="149" t="s">
        <v>243</v>
      </c>
      <c r="E169" s="150" t="s">
        <v>2068</v>
      </c>
      <c r="F169" s="151" t="s">
        <v>2069</v>
      </c>
      <c r="G169" s="152" t="s">
        <v>445</v>
      </c>
      <c r="H169" s="153">
        <v>15</v>
      </c>
      <c r="I169" s="154"/>
      <c r="J169" s="155">
        <f>ROUND(I169*H169,2)</f>
        <v>0</v>
      </c>
      <c r="K169" s="151" t="s">
        <v>356</v>
      </c>
      <c r="L169" s="33"/>
      <c r="M169" s="156" t="s">
        <v>1</v>
      </c>
      <c r="N169" s="157" t="s">
        <v>43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316</v>
      </c>
      <c r="AT169" s="160" t="s">
        <v>243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316</v>
      </c>
      <c r="BM169" s="160" t="s">
        <v>2070</v>
      </c>
    </row>
    <row r="170" spans="1:47" s="2" customFormat="1" ht="29.25">
      <c r="A170" s="32"/>
      <c r="B170" s="33"/>
      <c r="C170" s="32"/>
      <c r="D170" s="162" t="s">
        <v>248</v>
      </c>
      <c r="E170" s="32"/>
      <c r="F170" s="163" t="s">
        <v>2071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248</v>
      </c>
      <c r="AU170" s="17" t="s">
        <v>87</v>
      </c>
    </row>
    <row r="171" spans="2:51" s="13" customFormat="1" ht="12">
      <c r="B171" s="171"/>
      <c r="D171" s="162" t="s">
        <v>367</v>
      </c>
      <c r="E171" s="172" t="s">
        <v>1</v>
      </c>
      <c r="F171" s="173" t="s">
        <v>8</v>
      </c>
      <c r="H171" s="174">
        <v>15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367</v>
      </c>
      <c r="AU171" s="172" t="s">
        <v>87</v>
      </c>
      <c r="AV171" s="13" t="s">
        <v>87</v>
      </c>
      <c r="AW171" s="13" t="s">
        <v>33</v>
      </c>
      <c r="AX171" s="13" t="s">
        <v>85</v>
      </c>
      <c r="AY171" s="172" t="s">
        <v>240</v>
      </c>
    </row>
    <row r="172" spans="1:65" s="2" customFormat="1" ht="16.5" customHeight="1">
      <c r="A172" s="32"/>
      <c r="B172" s="148"/>
      <c r="C172" s="194" t="s">
        <v>453</v>
      </c>
      <c r="D172" s="194" t="s">
        <v>428</v>
      </c>
      <c r="E172" s="195" t="s">
        <v>2072</v>
      </c>
      <c r="F172" s="196" t="s">
        <v>2073</v>
      </c>
      <c r="G172" s="197" t="s">
        <v>2065</v>
      </c>
      <c r="H172" s="198">
        <v>3.1</v>
      </c>
      <c r="I172" s="199"/>
      <c r="J172" s="200">
        <f>ROUND(I172*H172,2)</f>
        <v>0</v>
      </c>
      <c r="K172" s="196" t="s">
        <v>356</v>
      </c>
      <c r="L172" s="201"/>
      <c r="M172" s="202" t="s">
        <v>1</v>
      </c>
      <c r="N172" s="203" t="s">
        <v>43</v>
      </c>
      <c r="O172" s="58"/>
      <c r="P172" s="158">
        <f>O172*H172</f>
        <v>0</v>
      </c>
      <c r="Q172" s="158">
        <v>0.001</v>
      </c>
      <c r="R172" s="158">
        <f>Q172*H172</f>
        <v>0.0031000000000000003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509</v>
      </c>
      <c r="AT172" s="160" t="s">
        <v>428</v>
      </c>
      <c r="AU172" s="160" t="s">
        <v>87</v>
      </c>
      <c r="AY172" s="17" t="s">
        <v>240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316</v>
      </c>
      <c r="BM172" s="160" t="s">
        <v>2074</v>
      </c>
    </row>
    <row r="173" spans="1:47" s="2" customFormat="1" ht="12">
      <c r="A173" s="32"/>
      <c r="B173" s="33"/>
      <c r="C173" s="32"/>
      <c r="D173" s="162" t="s">
        <v>248</v>
      </c>
      <c r="E173" s="32"/>
      <c r="F173" s="163" t="s">
        <v>2073</v>
      </c>
      <c r="G173" s="32"/>
      <c r="H173" s="32"/>
      <c r="I173" s="164"/>
      <c r="J173" s="32"/>
      <c r="K173" s="32"/>
      <c r="L173" s="33"/>
      <c r="M173" s="165"/>
      <c r="N173" s="166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248</v>
      </c>
      <c r="AU173" s="17" t="s">
        <v>87</v>
      </c>
    </row>
    <row r="174" spans="2:51" s="13" customFormat="1" ht="12">
      <c r="B174" s="171"/>
      <c r="D174" s="162" t="s">
        <v>367</v>
      </c>
      <c r="E174" s="172" t="s">
        <v>1</v>
      </c>
      <c r="F174" s="173" t="s">
        <v>2075</v>
      </c>
      <c r="H174" s="174">
        <v>3.1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367</v>
      </c>
      <c r="AU174" s="172" t="s">
        <v>87</v>
      </c>
      <c r="AV174" s="13" t="s">
        <v>87</v>
      </c>
      <c r="AW174" s="13" t="s">
        <v>33</v>
      </c>
      <c r="AX174" s="13" t="s">
        <v>78</v>
      </c>
      <c r="AY174" s="172" t="s">
        <v>240</v>
      </c>
    </row>
    <row r="175" spans="1:65" s="2" customFormat="1" ht="16.5" customHeight="1">
      <c r="A175" s="32"/>
      <c r="B175" s="148"/>
      <c r="C175" s="149" t="s">
        <v>7</v>
      </c>
      <c r="D175" s="149" t="s">
        <v>243</v>
      </c>
      <c r="E175" s="150" t="s">
        <v>2076</v>
      </c>
      <c r="F175" s="151" t="s">
        <v>2077</v>
      </c>
      <c r="G175" s="152" t="s">
        <v>501</v>
      </c>
      <c r="H175" s="153">
        <v>17</v>
      </c>
      <c r="I175" s="154"/>
      <c r="J175" s="155">
        <f>ROUND(I175*H175,2)</f>
        <v>0</v>
      </c>
      <c r="K175" s="151" t="s">
        <v>356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316</v>
      </c>
      <c r="AT175" s="160" t="s">
        <v>243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316</v>
      </c>
      <c r="BM175" s="160" t="s">
        <v>2078</v>
      </c>
    </row>
    <row r="176" spans="1:47" s="2" customFormat="1" ht="12">
      <c r="A176" s="32"/>
      <c r="B176" s="33"/>
      <c r="C176" s="32"/>
      <c r="D176" s="162" t="s">
        <v>248</v>
      </c>
      <c r="E176" s="32"/>
      <c r="F176" s="163" t="s">
        <v>2079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2:51" s="13" customFormat="1" ht="12">
      <c r="B177" s="171"/>
      <c r="D177" s="162" t="s">
        <v>367</v>
      </c>
      <c r="E177" s="172" t="s">
        <v>1</v>
      </c>
      <c r="F177" s="173" t="s">
        <v>2080</v>
      </c>
      <c r="H177" s="174">
        <v>17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367</v>
      </c>
      <c r="AU177" s="172" t="s">
        <v>87</v>
      </c>
      <c r="AV177" s="13" t="s">
        <v>87</v>
      </c>
      <c r="AW177" s="13" t="s">
        <v>33</v>
      </c>
      <c r="AX177" s="13" t="s">
        <v>85</v>
      </c>
      <c r="AY177" s="172" t="s">
        <v>240</v>
      </c>
    </row>
    <row r="178" spans="1:65" s="2" customFormat="1" ht="16.5" customHeight="1">
      <c r="A178" s="32"/>
      <c r="B178" s="148"/>
      <c r="C178" s="194" t="s">
        <v>462</v>
      </c>
      <c r="D178" s="194" t="s">
        <v>428</v>
      </c>
      <c r="E178" s="195" t="s">
        <v>2081</v>
      </c>
      <c r="F178" s="196" t="s">
        <v>2082</v>
      </c>
      <c r="G178" s="197" t="s">
        <v>501</v>
      </c>
      <c r="H178" s="198">
        <v>5</v>
      </c>
      <c r="I178" s="199"/>
      <c r="J178" s="200">
        <f>ROUND(I178*H178,2)</f>
        <v>0</v>
      </c>
      <c r="K178" s="196" t="s">
        <v>356</v>
      </c>
      <c r="L178" s="201"/>
      <c r="M178" s="202" t="s">
        <v>1</v>
      </c>
      <c r="N178" s="203" t="s">
        <v>43</v>
      </c>
      <c r="O178" s="58"/>
      <c r="P178" s="158">
        <f>O178*H178</f>
        <v>0</v>
      </c>
      <c r="Q178" s="158">
        <v>0.00016</v>
      </c>
      <c r="R178" s="158">
        <f>Q178*H178</f>
        <v>0.0008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509</v>
      </c>
      <c r="AT178" s="160" t="s">
        <v>428</v>
      </c>
      <c r="AU178" s="160" t="s">
        <v>87</v>
      </c>
      <c r="AY178" s="17" t="s">
        <v>240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316</v>
      </c>
      <c r="BM178" s="160" t="s">
        <v>2083</v>
      </c>
    </row>
    <row r="179" spans="1:47" s="2" customFormat="1" ht="12">
      <c r="A179" s="32"/>
      <c r="B179" s="33"/>
      <c r="C179" s="32"/>
      <c r="D179" s="162" t="s">
        <v>248</v>
      </c>
      <c r="E179" s="32"/>
      <c r="F179" s="163" t="s">
        <v>2082</v>
      </c>
      <c r="G179" s="32"/>
      <c r="H179" s="32"/>
      <c r="I179" s="164"/>
      <c r="J179" s="32"/>
      <c r="K179" s="32"/>
      <c r="L179" s="33"/>
      <c r="M179" s="165"/>
      <c r="N179" s="166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248</v>
      </c>
      <c r="AU179" s="17" t="s">
        <v>87</v>
      </c>
    </row>
    <row r="180" spans="1:65" s="2" customFormat="1" ht="24">
      <c r="A180" s="32"/>
      <c r="B180" s="148"/>
      <c r="C180" s="194" t="s">
        <v>467</v>
      </c>
      <c r="D180" s="194" t="s">
        <v>428</v>
      </c>
      <c r="E180" s="195" t="s">
        <v>2084</v>
      </c>
      <c r="F180" s="196" t="s">
        <v>2085</v>
      </c>
      <c r="G180" s="197" t="s">
        <v>501</v>
      </c>
      <c r="H180" s="198">
        <v>12</v>
      </c>
      <c r="I180" s="199"/>
      <c r="J180" s="200">
        <f>ROUND(I180*H180,2)</f>
        <v>0</v>
      </c>
      <c r="K180" s="196" t="s">
        <v>356</v>
      </c>
      <c r="L180" s="201"/>
      <c r="M180" s="202" t="s">
        <v>1</v>
      </c>
      <c r="N180" s="203" t="s">
        <v>43</v>
      </c>
      <c r="O180" s="58"/>
      <c r="P180" s="158">
        <f>O180*H180</f>
        <v>0</v>
      </c>
      <c r="Q180" s="158">
        <v>0.00026</v>
      </c>
      <c r="R180" s="158">
        <f>Q180*H180</f>
        <v>0.0031199999999999995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509</v>
      </c>
      <c r="AT180" s="160" t="s">
        <v>428</v>
      </c>
      <c r="AU180" s="160" t="s">
        <v>87</v>
      </c>
      <c r="AY180" s="17" t="s">
        <v>240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316</v>
      </c>
      <c r="BM180" s="160" t="s">
        <v>2086</v>
      </c>
    </row>
    <row r="181" spans="1:47" s="2" customFormat="1" ht="12">
      <c r="A181" s="32"/>
      <c r="B181" s="33"/>
      <c r="C181" s="32"/>
      <c r="D181" s="162" t="s">
        <v>248</v>
      </c>
      <c r="E181" s="32"/>
      <c r="F181" s="163" t="s">
        <v>2085</v>
      </c>
      <c r="G181" s="32"/>
      <c r="H181" s="32"/>
      <c r="I181" s="164"/>
      <c r="J181" s="32"/>
      <c r="K181" s="32"/>
      <c r="L181" s="33"/>
      <c r="M181" s="165"/>
      <c r="N181" s="166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248</v>
      </c>
      <c r="AU181" s="17" t="s">
        <v>87</v>
      </c>
    </row>
    <row r="182" spans="2:51" s="13" customFormat="1" ht="12">
      <c r="B182" s="171"/>
      <c r="D182" s="162" t="s">
        <v>367</v>
      </c>
      <c r="E182" s="172" t="s">
        <v>1</v>
      </c>
      <c r="F182" s="173" t="s">
        <v>2087</v>
      </c>
      <c r="H182" s="174">
        <v>12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367</v>
      </c>
      <c r="AU182" s="172" t="s">
        <v>87</v>
      </c>
      <c r="AV182" s="13" t="s">
        <v>87</v>
      </c>
      <c r="AW182" s="13" t="s">
        <v>33</v>
      </c>
      <c r="AX182" s="13" t="s">
        <v>85</v>
      </c>
      <c r="AY182" s="172" t="s">
        <v>240</v>
      </c>
    </row>
    <row r="183" spans="1:65" s="2" customFormat="1" ht="16.5" customHeight="1">
      <c r="A183" s="32"/>
      <c r="B183" s="148"/>
      <c r="C183" s="149" t="s">
        <v>472</v>
      </c>
      <c r="D183" s="149" t="s">
        <v>243</v>
      </c>
      <c r="E183" s="150" t="s">
        <v>2088</v>
      </c>
      <c r="F183" s="151" t="s">
        <v>2089</v>
      </c>
      <c r="G183" s="152" t="s">
        <v>501</v>
      </c>
      <c r="H183" s="153">
        <v>10</v>
      </c>
      <c r="I183" s="154"/>
      <c r="J183" s="155">
        <f>ROUND(I183*H183,2)</f>
        <v>0</v>
      </c>
      <c r="K183" s="151" t="s">
        <v>356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316</v>
      </c>
      <c r="AT183" s="160" t="s">
        <v>243</v>
      </c>
      <c r="AU183" s="160" t="s">
        <v>87</v>
      </c>
      <c r="AY183" s="17" t="s">
        <v>240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316</v>
      </c>
      <c r="BM183" s="160" t="s">
        <v>2090</v>
      </c>
    </row>
    <row r="184" spans="1:47" s="2" customFormat="1" ht="12">
      <c r="A184" s="32"/>
      <c r="B184" s="33"/>
      <c r="C184" s="32"/>
      <c r="D184" s="162" t="s">
        <v>248</v>
      </c>
      <c r="E184" s="32"/>
      <c r="F184" s="163" t="s">
        <v>2091</v>
      </c>
      <c r="G184" s="32"/>
      <c r="H184" s="32"/>
      <c r="I184" s="164"/>
      <c r="J184" s="32"/>
      <c r="K184" s="32"/>
      <c r="L184" s="33"/>
      <c r="M184" s="165"/>
      <c r="N184" s="166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248</v>
      </c>
      <c r="AU184" s="17" t="s">
        <v>87</v>
      </c>
    </row>
    <row r="185" spans="1:65" s="2" customFormat="1" ht="24">
      <c r="A185" s="32"/>
      <c r="B185" s="148"/>
      <c r="C185" s="194" t="s">
        <v>403</v>
      </c>
      <c r="D185" s="194" t="s">
        <v>428</v>
      </c>
      <c r="E185" s="195" t="s">
        <v>2092</v>
      </c>
      <c r="F185" s="196" t="s">
        <v>2093</v>
      </c>
      <c r="G185" s="197" t="s">
        <v>501</v>
      </c>
      <c r="H185" s="198">
        <v>10</v>
      </c>
      <c r="I185" s="199"/>
      <c r="J185" s="200">
        <f>ROUND(I185*H185,2)</f>
        <v>0</v>
      </c>
      <c r="K185" s="196" t="s">
        <v>356</v>
      </c>
      <c r="L185" s="201"/>
      <c r="M185" s="202" t="s">
        <v>1</v>
      </c>
      <c r="N185" s="203" t="s">
        <v>43</v>
      </c>
      <c r="O185" s="58"/>
      <c r="P185" s="158">
        <f>O185*H185</f>
        <v>0</v>
      </c>
      <c r="Q185" s="158">
        <v>0.0007</v>
      </c>
      <c r="R185" s="158">
        <f>Q185*H185</f>
        <v>0.007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509</v>
      </c>
      <c r="AT185" s="160" t="s">
        <v>428</v>
      </c>
      <c r="AU185" s="160" t="s">
        <v>87</v>
      </c>
      <c r="AY185" s="17" t="s">
        <v>240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85</v>
      </c>
      <c r="BK185" s="161">
        <f>ROUND(I185*H185,2)</f>
        <v>0</v>
      </c>
      <c r="BL185" s="17" t="s">
        <v>316</v>
      </c>
      <c r="BM185" s="160" t="s">
        <v>2094</v>
      </c>
    </row>
    <row r="186" spans="1:47" s="2" customFormat="1" ht="19.5">
      <c r="A186" s="32"/>
      <c r="B186" s="33"/>
      <c r="C186" s="32"/>
      <c r="D186" s="162" t="s">
        <v>248</v>
      </c>
      <c r="E186" s="32"/>
      <c r="F186" s="163" t="s">
        <v>2093</v>
      </c>
      <c r="G186" s="32"/>
      <c r="H186" s="32"/>
      <c r="I186" s="164"/>
      <c r="J186" s="32"/>
      <c r="K186" s="32"/>
      <c r="L186" s="33"/>
      <c r="M186" s="165"/>
      <c r="N186" s="166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248</v>
      </c>
      <c r="AU186" s="17" t="s">
        <v>87</v>
      </c>
    </row>
    <row r="187" spans="2:51" s="13" customFormat="1" ht="12">
      <c r="B187" s="171"/>
      <c r="D187" s="162" t="s">
        <v>367</v>
      </c>
      <c r="E187" s="172" t="s">
        <v>1</v>
      </c>
      <c r="F187" s="173" t="s">
        <v>2033</v>
      </c>
      <c r="H187" s="174">
        <v>10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367</v>
      </c>
      <c r="AU187" s="172" t="s">
        <v>87</v>
      </c>
      <c r="AV187" s="13" t="s">
        <v>87</v>
      </c>
      <c r="AW187" s="13" t="s">
        <v>33</v>
      </c>
      <c r="AX187" s="13" t="s">
        <v>85</v>
      </c>
      <c r="AY187" s="172" t="s">
        <v>240</v>
      </c>
    </row>
    <row r="188" spans="1:65" s="2" customFormat="1" ht="24">
      <c r="A188" s="32"/>
      <c r="B188" s="148"/>
      <c r="C188" s="149" t="s">
        <v>478</v>
      </c>
      <c r="D188" s="149" t="s">
        <v>243</v>
      </c>
      <c r="E188" s="150" t="s">
        <v>2095</v>
      </c>
      <c r="F188" s="151" t="s">
        <v>2096</v>
      </c>
      <c r="G188" s="152" t="s">
        <v>501</v>
      </c>
      <c r="H188" s="153">
        <v>1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316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316</v>
      </c>
      <c r="BM188" s="160" t="s">
        <v>2097</v>
      </c>
    </row>
    <row r="189" spans="1:47" s="2" customFormat="1" ht="29.25">
      <c r="A189" s="32"/>
      <c r="B189" s="33"/>
      <c r="C189" s="32"/>
      <c r="D189" s="162" t="s">
        <v>248</v>
      </c>
      <c r="E189" s="32"/>
      <c r="F189" s="163" t="s">
        <v>2098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2:63" s="12" customFormat="1" ht="25.9" customHeight="1">
      <c r="B190" s="135"/>
      <c r="D190" s="136" t="s">
        <v>77</v>
      </c>
      <c r="E190" s="137" t="s">
        <v>428</v>
      </c>
      <c r="F190" s="137" t="s">
        <v>1708</v>
      </c>
      <c r="I190" s="138"/>
      <c r="J190" s="139">
        <f>BK190</f>
        <v>0</v>
      </c>
      <c r="L190" s="135"/>
      <c r="M190" s="140"/>
      <c r="N190" s="141"/>
      <c r="O190" s="141"/>
      <c r="P190" s="142">
        <f>P191+P208</f>
        <v>0</v>
      </c>
      <c r="Q190" s="141"/>
      <c r="R190" s="142">
        <f>R191+R208</f>
        <v>19.8747668</v>
      </c>
      <c r="S190" s="141"/>
      <c r="T190" s="143">
        <f>T191+T208</f>
        <v>0</v>
      </c>
      <c r="AR190" s="136" t="s">
        <v>100</v>
      </c>
      <c r="AT190" s="144" t="s">
        <v>77</v>
      </c>
      <c r="AU190" s="144" t="s">
        <v>78</v>
      </c>
      <c r="AY190" s="136" t="s">
        <v>240</v>
      </c>
      <c r="BK190" s="145">
        <f>BK191+BK208</f>
        <v>0</v>
      </c>
    </row>
    <row r="191" spans="2:63" s="12" customFormat="1" ht="22.9" customHeight="1">
      <c r="B191" s="135"/>
      <c r="D191" s="136" t="s">
        <v>77</v>
      </c>
      <c r="E191" s="146" t="s">
        <v>2099</v>
      </c>
      <c r="F191" s="146" t="s">
        <v>2100</v>
      </c>
      <c r="I191" s="138"/>
      <c r="J191" s="147">
        <f>BK191</f>
        <v>0</v>
      </c>
      <c r="L191" s="135"/>
      <c r="M191" s="140"/>
      <c r="N191" s="141"/>
      <c r="O191" s="141"/>
      <c r="P191" s="142">
        <f>SUM(P192:P207)</f>
        <v>0</v>
      </c>
      <c r="Q191" s="141"/>
      <c r="R191" s="142">
        <f>SUM(R192:R207)</f>
        <v>0.0156</v>
      </c>
      <c r="S191" s="141"/>
      <c r="T191" s="143">
        <f>SUM(T192:T207)</f>
        <v>0</v>
      </c>
      <c r="AR191" s="136" t="s">
        <v>100</v>
      </c>
      <c r="AT191" s="144" t="s">
        <v>77</v>
      </c>
      <c r="AU191" s="144" t="s">
        <v>85</v>
      </c>
      <c r="AY191" s="136" t="s">
        <v>240</v>
      </c>
      <c r="BK191" s="145">
        <f>SUM(BK192:BK207)</f>
        <v>0</v>
      </c>
    </row>
    <row r="192" spans="1:65" s="2" customFormat="1" ht="24">
      <c r="A192" s="32"/>
      <c r="B192" s="148"/>
      <c r="C192" s="149" t="s">
        <v>483</v>
      </c>
      <c r="D192" s="149" t="s">
        <v>243</v>
      </c>
      <c r="E192" s="150" t="s">
        <v>2101</v>
      </c>
      <c r="F192" s="151" t="s">
        <v>2102</v>
      </c>
      <c r="G192" s="152" t="s">
        <v>826</v>
      </c>
      <c r="H192" s="153">
        <v>8</v>
      </c>
      <c r="I192" s="154"/>
      <c r="J192" s="155">
        <f>ROUND(I192*H192,2)</f>
        <v>0</v>
      </c>
      <c r="K192" s="151" t="s">
        <v>1</v>
      </c>
      <c r="L192" s="33"/>
      <c r="M192" s="156" t="s">
        <v>1</v>
      </c>
      <c r="N192" s="157" t="s">
        <v>43</v>
      </c>
      <c r="O192" s="58"/>
      <c r="P192" s="158">
        <f>O192*H192</f>
        <v>0</v>
      </c>
      <c r="Q192" s="158">
        <v>0</v>
      </c>
      <c r="R192" s="158">
        <f>Q192*H192</f>
        <v>0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316</v>
      </c>
      <c r="AT192" s="160" t="s">
        <v>243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316</v>
      </c>
      <c r="BM192" s="160" t="s">
        <v>2103</v>
      </c>
    </row>
    <row r="193" spans="1:47" s="2" customFormat="1" ht="12">
      <c r="A193" s="32"/>
      <c r="B193" s="33"/>
      <c r="C193" s="32"/>
      <c r="D193" s="162" t="s">
        <v>248</v>
      </c>
      <c r="E193" s="32"/>
      <c r="F193" s="163" t="s">
        <v>2104</v>
      </c>
      <c r="G193" s="32"/>
      <c r="H193" s="32"/>
      <c r="I193" s="164"/>
      <c r="J193" s="32"/>
      <c r="K193" s="32"/>
      <c r="L193" s="33"/>
      <c r="M193" s="165"/>
      <c r="N193" s="166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248</v>
      </c>
      <c r="AU193" s="17" t="s">
        <v>87</v>
      </c>
    </row>
    <row r="194" spans="1:65" s="2" customFormat="1" ht="24">
      <c r="A194" s="32"/>
      <c r="B194" s="148"/>
      <c r="C194" s="149" t="s">
        <v>485</v>
      </c>
      <c r="D194" s="149" t="s">
        <v>243</v>
      </c>
      <c r="E194" s="150" t="s">
        <v>2105</v>
      </c>
      <c r="F194" s="151" t="s">
        <v>2106</v>
      </c>
      <c r="G194" s="152" t="s">
        <v>501</v>
      </c>
      <c r="H194" s="153">
        <v>5</v>
      </c>
      <c r="I194" s="154"/>
      <c r="J194" s="155">
        <f>ROUND(I194*H194,2)</f>
        <v>0</v>
      </c>
      <c r="K194" s="151" t="s">
        <v>356</v>
      </c>
      <c r="L194" s="33"/>
      <c r="M194" s="156" t="s">
        <v>1</v>
      </c>
      <c r="N194" s="157" t="s">
        <v>43</v>
      </c>
      <c r="O194" s="58"/>
      <c r="P194" s="158">
        <f>O194*H194</f>
        <v>0</v>
      </c>
      <c r="Q194" s="158">
        <v>0</v>
      </c>
      <c r="R194" s="158">
        <f>Q194*H194</f>
        <v>0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1344</v>
      </c>
      <c r="AT194" s="160" t="s">
        <v>243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1344</v>
      </c>
      <c r="BM194" s="160" t="s">
        <v>2107</v>
      </c>
    </row>
    <row r="195" spans="1:47" s="2" customFormat="1" ht="19.5">
      <c r="A195" s="32"/>
      <c r="B195" s="33"/>
      <c r="C195" s="32"/>
      <c r="D195" s="162" t="s">
        <v>248</v>
      </c>
      <c r="E195" s="32"/>
      <c r="F195" s="163" t="s">
        <v>2108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1:65" s="2" customFormat="1" ht="24">
      <c r="A196" s="32"/>
      <c r="B196" s="148"/>
      <c r="C196" s="194" t="s">
        <v>490</v>
      </c>
      <c r="D196" s="194" t="s">
        <v>428</v>
      </c>
      <c r="E196" s="195" t="s">
        <v>2109</v>
      </c>
      <c r="F196" s="196" t="s">
        <v>2110</v>
      </c>
      <c r="G196" s="197" t="s">
        <v>501</v>
      </c>
      <c r="H196" s="198">
        <v>5</v>
      </c>
      <c r="I196" s="199"/>
      <c r="J196" s="200">
        <f>ROUND(I196*H196,2)</f>
        <v>0</v>
      </c>
      <c r="K196" s="196" t="s">
        <v>1</v>
      </c>
      <c r="L196" s="201"/>
      <c r="M196" s="202" t="s">
        <v>1</v>
      </c>
      <c r="N196" s="203" t="s">
        <v>43</v>
      </c>
      <c r="O196" s="58"/>
      <c r="P196" s="158">
        <f>O196*H196</f>
        <v>0</v>
      </c>
      <c r="Q196" s="158">
        <v>0.0026</v>
      </c>
      <c r="R196" s="158">
        <f>Q196*H196</f>
        <v>0.013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2111</v>
      </c>
      <c r="AT196" s="160" t="s">
        <v>428</v>
      </c>
      <c r="AU196" s="160" t="s">
        <v>87</v>
      </c>
      <c r="AY196" s="17" t="s">
        <v>240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2111</v>
      </c>
      <c r="BM196" s="160" t="s">
        <v>2112</v>
      </c>
    </row>
    <row r="197" spans="1:47" s="2" customFormat="1" ht="29.25">
      <c r="A197" s="32"/>
      <c r="B197" s="33"/>
      <c r="C197" s="32"/>
      <c r="D197" s="162" t="s">
        <v>248</v>
      </c>
      <c r="E197" s="32"/>
      <c r="F197" s="163" t="s">
        <v>2113</v>
      </c>
      <c r="G197" s="32"/>
      <c r="H197" s="32"/>
      <c r="I197" s="164"/>
      <c r="J197" s="32"/>
      <c r="K197" s="32"/>
      <c r="L197" s="33"/>
      <c r="M197" s="165"/>
      <c r="N197" s="166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248</v>
      </c>
      <c r="AU197" s="17" t="s">
        <v>87</v>
      </c>
    </row>
    <row r="198" spans="1:65" s="2" customFormat="1" ht="24">
      <c r="A198" s="32"/>
      <c r="B198" s="148"/>
      <c r="C198" s="149" t="s">
        <v>498</v>
      </c>
      <c r="D198" s="149" t="s">
        <v>243</v>
      </c>
      <c r="E198" s="150" t="s">
        <v>2114</v>
      </c>
      <c r="F198" s="151" t="s">
        <v>2115</v>
      </c>
      <c r="G198" s="152" t="s">
        <v>501</v>
      </c>
      <c r="H198" s="153">
        <v>5</v>
      </c>
      <c r="I198" s="154"/>
      <c r="J198" s="155">
        <f>ROUND(I198*H198,2)</f>
        <v>0</v>
      </c>
      <c r="K198" s="151" t="s">
        <v>356</v>
      </c>
      <c r="L198" s="33"/>
      <c r="M198" s="156" t="s">
        <v>1</v>
      </c>
      <c r="N198" s="157" t="s">
        <v>43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1344</v>
      </c>
      <c r="AT198" s="160" t="s">
        <v>243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1344</v>
      </c>
      <c r="BM198" s="160" t="s">
        <v>2116</v>
      </c>
    </row>
    <row r="199" spans="1:47" s="2" customFormat="1" ht="19.5">
      <c r="A199" s="32"/>
      <c r="B199" s="33"/>
      <c r="C199" s="32"/>
      <c r="D199" s="162" t="s">
        <v>248</v>
      </c>
      <c r="E199" s="32"/>
      <c r="F199" s="163" t="s">
        <v>2117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65" s="2" customFormat="1" ht="24">
      <c r="A200" s="32"/>
      <c r="B200" s="148"/>
      <c r="C200" s="194" t="s">
        <v>503</v>
      </c>
      <c r="D200" s="194" t="s">
        <v>428</v>
      </c>
      <c r="E200" s="195" t="s">
        <v>2118</v>
      </c>
      <c r="F200" s="196" t="s">
        <v>2119</v>
      </c>
      <c r="G200" s="197" t="s">
        <v>501</v>
      </c>
      <c r="H200" s="198">
        <v>5</v>
      </c>
      <c r="I200" s="199"/>
      <c r="J200" s="200">
        <f>ROUND(I200*H200,2)</f>
        <v>0</v>
      </c>
      <c r="K200" s="196" t="s">
        <v>1</v>
      </c>
      <c r="L200" s="201"/>
      <c r="M200" s="202" t="s">
        <v>1</v>
      </c>
      <c r="N200" s="203" t="s">
        <v>43</v>
      </c>
      <c r="O200" s="58"/>
      <c r="P200" s="158">
        <f>O200*H200</f>
        <v>0</v>
      </c>
      <c r="Q200" s="158">
        <v>0</v>
      </c>
      <c r="R200" s="158">
        <f>Q200*H200</f>
        <v>0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509</v>
      </c>
      <c r="AT200" s="160" t="s">
        <v>428</v>
      </c>
      <c r="AU200" s="160" t="s">
        <v>87</v>
      </c>
      <c r="AY200" s="17" t="s">
        <v>240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316</v>
      </c>
      <c r="BM200" s="160" t="s">
        <v>2120</v>
      </c>
    </row>
    <row r="201" spans="1:47" s="2" customFormat="1" ht="19.5">
      <c r="A201" s="32"/>
      <c r="B201" s="33"/>
      <c r="C201" s="32"/>
      <c r="D201" s="162" t="s">
        <v>248</v>
      </c>
      <c r="E201" s="32"/>
      <c r="F201" s="163" t="s">
        <v>2121</v>
      </c>
      <c r="G201" s="32"/>
      <c r="H201" s="32"/>
      <c r="I201" s="164"/>
      <c r="J201" s="32"/>
      <c r="K201" s="32"/>
      <c r="L201" s="33"/>
      <c r="M201" s="165"/>
      <c r="N201" s="166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248</v>
      </c>
      <c r="AU201" s="17" t="s">
        <v>87</v>
      </c>
    </row>
    <row r="202" spans="1:65" s="2" customFormat="1" ht="16.5" customHeight="1">
      <c r="A202" s="32"/>
      <c r="B202" s="148"/>
      <c r="C202" s="149" t="s">
        <v>509</v>
      </c>
      <c r="D202" s="149" t="s">
        <v>243</v>
      </c>
      <c r="E202" s="150" t="s">
        <v>2122</v>
      </c>
      <c r="F202" s="151" t="s">
        <v>2123</v>
      </c>
      <c r="G202" s="152" t="s">
        <v>501</v>
      </c>
      <c r="H202" s="153">
        <v>5</v>
      </c>
      <c r="I202" s="154"/>
      <c r="J202" s="155">
        <f>ROUND(I202*H202,2)</f>
        <v>0</v>
      </c>
      <c r="K202" s="151" t="s">
        <v>356</v>
      </c>
      <c r="L202" s="33"/>
      <c r="M202" s="156" t="s">
        <v>1</v>
      </c>
      <c r="N202" s="157" t="s">
        <v>43</v>
      </c>
      <c r="O202" s="58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1344</v>
      </c>
      <c r="AT202" s="160" t="s">
        <v>243</v>
      </c>
      <c r="AU202" s="160" t="s">
        <v>87</v>
      </c>
      <c r="AY202" s="17" t="s">
        <v>240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1344</v>
      </c>
      <c r="BM202" s="160" t="s">
        <v>2124</v>
      </c>
    </row>
    <row r="203" spans="1:47" s="2" customFormat="1" ht="12">
      <c r="A203" s="32"/>
      <c r="B203" s="33"/>
      <c r="C203" s="32"/>
      <c r="D203" s="162" t="s">
        <v>248</v>
      </c>
      <c r="E203" s="32"/>
      <c r="F203" s="163" t="s">
        <v>2125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248</v>
      </c>
      <c r="AU203" s="17" t="s">
        <v>87</v>
      </c>
    </row>
    <row r="204" spans="1:65" s="2" customFormat="1" ht="24">
      <c r="A204" s="32"/>
      <c r="B204" s="148"/>
      <c r="C204" s="194" t="s">
        <v>514</v>
      </c>
      <c r="D204" s="194" t="s">
        <v>428</v>
      </c>
      <c r="E204" s="195" t="s">
        <v>2126</v>
      </c>
      <c r="F204" s="196" t="s">
        <v>2127</v>
      </c>
      <c r="G204" s="197" t="s">
        <v>501</v>
      </c>
      <c r="H204" s="198">
        <v>5</v>
      </c>
      <c r="I204" s="199"/>
      <c r="J204" s="200">
        <f>ROUND(I204*H204,2)</f>
        <v>0</v>
      </c>
      <c r="K204" s="196" t="s">
        <v>1</v>
      </c>
      <c r="L204" s="201"/>
      <c r="M204" s="202" t="s">
        <v>1</v>
      </c>
      <c r="N204" s="203" t="s">
        <v>43</v>
      </c>
      <c r="O204" s="58"/>
      <c r="P204" s="158">
        <f>O204*H204</f>
        <v>0</v>
      </c>
      <c r="Q204" s="158">
        <v>0.00052</v>
      </c>
      <c r="R204" s="158">
        <f>Q204*H204</f>
        <v>0.0026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509</v>
      </c>
      <c r="AT204" s="160" t="s">
        <v>428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316</v>
      </c>
      <c r="BM204" s="160" t="s">
        <v>2128</v>
      </c>
    </row>
    <row r="205" spans="1:47" s="2" customFormat="1" ht="12">
      <c r="A205" s="32"/>
      <c r="B205" s="33"/>
      <c r="C205" s="32"/>
      <c r="D205" s="162" t="s">
        <v>248</v>
      </c>
      <c r="E205" s="32"/>
      <c r="F205" s="163" t="s">
        <v>2127</v>
      </c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1:65" s="2" customFormat="1" ht="16.5" customHeight="1">
      <c r="A206" s="32"/>
      <c r="B206" s="148"/>
      <c r="C206" s="149" t="s">
        <v>518</v>
      </c>
      <c r="D206" s="149" t="s">
        <v>243</v>
      </c>
      <c r="E206" s="150" t="s">
        <v>2129</v>
      </c>
      <c r="F206" s="151" t="s">
        <v>2130</v>
      </c>
      <c r="G206" s="152" t="s">
        <v>246</v>
      </c>
      <c r="H206" s="153">
        <v>1</v>
      </c>
      <c r="I206" s="154"/>
      <c r="J206" s="155">
        <f>ROUND(I206*H206,2)</f>
        <v>0</v>
      </c>
      <c r="K206" s="151" t="s">
        <v>1</v>
      </c>
      <c r="L206" s="33"/>
      <c r="M206" s="156" t="s">
        <v>1</v>
      </c>
      <c r="N206" s="157" t="s">
        <v>43</v>
      </c>
      <c r="O206" s="58"/>
      <c r="P206" s="158">
        <f>O206*H206</f>
        <v>0</v>
      </c>
      <c r="Q206" s="158">
        <v>0</v>
      </c>
      <c r="R206" s="158">
        <f>Q206*H206</f>
        <v>0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316</v>
      </c>
      <c r="AT206" s="160" t="s">
        <v>243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316</v>
      </c>
      <c r="BM206" s="160" t="s">
        <v>2131</v>
      </c>
    </row>
    <row r="207" spans="1:47" s="2" customFormat="1" ht="29.25">
      <c r="A207" s="32"/>
      <c r="B207" s="33"/>
      <c r="C207" s="32"/>
      <c r="D207" s="162" t="s">
        <v>248</v>
      </c>
      <c r="E207" s="32"/>
      <c r="F207" s="163" t="s">
        <v>2132</v>
      </c>
      <c r="G207" s="32"/>
      <c r="H207" s="32"/>
      <c r="I207" s="164"/>
      <c r="J207" s="32"/>
      <c r="K207" s="32"/>
      <c r="L207" s="33"/>
      <c r="M207" s="165"/>
      <c r="N207" s="166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248</v>
      </c>
      <c r="AU207" s="17" t="s">
        <v>87</v>
      </c>
    </row>
    <row r="208" spans="2:63" s="12" customFormat="1" ht="22.9" customHeight="1">
      <c r="B208" s="135"/>
      <c r="D208" s="136" t="s">
        <v>77</v>
      </c>
      <c r="E208" s="146" t="s">
        <v>2133</v>
      </c>
      <c r="F208" s="146" t="s">
        <v>2134</v>
      </c>
      <c r="I208" s="138"/>
      <c r="J208" s="147">
        <f>BK208</f>
        <v>0</v>
      </c>
      <c r="L208" s="135"/>
      <c r="M208" s="140"/>
      <c r="N208" s="141"/>
      <c r="O208" s="141"/>
      <c r="P208" s="142">
        <f>SUM(P209:P236)</f>
        <v>0</v>
      </c>
      <c r="Q208" s="141"/>
      <c r="R208" s="142">
        <f>SUM(R209:R236)</f>
        <v>19.8591668</v>
      </c>
      <c r="S208" s="141"/>
      <c r="T208" s="143">
        <f>SUM(T209:T236)</f>
        <v>0</v>
      </c>
      <c r="AR208" s="136" t="s">
        <v>100</v>
      </c>
      <c r="AT208" s="144" t="s">
        <v>77</v>
      </c>
      <c r="AU208" s="144" t="s">
        <v>85</v>
      </c>
      <c r="AY208" s="136" t="s">
        <v>240</v>
      </c>
      <c r="BK208" s="145">
        <f>SUM(BK209:BK236)</f>
        <v>0</v>
      </c>
    </row>
    <row r="209" spans="1:65" s="2" customFormat="1" ht="16.5" customHeight="1">
      <c r="A209" s="32"/>
      <c r="B209" s="148"/>
      <c r="C209" s="149" t="s">
        <v>522</v>
      </c>
      <c r="D209" s="149" t="s">
        <v>243</v>
      </c>
      <c r="E209" s="150" t="s">
        <v>2135</v>
      </c>
      <c r="F209" s="151" t="s">
        <v>2136</v>
      </c>
      <c r="G209" s="152" t="s">
        <v>246</v>
      </c>
      <c r="H209" s="153">
        <v>5</v>
      </c>
      <c r="I209" s="154"/>
      <c r="J209" s="155">
        <f>ROUND(I209*H209,2)</f>
        <v>0</v>
      </c>
      <c r="K209" s="151" t="s">
        <v>1</v>
      </c>
      <c r="L209" s="33"/>
      <c r="M209" s="156" t="s">
        <v>1</v>
      </c>
      <c r="N209" s="157" t="s">
        <v>43</v>
      </c>
      <c r="O209" s="58"/>
      <c r="P209" s="158">
        <f>O209*H209</f>
        <v>0</v>
      </c>
      <c r="Q209" s="158">
        <v>0.0088</v>
      </c>
      <c r="R209" s="158">
        <f>Q209*H209</f>
        <v>0.044000000000000004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1344</v>
      </c>
      <c r="AT209" s="160" t="s">
        <v>243</v>
      </c>
      <c r="AU209" s="160" t="s">
        <v>87</v>
      </c>
      <c r="AY209" s="17" t="s">
        <v>240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1344</v>
      </c>
      <c r="BM209" s="160" t="s">
        <v>2137</v>
      </c>
    </row>
    <row r="210" spans="1:47" s="2" customFormat="1" ht="19.5">
      <c r="A210" s="32"/>
      <c r="B210" s="33"/>
      <c r="C210" s="32"/>
      <c r="D210" s="162" t="s">
        <v>248</v>
      </c>
      <c r="E210" s="32"/>
      <c r="F210" s="163" t="s">
        <v>2138</v>
      </c>
      <c r="G210" s="32"/>
      <c r="H210" s="32"/>
      <c r="I210" s="164"/>
      <c r="J210" s="32"/>
      <c r="K210" s="32"/>
      <c r="L210" s="33"/>
      <c r="M210" s="165"/>
      <c r="N210" s="166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248</v>
      </c>
      <c r="AU210" s="17" t="s">
        <v>87</v>
      </c>
    </row>
    <row r="211" spans="1:65" s="2" customFormat="1" ht="24">
      <c r="A211" s="32"/>
      <c r="B211" s="148"/>
      <c r="C211" s="149" t="s">
        <v>527</v>
      </c>
      <c r="D211" s="149" t="s">
        <v>243</v>
      </c>
      <c r="E211" s="150" t="s">
        <v>2139</v>
      </c>
      <c r="F211" s="151" t="s">
        <v>2140</v>
      </c>
      <c r="G211" s="152" t="s">
        <v>2141</v>
      </c>
      <c r="H211" s="153">
        <v>0.099</v>
      </c>
      <c r="I211" s="154"/>
      <c r="J211" s="155">
        <f>ROUND(I211*H211,2)</f>
        <v>0</v>
      </c>
      <c r="K211" s="151" t="s">
        <v>356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0.0088</v>
      </c>
      <c r="R211" s="158">
        <f>Q211*H211</f>
        <v>0.0008712000000000001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1344</v>
      </c>
      <c r="AT211" s="160" t="s">
        <v>243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1344</v>
      </c>
      <c r="BM211" s="160" t="s">
        <v>2142</v>
      </c>
    </row>
    <row r="212" spans="1:47" s="2" customFormat="1" ht="19.5">
      <c r="A212" s="32"/>
      <c r="B212" s="33"/>
      <c r="C212" s="32"/>
      <c r="D212" s="162" t="s">
        <v>248</v>
      </c>
      <c r="E212" s="32"/>
      <c r="F212" s="163" t="s">
        <v>2143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248</v>
      </c>
      <c r="AU212" s="17" t="s">
        <v>87</v>
      </c>
    </row>
    <row r="213" spans="1:65" s="2" customFormat="1" ht="24">
      <c r="A213" s="32"/>
      <c r="B213" s="148"/>
      <c r="C213" s="149" t="s">
        <v>531</v>
      </c>
      <c r="D213" s="149" t="s">
        <v>243</v>
      </c>
      <c r="E213" s="150" t="s">
        <v>2144</v>
      </c>
      <c r="F213" s="151" t="s">
        <v>2145</v>
      </c>
      <c r="G213" s="152" t="s">
        <v>375</v>
      </c>
      <c r="H213" s="153">
        <v>2.746</v>
      </c>
      <c r="I213" s="154"/>
      <c r="J213" s="155">
        <f>ROUND(I213*H213,2)</f>
        <v>0</v>
      </c>
      <c r="K213" s="151" t="s">
        <v>356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1344</v>
      </c>
      <c r="AT213" s="160" t="s">
        <v>243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1344</v>
      </c>
      <c r="BM213" s="160" t="s">
        <v>2146</v>
      </c>
    </row>
    <row r="214" spans="1:47" s="2" customFormat="1" ht="12">
      <c r="A214" s="32"/>
      <c r="B214" s="33"/>
      <c r="C214" s="32"/>
      <c r="D214" s="162" t="s">
        <v>248</v>
      </c>
      <c r="E214" s="32"/>
      <c r="F214" s="163" t="s">
        <v>2147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2:51" s="13" customFormat="1" ht="12">
      <c r="B215" s="171"/>
      <c r="D215" s="162" t="s">
        <v>367</v>
      </c>
      <c r="E215" s="172" t="s">
        <v>1</v>
      </c>
      <c r="F215" s="173" t="s">
        <v>2148</v>
      </c>
      <c r="H215" s="174">
        <v>2.746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367</v>
      </c>
      <c r="AU215" s="172" t="s">
        <v>87</v>
      </c>
      <c r="AV215" s="13" t="s">
        <v>87</v>
      </c>
      <c r="AW215" s="13" t="s">
        <v>33</v>
      </c>
      <c r="AX215" s="13" t="s">
        <v>85</v>
      </c>
      <c r="AY215" s="172" t="s">
        <v>240</v>
      </c>
    </row>
    <row r="216" spans="1:65" s="2" customFormat="1" ht="24">
      <c r="A216" s="32"/>
      <c r="B216" s="148"/>
      <c r="C216" s="149" t="s">
        <v>535</v>
      </c>
      <c r="D216" s="149" t="s">
        <v>243</v>
      </c>
      <c r="E216" s="150" t="s">
        <v>2149</v>
      </c>
      <c r="F216" s="151" t="s">
        <v>2150</v>
      </c>
      <c r="G216" s="152" t="s">
        <v>375</v>
      </c>
      <c r="H216" s="153">
        <v>33.08</v>
      </c>
      <c r="I216" s="154"/>
      <c r="J216" s="155">
        <f>ROUND(I216*H216,2)</f>
        <v>0</v>
      </c>
      <c r="K216" s="151" t="s">
        <v>356</v>
      </c>
      <c r="L216" s="33"/>
      <c r="M216" s="156" t="s">
        <v>1</v>
      </c>
      <c r="N216" s="157" t="s">
        <v>43</v>
      </c>
      <c r="O216" s="58"/>
      <c r="P216" s="158">
        <f>O216*H216</f>
        <v>0</v>
      </c>
      <c r="Q216" s="158">
        <v>0</v>
      </c>
      <c r="R216" s="158">
        <f>Q216*H216</f>
        <v>0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1344</v>
      </c>
      <c r="AT216" s="160" t="s">
        <v>243</v>
      </c>
      <c r="AU216" s="160" t="s">
        <v>87</v>
      </c>
      <c r="AY216" s="17" t="s">
        <v>240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85</v>
      </c>
      <c r="BK216" s="161">
        <f>ROUND(I216*H216,2)</f>
        <v>0</v>
      </c>
      <c r="BL216" s="17" t="s">
        <v>1344</v>
      </c>
      <c r="BM216" s="160" t="s">
        <v>2151</v>
      </c>
    </row>
    <row r="217" spans="1:47" s="2" customFormat="1" ht="29.25">
      <c r="A217" s="32"/>
      <c r="B217" s="33"/>
      <c r="C217" s="32"/>
      <c r="D217" s="162" t="s">
        <v>248</v>
      </c>
      <c r="E217" s="32"/>
      <c r="F217" s="163" t="s">
        <v>2152</v>
      </c>
      <c r="G217" s="32"/>
      <c r="H217" s="32"/>
      <c r="I217" s="164"/>
      <c r="J217" s="32"/>
      <c r="K217" s="32"/>
      <c r="L217" s="33"/>
      <c r="M217" s="165"/>
      <c r="N217" s="166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248</v>
      </c>
      <c r="AU217" s="17" t="s">
        <v>87</v>
      </c>
    </row>
    <row r="218" spans="2:51" s="13" customFormat="1" ht="12">
      <c r="B218" s="171"/>
      <c r="D218" s="162" t="s">
        <v>367</v>
      </c>
      <c r="E218" s="172" t="s">
        <v>1</v>
      </c>
      <c r="F218" s="173" t="s">
        <v>2153</v>
      </c>
      <c r="H218" s="174">
        <v>29.44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367</v>
      </c>
      <c r="AU218" s="172" t="s">
        <v>87</v>
      </c>
      <c r="AV218" s="13" t="s">
        <v>87</v>
      </c>
      <c r="AW218" s="13" t="s">
        <v>33</v>
      </c>
      <c r="AX218" s="13" t="s">
        <v>78</v>
      </c>
      <c r="AY218" s="172" t="s">
        <v>240</v>
      </c>
    </row>
    <row r="219" spans="2:51" s="13" customFormat="1" ht="12">
      <c r="B219" s="171"/>
      <c r="D219" s="162" t="s">
        <v>367</v>
      </c>
      <c r="E219" s="172" t="s">
        <v>1</v>
      </c>
      <c r="F219" s="173" t="s">
        <v>2154</v>
      </c>
      <c r="H219" s="174">
        <v>3.64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367</v>
      </c>
      <c r="AU219" s="172" t="s">
        <v>87</v>
      </c>
      <c r="AV219" s="13" t="s">
        <v>87</v>
      </c>
      <c r="AW219" s="13" t="s">
        <v>33</v>
      </c>
      <c r="AX219" s="13" t="s">
        <v>78</v>
      </c>
      <c r="AY219" s="172" t="s">
        <v>240</v>
      </c>
    </row>
    <row r="220" spans="2:51" s="14" customFormat="1" ht="12">
      <c r="B220" s="179"/>
      <c r="D220" s="162" t="s">
        <v>367</v>
      </c>
      <c r="E220" s="180" t="s">
        <v>1</v>
      </c>
      <c r="F220" s="181" t="s">
        <v>368</v>
      </c>
      <c r="H220" s="182">
        <v>33.08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367</v>
      </c>
      <c r="AU220" s="180" t="s">
        <v>87</v>
      </c>
      <c r="AV220" s="14" t="s">
        <v>239</v>
      </c>
      <c r="AW220" s="14" t="s">
        <v>33</v>
      </c>
      <c r="AX220" s="14" t="s">
        <v>85</v>
      </c>
      <c r="AY220" s="180" t="s">
        <v>240</v>
      </c>
    </row>
    <row r="221" spans="1:65" s="2" customFormat="1" ht="24">
      <c r="A221" s="32"/>
      <c r="B221" s="148"/>
      <c r="C221" s="149" t="s">
        <v>539</v>
      </c>
      <c r="D221" s="149" t="s">
        <v>243</v>
      </c>
      <c r="E221" s="150" t="s">
        <v>2155</v>
      </c>
      <c r="F221" s="151" t="s">
        <v>2156</v>
      </c>
      <c r="G221" s="152" t="s">
        <v>445</v>
      </c>
      <c r="H221" s="153">
        <v>198</v>
      </c>
      <c r="I221" s="154"/>
      <c r="J221" s="155">
        <f>ROUND(I221*H221,2)</f>
        <v>0</v>
      </c>
      <c r="K221" s="151" t="s">
        <v>356</v>
      </c>
      <c r="L221" s="33"/>
      <c r="M221" s="156" t="s">
        <v>1</v>
      </c>
      <c r="N221" s="157" t="s">
        <v>43</v>
      </c>
      <c r="O221" s="58"/>
      <c r="P221" s="158">
        <f>O221*H221</f>
        <v>0</v>
      </c>
      <c r="Q221" s="158">
        <v>0.1</v>
      </c>
      <c r="R221" s="158">
        <f>Q221*H221</f>
        <v>19.8</v>
      </c>
      <c r="S221" s="158">
        <v>0</v>
      </c>
      <c r="T221" s="15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1344</v>
      </c>
      <c r="AT221" s="160" t="s">
        <v>243</v>
      </c>
      <c r="AU221" s="160" t="s">
        <v>87</v>
      </c>
      <c r="AY221" s="17" t="s">
        <v>240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85</v>
      </c>
      <c r="BK221" s="161">
        <f>ROUND(I221*H221,2)</f>
        <v>0</v>
      </c>
      <c r="BL221" s="17" t="s">
        <v>1344</v>
      </c>
      <c r="BM221" s="160" t="s">
        <v>2157</v>
      </c>
    </row>
    <row r="222" spans="1:47" s="2" customFormat="1" ht="29.25">
      <c r="A222" s="32"/>
      <c r="B222" s="33"/>
      <c r="C222" s="32"/>
      <c r="D222" s="162" t="s">
        <v>248</v>
      </c>
      <c r="E222" s="32"/>
      <c r="F222" s="163" t="s">
        <v>2158</v>
      </c>
      <c r="G222" s="32"/>
      <c r="H222" s="32"/>
      <c r="I222" s="164"/>
      <c r="J222" s="32"/>
      <c r="K222" s="32"/>
      <c r="L222" s="33"/>
      <c r="M222" s="165"/>
      <c r="N222" s="166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248</v>
      </c>
      <c r="AU222" s="17" t="s">
        <v>87</v>
      </c>
    </row>
    <row r="223" spans="2:51" s="13" customFormat="1" ht="12">
      <c r="B223" s="171"/>
      <c r="D223" s="162" t="s">
        <v>367</v>
      </c>
      <c r="F223" s="173" t="s">
        <v>2159</v>
      </c>
      <c r="H223" s="174">
        <v>198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367</v>
      </c>
      <c r="AU223" s="172" t="s">
        <v>87</v>
      </c>
      <c r="AV223" s="13" t="s">
        <v>87</v>
      </c>
      <c r="AW223" s="13" t="s">
        <v>3</v>
      </c>
      <c r="AX223" s="13" t="s">
        <v>85</v>
      </c>
      <c r="AY223" s="172" t="s">
        <v>240</v>
      </c>
    </row>
    <row r="224" spans="1:65" s="2" customFormat="1" ht="16.5" customHeight="1">
      <c r="A224" s="32"/>
      <c r="B224" s="148"/>
      <c r="C224" s="149" t="s">
        <v>544</v>
      </c>
      <c r="D224" s="149" t="s">
        <v>243</v>
      </c>
      <c r="E224" s="150" t="s">
        <v>2160</v>
      </c>
      <c r="F224" s="151" t="s">
        <v>2161</v>
      </c>
      <c r="G224" s="152" t="s">
        <v>445</v>
      </c>
      <c r="H224" s="153">
        <v>99</v>
      </c>
      <c r="I224" s="154"/>
      <c r="J224" s="155">
        <f>ROUND(I224*H224,2)</f>
        <v>0</v>
      </c>
      <c r="K224" s="151" t="s">
        <v>356</v>
      </c>
      <c r="L224" s="33"/>
      <c r="M224" s="156" t="s">
        <v>1</v>
      </c>
      <c r="N224" s="157" t="s">
        <v>43</v>
      </c>
      <c r="O224" s="58"/>
      <c r="P224" s="158">
        <f>O224*H224</f>
        <v>0</v>
      </c>
      <c r="Q224" s="158">
        <v>0.0001224</v>
      </c>
      <c r="R224" s="158">
        <f>Q224*H224</f>
        <v>0.0121176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1344</v>
      </c>
      <c r="AT224" s="160" t="s">
        <v>243</v>
      </c>
      <c r="AU224" s="160" t="s">
        <v>87</v>
      </c>
      <c r="AY224" s="17" t="s">
        <v>240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1344</v>
      </c>
      <c r="BM224" s="160" t="s">
        <v>2162</v>
      </c>
    </row>
    <row r="225" spans="1:47" s="2" customFormat="1" ht="29.25">
      <c r="A225" s="32"/>
      <c r="B225" s="33"/>
      <c r="C225" s="32"/>
      <c r="D225" s="162" t="s">
        <v>248</v>
      </c>
      <c r="E225" s="32"/>
      <c r="F225" s="163" t="s">
        <v>2163</v>
      </c>
      <c r="G225" s="32"/>
      <c r="H225" s="32"/>
      <c r="I225" s="164"/>
      <c r="J225" s="32"/>
      <c r="K225" s="32"/>
      <c r="L225" s="33"/>
      <c r="M225" s="165"/>
      <c r="N225" s="166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248</v>
      </c>
      <c r="AU225" s="17" t="s">
        <v>87</v>
      </c>
    </row>
    <row r="226" spans="1:65" s="2" customFormat="1" ht="21.75" customHeight="1">
      <c r="A226" s="32"/>
      <c r="B226" s="148"/>
      <c r="C226" s="194" t="s">
        <v>550</v>
      </c>
      <c r="D226" s="194" t="s">
        <v>428</v>
      </c>
      <c r="E226" s="195" t="s">
        <v>2164</v>
      </c>
      <c r="F226" s="196" t="s">
        <v>2165</v>
      </c>
      <c r="G226" s="197" t="s">
        <v>445</v>
      </c>
      <c r="H226" s="198">
        <v>108.9</v>
      </c>
      <c r="I226" s="199"/>
      <c r="J226" s="200">
        <f>ROUND(I226*H226,2)</f>
        <v>0</v>
      </c>
      <c r="K226" s="196" t="s">
        <v>1</v>
      </c>
      <c r="L226" s="201"/>
      <c r="M226" s="202" t="s">
        <v>1</v>
      </c>
      <c r="N226" s="203" t="s">
        <v>43</v>
      </c>
      <c r="O226" s="58"/>
      <c r="P226" s="158">
        <f>O226*H226</f>
        <v>0</v>
      </c>
      <c r="Q226" s="158">
        <v>2E-05</v>
      </c>
      <c r="R226" s="158">
        <f>Q226*H226</f>
        <v>0.0021780000000000002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2111</v>
      </c>
      <c r="AT226" s="160" t="s">
        <v>428</v>
      </c>
      <c r="AU226" s="160" t="s">
        <v>87</v>
      </c>
      <c r="AY226" s="17" t="s">
        <v>240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85</v>
      </c>
      <c r="BK226" s="161">
        <f>ROUND(I226*H226,2)</f>
        <v>0</v>
      </c>
      <c r="BL226" s="17" t="s">
        <v>2111</v>
      </c>
      <c r="BM226" s="160" t="s">
        <v>2166</v>
      </c>
    </row>
    <row r="227" spans="1:47" s="2" customFormat="1" ht="12">
      <c r="A227" s="32"/>
      <c r="B227" s="33"/>
      <c r="C227" s="32"/>
      <c r="D227" s="162" t="s">
        <v>248</v>
      </c>
      <c r="E227" s="32"/>
      <c r="F227" s="163" t="s">
        <v>2165</v>
      </c>
      <c r="G227" s="32"/>
      <c r="H227" s="32"/>
      <c r="I227" s="164"/>
      <c r="J227" s="32"/>
      <c r="K227" s="32"/>
      <c r="L227" s="33"/>
      <c r="M227" s="165"/>
      <c r="N227" s="166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248</v>
      </c>
      <c r="AU227" s="17" t="s">
        <v>87</v>
      </c>
    </row>
    <row r="228" spans="2:51" s="13" customFormat="1" ht="12">
      <c r="B228" s="171"/>
      <c r="D228" s="162" t="s">
        <v>367</v>
      </c>
      <c r="F228" s="173" t="s">
        <v>2167</v>
      </c>
      <c r="H228" s="174">
        <v>108.9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367</v>
      </c>
      <c r="AU228" s="172" t="s">
        <v>87</v>
      </c>
      <c r="AV228" s="13" t="s">
        <v>87</v>
      </c>
      <c r="AW228" s="13" t="s">
        <v>3</v>
      </c>
      <c r="AX228" s="13" t="s">
        <v>85</v>
      </c>
      <c r="AY228" s="172" t="s">
        <v>240</v>
      </c>
    </row>
    <row r="229" spans="1:65" s="2" customFormat="1" ht="24">
      <c r="A229" s="32"/>
      <c r="B229" s="148"/>
      <c r="C229" s="149" t="s">
        <v>556</v>
      </c>
      <c r="D229" s="149" t="s">
        <v>243</v>
      </c>
      <c r="E229" s="150" t="s">
        <v>2168</v>
      </c>
      <c r="F229" s="151" t="s">
        <v>2169</v>
      </c>
      <c r="G229" s="152" t="s">
        <v>375</v>
      </c>
      <c r="H229" s="153">
        <v>25.16</v>
      </c>
      <c r="I229" s="154"/>
      <c r="J229" s="155">
        <f>ROUND(I229*H229,2)</f>
        <v>0</v>
      </c>
      <c r="K229" s="151" t="s">
        <v>356</v>
      </c>
      <c r="L229" s="33"/>
      <c r="M229" s="156" t="s">
        <v>1</v>
      </c>
      <c r="N229" s="157" t="s">
        <v>43</v>
      </c>
      <c r="O229" s="58"/>
      <c r="P229" s="158">
        <f>O229*H229</f>
        <v>0</v>
      </c>
      <c r="Q229" s="158">
        <v>0</v>
      </c>
      <c r="R229" s="158">
        <f>Q229*H229</f>
        <v>0</v>
      </c>
      <c r="S229" s="158">
        <v>0</v>
      </c>
      <c r="T229" s="15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0" t="s">
        <v>1344</v>
      </c>
      <c r="AT229" s="160" t="s">
        <v>243</v>
      </c>
      <c r="AU229" s="160" t="s">
        <v>87</v>
      </c>
      <c r="AY229" s="17" t="s">
        <v>240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7" t="s">
        <v>85</v>
      </c>
      <c r="BK229" s="161">
        <f>ROUND(I229*H229,2)</f>
        <v>0</v>
      </c>
      <c r="BL229" s="17" t="s">
        <v>1344</v>
      </c>
      <c r="BM229" s="160" t="s">
        <v>2170</v>
      </c>
    </row>
    <row r="230" spans="1:47" s="2" customFormat="1" ht="19.5">
      <c r="A230" s="32"/>
      <c r="B230" s="33"/>
      <c r="C230" s="32"/>
      <c r="D230" s="162" t="s">
        <v>248</v>
      </c>
      <c r="E230" s="32"/>
      <c r="F230" s="163" t="s">
        <v>2171</v>
      </c>
      <c r="G230" s="32"/>
      <c r="H230" s="32"/>
      <c r="I230" s="164"/>
      <c r="J230" s="32"/>
      <c r="K230" s="32"/>
      <c r="L230" s="33"/>
      <c r="M230" s="165"/>
      <c r="N230" s="166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248</v>
      </c>
      <c r="AU230" s="17" t="s">
        <v>87</v>
      </c>
    </row>
    <row r="231" spans="2:51" s="13" customFormat="1" ht="12">
      <c r="B231" s="171"/>
      <c r="D231" s="162" t="s">
        <v>367</v>
      </c>
      <c r="E231" s="172" t="s">
        <v>1</v>
      </c>
      <c r="F231" s="173" t="s">
        <v>2172</v>
      </c>
      <c r="H231" s="174">
        <v>25.16</v>
      </c>
      <c r="I231" s="175"/>
      <c r="L231" s="171"/>
      <c r="M231" s="176"/>
      <c r="N231" s="177"/>
      <c r="O231" s="177"/>
      <c r="P231" s="177"/>
      <c r="Q231" s="177"/>
      <c r="R231" s="177"/>
      <c r="S231" s="177"/>
      <c r="T231" s="178"/>
      <c r="AT231" s="172" t="s">
        <v>367</v>
      </c>
      <c r="AU231" s="172" t="s">
        <v>87</v>
      </c>
      <c r="AV231" s="13" t="s">
        <v>87</v>
      </c>
      <c r="AW231" s="13" t="s">
        <v>33</v>
      </c>
      <c r="AX231" s="13" t="s">
        <v>78</v>
      </c>
      <c r="AY231" s="172" t="s">
        <v>240</v>
      </c>
    </row>
    <row r="232" spans="2:51" s="15" customFormat="1" ht="22.5">
      <c r="B232" s="187"/>
      <c r="D232" s="162" t="s">
        <v>367</v>
      </c>
      <c r="E232" s="188" t="s">
        <v>1</v>
      </c>
      <c r="F232" s="189" t="s">
        <v>2173</v>
      </c>
      <c r="H232" s="188" t="s">
        <v>1</v>
      </c>
      <c r="I232" s="190"/>
      <c r="L232" s="187"/>
      <c r="M232" s="191"/>
      <c r="N232" s="192"/>
      <c r="O232" s="192"/>
      <c r="P232" s="192"/>
      <c r="Q232" s="192"/>
      <c r="R232" s="192"/>
      <c r="S232" s="192"/>
      <c r="T232" s="193"/>
      <c r="AT232" s="188" t="s">
        <v>367</v>
      </c>
      <c r="AU232" s="188" t="s">
        <v>87</v>
      </c>
      <c r="AV232" s="15" t="s">
        <v>85</v>
      </c>
      <c r="AW232" s="15" t="s">
        <v>33</v>
      </c>
      <c r="AX232" s="15" t="s">
        <v>78</v>
      </c>
      <c r="AY232" s="188" t="s">
        <v>240</v>
      </c>
    </row>
    <row r="233" spans="2:51" s="14" customFormat="1" ht="12">
      <c r="B233" s="179"/>
      <c r="D233" s="162" t="s">
        <v>367</v>
      </c>
      <c r="E233" s="180" t="s">
        <v>1</v>
      </c>
      <c r="F233" s="181" t="s">
        <v>368</v>
      </c>
      <c r="H233" s="182">
        <v>25.16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0" t="s">
        <v>367</v>
      </c>
      <c r="AU233" s="180" t="s">
        <v>87</v>
      </c>
      <c r="AV233" s="14" t="s">
        <v>239</v>
      </c>
      <c r="AW233" s="14" t="s">
        <v>33</v>
      </c>
      <c r="AX233" s="14" t="s">
        <v>85</v>
      </c>
      <c r="AY233" s="180" t="s">
        <v>240</v>
      </c>
    </row>
    <row r="234" spans="1:65" s="2" customFormat="1" ht="24">
      <c r="A234" s="32"/>
      <c r="B234" s="148"/>
      <c r="C234" s="149" t="s">
        <v>561</v>
      </c>
      <c r="D234" s="149" t="s">
        <v>243</v>
      </c>
      <c r="E234" s="150" t="s">
        <v>2174</v>
      </c>
      <c r="F234" s="151" t="s">
        <v>2175</v>
      </c>
      <c r="G234" s="152" t="s">
        <v>355</v>
      </c>
      <c r="H234" s="153">
        <v>39.6</v>
      </c>
      <c r="I234" s="154"/>
      <c r="J234" s="155">
        <f>ROUND(I234*H234,2)</f>
        <v>0</v>
      </c>
      <c r="K234" s="151" t="s">
        <v>356</v>
      </c>
      <c r="L234" s="33"/>
      <c r="M234" s="156" t="s">
        <v>1</v>
      </c>
      <c r="N234" s="157" t="s">
        <v>43</v>
      </c>
      <c r="O234" s="58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0" t="s">
        <v>1344</v>
      </c>
      <c r="AT234" s="160" t="s">
        <v>243</v>
      </c>
      <c r="AU234" s="160" t="s">
        <v>87</v>
      </c>
      <c r="AY234" s="17" t="s">
        <v>240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85</v>
      </c>
      <c r="BK234" s="161">
        <f>ROUND(I234*H234,2)</f>
        <v>0</v>
      </c>
      <c r="BL234" s="17" t="s">
        <v>1344</v>
      </c>
      <c r="BM234" s="160" t="s">
        <v>2176</v>
      </c>
    </row>
    <row r="235" spans="1:47" s="2" customFormat="1" ht="29.25">
      <c r="A235" s="32"/>
      <c r="B235" s="33"/>
      <c r="C235" s="32"/>
      <c r="D235" s="162" t="s">
        <v>248</v>
      </c>
      <c r="E235" s="32"/>
      <c r="F235" s="163" t="s">
        <v>2177</v>
      </c>
      <c r="G235" s="32"/>
      <c r="H235" s="32"/>
      <c r="I235" s="164"/>
      <c r="J235" s="32"/>
      <c r="K235" s="32"/>
      <c r="L235" s="33"/>
      <c r="M235" s="165"/>
      <c r="N235" s="166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248</v>
      </c>
      <c r="AU235" s="17" t="s">
        <v>87</v>
      </c>
    </row>
    <row r="236" spans="2:51" s="13" customFormat="1" ht="12">
      <c r="B236" s="171"/>
      <c r="D236" s="162" t="s">
        <v>367</v>
      </c>
      <c r="E236" s="172" t="s">
        <v>1</v>
      </c>
      <c r="F236" s="173" t="s">
        <v>2178</v>
      </c>
      <c r="H236" s="174">
        <v>39.6</v>
      </c>
      <c r="I236" s="175"/>
      <c r="L236" s="171"/>
      <c r="M236" s="204"/>
      <c r="N236" s="205"/>
      <c r="O236" s="205"/>
      <c r="P236" s="205"/>
      <c r="Q236" s="205"/>
      <c r="R236" s="205"/>
      <c r="S236" s="205"/>
      <c r="T236" s="206"/>
      <c r="AT236" s="172" t="s">
        <v>367</v>
      </c>
      <c r="AU236" s="172" t="s">
        <v>87</v>
      </c>
      <c r="AV236" s="13" t="s">
        <v>87</v>
      </c>
      <c r="AW236" s="13" t="s">
        <v>33</v>
      </c>
      <c r="AX236" s="13" t="s">
        <v>85</v>
      </c>
      <c r="AY236" s="172" t="s">
        <v>240</v>
      </c>
    </row>
    <row r="237" spans="1:31" s="2" customFormat="1" ht="6.95" customHeight="1">
      <c r="A237" s="32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33"/>
      <c r="M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</row>
  </sheetData>
  <autoFilter ref="C124:K23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BM237"/>
  <sheetViews>
    <sheetView showGridLines="0" workbookViewId="0" topLeftCell="A20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1988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2179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183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ROUND((SUM(BE125:BE236)),2)</f>
        <v>0</v>
      </c>
      <c r="G35" s="32"/>
      <c r="H35" s="32"/>
      <c r="I35" s="105">
        <v>0.21</v>
      </c>
      <c r="J35" s="104">
        <f>ROUND(((SUM(BE125:BE236))*I35),2)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ROUND((SUM(BF125:BF236)),2)</f>
        <v>0</v>
      </c>
      <c r="G36" s="32"/>
      <c r="H36" s="32"/>
      <c r="I36" s="105">
        <v>0.15</v>
      </c>
      <c r="J36" s="104">
        <f>ROUND(((SUM(BF125:BF236))*I36),2)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ROUND((SUM(BG125:BG236)),2)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ROUND((SUM(BH125:BH236)),2)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ROUND((SUM(BI125:BI236)),2)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1988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SO-402 - Veřejné osvětlení –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1990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21"/>
      <c r="D100" s="122" t="s">
        <v>1991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12" s="9" customFormat="1" ht="24.95" customHeight="1">
      <c r="B101" s="117"/>
      <c r="D101" s="118" t="s">
        <v>1572</v>
      </c>
      <c r="E101" s="119"/>
      <c r="F101" s="119"/>
      <c r="G101" s="119"/>
      <c r="H101" s="119"/>
      <c r="I101" s="119"/>
      <c r="J101" s="120">
        <f>J187</f>
        <v>0</v>
      </c>
      <c r="L101" s="117"/>
    </row>
    <row r="102" spans="2:12" s="10" customFormat="1" ht="19.9" customHeight="1">
      <c r="B102" s="121"/>
      <c r="D102" s="122" t="s">
        <v>1992</v>
      </c>
      <c r="E102" s="123"/>
      <c r="F102" s="123"/>
      <c r="G102" s="123"/>
      <c r="H102" s="123"/>
      <c r="I102" s="123"/>
      <c r="J102" s="124">
        <f>J188</f>
        <v>0</v>
      </c>
      <c r="L102" s="121"/>
    </row>
    <row r="103" spans="2:12" s="10" customFormat="1" ht="19.9" customHeight="1">
      <c r="B103" s="121"/>
      <c r="D103" s="122" t="s">
        <v>1993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224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52" t="str">
        <f>E7</f>
        <v>ZTV pro výstavbu rodinných a bytových domů U Unika v Pacově - III.etapa</v>
      </c>
      <c r="F113" s="253"/>
      <c r="G113" s="253"/>
      <c r="H113" s="25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213</v>
      </c>
      <c r="L114" s="20"/>
    </row>
    <row r="115" spans="1:31" s="2" customFormat="1" ht="16.5" customHeight="1">
      <c r="A115" s="32"/>
      <c r="B115" s="33"/>
      <c r="C115" s="32"/>
      <c r="D115" s="32"/>
      <c r="E115" s="252" t="s">
        <v>1988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9" t="str">
        <f>E11</f>
        <v>SO-402 - Veřejné osvětlení – část C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město Pacov</v>
      </c>
      <c r="G119" s="32"/>
      <c r="H119" s="32"/>
      <c r="I119" s="27" t="s">
        <v>22</v>
      </c>
      <c r="J119" s="55" t="str">
        <f>IF(J14="","",J14)</f>
        <v>21. 12. 2020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E17</f>
        <v>město Pacov</v>
      </c>
      <c r="G121" s="32"/>
      <c r="H121" s="32"/>
      <c r="I121" s="27" t="s">
        <v>29</v>
      </c>
      <c r="J121" s="30" t="str">
        <f>E23</f>
        <v>PROJEKT CENTRUM NOVA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IF(E20="","",E20)</f>
        <v>Vyplň údaj</v>
      </c>
      <c r="G122" s="32"/>
      <c r="H122" s="32"/>
      <c r="I122" s="27" t="s">
        <v>34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225</v>
      </c>
      <c r="D124" s="128" t="s">
        <v>63</v>
      </c>
      <c r="E124" s="128" t="s">
        <v>59</v>
      </c>
      <c r="F124" s="128" t="s">
        <v>60</v>
      </c>
      <c r="G124" s="128" t="s">
        <v>226</v>
      </c>
      <c r="H124" s="128" t="s">
        <v>227</v>
      </c>
      <c r="I124" s="128" t="s">
        <v>228</v>
      </c>
      <c r="J124" s="128" t="s">
        <v>219</v>
      </c>
      <c r="K124" s="129" t="s">
        <v>229</v>
      </c>
      <c r="L124" s="130"/>
      <c r="M124" s="62" t="s">
        <v>1</v>
      </c>
      <c r="N124" s="63" t="s">
        <v>42</v>
      </c>
      <c r="O124" s="63" t="s">
        <v>230</v>
      </c>
      <c r="P124" s="63" t="s">
        <v>231</v>
      </c>
      <c r="Q124" s="63" t="s">
        <v>232</v>
      </c>
      <c r="R124" s="63" t="s">
        <v>233</v>
      </c>
      <c r="S124" s="63" t="s">
        <v>234</v>
      </c>
      <c r="T124" s="64" t="s">
        <v>235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9" customHeight="1">
      <c r="A125" s="32"/>
      <c r="B125" s="33"/>
      <c r="C125" s="69" t="s">
        <v>236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P126+P187</f>
        <v>0</v>
      </c>
      <c r="Q125" s="66"/>
      <c r="R125" s="132">
        <f>R126+R187</f>
        <v>37.76580560000001</v>
      </c>
      <c r="S125" s="66"/>
      <c r="T125" s="133">
        <f>T126+T187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221</v>
      </c>
      <c r="BK125" s="134">
        <f>BK126+BK187</f>
        <v>0</v>
      </c>
    </row>
    <row r="126" spans="2:63" s="12" customFormat="1" ht="25.9" customHeight="1">
      <c r="B126" s="135"/>
      <c r="D126" s="136" t="s">
        <v>77</v>
      </c>
      <c r="E126" s="137" t="s">
        <v>1994</v>
      </c>
      <c r="F126" s="137" t="s">
        <v>1995</v>
      </c>
      <c r="I126" s="138"/>
      <c r="J126" s="139">
        <f>BK126</f>
        <v>0</v>
      </c>
      <c r="L126" s="135"/>
      <c r="M126" s="140"/>
      <c r="N126" s="141"/>
      <c r="O126" s="141"/>
      <c r="P126" s="142">
        <f>P127</f>
        <v>0</v>
      </c>
      <c r="Q126" s="141"/>
      <c r="R126" s="142">
        <f>R127</f>
        <v>1.0755399999999997</v>
      </c>
      <c r="S126" s="141"/>
      <c r="T126" s="143">
        <f>T127</f>
        <v>0</v>
      </c>
      <c r="AR126" s="136" t="s">
        <v>87</v>
      </c>
      <c r="AT126" s="144" t="s">
        <v>77</v>
      </c>
      <c r="AU126" s="144" t="s">
        <v>78</v>
      </c>
      <c r="AY126" s="136" t="s">
        <v>240</v>
      </c>
      <c r="BK126" s="145">
        <f>BK127</f>
        <v>0</v>
      </c>
    </row>
    <row r="127" spans="2:63" s="12" customFormat="1" ht="22.9" customHeight="1">
      <c r="B127" s="135"/>
      <c r="D127" s="136" t="s">
        <v>77</v>
      </c>
      <c r="E127" s="146" t="s">
        <v>1996</v>
      </c>
      <c r="F127" s="146" t="s">
        <v>1997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SUM(P128:P186)</f>
        <v>0</v>
      </c>
      <c r="Q127" s="141"/>
      <c r="R127" s="142">
        <f>SUM(R128:R186)</f>
        <v>1.0755399999999997</v>
      </c>
      <c r="S127" s="141"/>
      <c r="T127" s="143">
        <f>SUM(T128:T186)</f>
        <v>0</v>
      </c>
      <c r="AR127" s="136" t="s">
        <v>87</v>
      </c>
      <c r="AT127" s="144" t="s">
        <v>77</v>
      </c>
      <c r="AU127" s="144" t="s">
        <v>85</v>
      </c>
      <c r="AY127" s="136" t="s">
        <v>240</v>
      </c>
      <c r="BK127" s="145">
        <f>SUM(BK128:BK186)</f>
        <v>0</v>
      </c>
    </row>
    <row r="128" spans="1:65" s="2" customFormat="1" ht="24">
      <c r="A128" s="32"/>
      <c r="B128" s="148"/>
      <c r="C128" s="149" t="s">
        <v>85</v>
      </c>
      <c r="D128" s="149" t="s">
        <v>243</v>
      </c>
      <c r="E128" s="150" t="s">
        <v>1998</v>
      </c>
      <c r="F128" s="151" t="s">
        <v>1999</v>
      </c>
      <c r="G128" s="152" t="s">
        <v>445</v>
      </c>
      <c r="H128" s="153">
        <v>193</v>
      </c>
      <c r="I128" s="154"/>
      <c r="J128" s="155">
        <f>ROUND(I128*H128,2)</f>
        <v>0</v>
      </c>
      <c r="K128" s="151" t="s">
        <v>356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316</v>
      </c>
      <c r="AT128" s="160" t="s">
        <v>243</v>
      </c>
      <c r="AU128" s="160" t="s">
        <v>87</v>
      </c>
      <c r="AY128" s="17" t="s">
        <v>240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316</v>
      </c>
      <c r="BM128" s="160" t="s">
        <v>2180</v>
      </c>
    </row>
    <row r="129" spans="1:47" s="2" customFormat="1" ht="29.25">
      <c r="A129" s="32"/>
      <c r="B129" s="33"/>
      <c r="C129" s="32"/>
      <c r="D129" s="162" t="s">
        <v>248</v>
      </c>
      <c r="E129" s="32"/>
      <c r="F129" s="163" t="s">
        <v>2001</v>
      </c>
      <c r="G129" s="32"/>
      <c r="H129" s="32"/>
      <c r="I129" s="164"/>
      <c r="J129" s="32"/>
      <c r="K129" s="32"/>
      <c r="L129" s="33"/>
      <c r="M129" s="165"/>
      <c r="N129" s="166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248</v>
      </c>
      <c r="AU129" s="17" t="s">
        <v>87</v>
      </c>
    </row>
    <row r="130" spans="1:65" s="2" customFormat="1" ht="24">
      <c r="A130" s="32"/>
      <c r="B130" s="148"/>
      <c r="C130" s="194" t="s">
        <v>87</v>
      </c>
      <c r="D130" s="194" t="s">
        <v>428</v>
      </c>
      <c r="E130" s="195" t="s">
        <v>2002</v>
      </c>
      <c r="F130" s="196" t="s">
        <v>2003</v>
      </c>
      <c r="G130" s="197" t="s">
        <v>445</v>
      </c>
      <c r="H130" s="198">
        <v>193</v>
      </c>
      <c r="I130" s="199"/>
      <c r="J130" s="200">
        <f>ROUND(I130*H130,2)</f>
        <v>0</v>
      </c>
      <c r="K130" s="196" t="s">
        <v>356</v>
      </c>
      <c r="L130" s="201"/>
      <c r="M130" s="202" t="s">
        <v>1</v>
      </c>
      <c r="N130" s="203" t="s">
        <v>43</v>
      </c>
      <c r="O130" s="58"/>
      <c r="P130" s="158">
        <f>O130*H130</f>
        <v>0</v>
      </c>
      <c r="Q130" s="158">
        <v>0.00027</v>
      </c>
      <c r="R130" s="158">
        <f>Q130*H130</f>
        <v>0.052110000000000004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509</v>
      </c>
      <c r="AT130" s="160" t="s">
        <v>428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316</v>
      </c>
      <c r="BM130" s="160" t="s">
        <v>2181</v>
      </c>
    </row>
    <row r="131" spans="1:47" s="2" customFormat="1" ht="19.5">
      <c r="A131" s="32"/>
      <c r="B131" s="33"/>
      <c r="C131" s="32"/>
      <c r="D131" s="162" t="s">
        <v>248</v>
      </c>
      <c r="E131" s="32"/>
      <c r="F131" s="163" t="s">
        <v>2003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2:51" s="13" customFormat="1" ht="12">
      <c r="B132" s="171"/>
      <c r="D132" s="162" t="s">
        <v>367</v>
      </c>
      <c r="E132" s="172" t="s">
        <v>1</v>
      </c>
      <c r="F132" s="173" t="s">
        <v>2182</v>
      </c>
      <c r="H132" s="174">
        <v>193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33</v>
      </c>
      <c r="AX132" s="13" t="s">
        <v>85</v>
      </c>
      <c r="AY132" s="172" t="s">
        <v>240</v>
      </c>
    </row>
    <row r="133" spans="1:65" s="2" customFormat="1" ht="24">
      <c r="A133" s="32"/>
      <c r="B133" s="148"/>
      <c r="C133" s="149" t="s">
        <v>100</v>
      </c>
      <c r="D133" s="149" t="s">
        <v>243</v>
      </c>
      <c r="E133" s="150" t="s">
        <v>2006</v>
      </c>
      <c r="F133" s="151" t="s">
        <v>2007</v>
      </c>
      <c r="G133" s="152" t="s">
        <v>445</v>
      </c>
      <c r="H133" s="153">
        <v>20.5</v>
      </c>
      <c r="I133" s="154"/>
      <c r="J133" s="155">
        <f>ROUND(I133*H133,2)</f>
        <v>0</v>
      </c>
      <c r="K133" s="151" t="s">
        <v>356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316</v>
      </c>
      <c r="AT133" s="160" t="s">
        <v>243</v>
      </c>
      <c r="AU133" s="160" t="s">
        <v>87</v>
      </c>
      <c r="AY133" s="17" t="s">
        <v>240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316</v>
      </c>
      <c r="BM133" s="160" t="s">
        <v>2183</v>
      </c>
    </row>
    <row r="134" spans="1:47" s="2" customFormat="1" ht="29.25">
      <c r="A134" s="32"/>
      <c r="B134" s="33"/>
      <c r="C134" s="32"/>
      <c r="D134" s="162" t="s">
        <v>248</v>
      </c>
      <c r="E134" s="32"/>
      <c r="F134" s="163" t="s">
        <v>2009</v>
      </c>
      <c r="G134" s="32"/>
      <c r="H134" s="32"/>
      <c r="I134" s="164"/>
      <c r="J134" s="32"/>
      <c r="K134" s="32"/>
      <c r="L134" s="33"/>
      <c r="M134" s="165"/>
      <c r="N134" s="166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248</v>
      </c>
      <c r="AU134" s="17" t="s">
        <v>87</v>
      </c>
    </row>
    <row r="135" spans="1:65" s="2" customFormat="1" ht="24">
      <c r="A135" s="32"/>
      <c r="B135" s="148"/>
      <c r="C135" s="194" t="s">
        <v>239</v>
      </c>
      <c r="D135" s="194" t="s">
        <v>428</v>
      </c>
      <c r="E135" s="195" t="s">
        <v>2010</v>
      </c>
      <c r="F135" s="196" t="s">
        <v>2011</v>
      </c>
      <c r="G135" s="197" t="s">
        <v>445</v>
      </c>
      <c r="H135" s="198">
        <v>20.5</v>
      </c>
      <c r="I135" s="199"/>
      <c r="J135" s="200">
        <f>ROUND(I135*H135,2)</f>
        <v>0</v>
      </c>
      <c r="K135" s="196" t="s">
        <v>356</v>
      </c>
      <c r="L135" s="201"/>
      <c r="M135" s="202" t="s">
        <v>1</v>
      </c>
      <c r="N135" s="203" t="s">
        <v>43</v>
      </c>
      <c r="O135" s="58"/>
      <c r="P135" s="158">
        <f>O135*H135</f>
        <v>0</v>
      </c>
      <c r="Q135" s="158">
        <v>0.031</v>
      </c>
      <c r="R135" s="158">
        <f>Q135*H135</f>
        <v>0.6355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509</v>
      </c>
      <c r="AT135" s="160" t="s">
        <v>428</v>
      </c>
      <c r="AU135" s="160" t="s">
        <v>87</v>
      </c>
      <c r="AY135" s="17" t="s">
        <v>240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316</v>
      </c>
      <c r="BM135" s="160" t="s">
        <v>2184</v>
      </c>
    </row>
    <row r="136" spans="1:47" s="2" customFormat="1" ht="19.5">
      <c r="A136" s="32"/>
      <c r="B136" s="33"/>
      <c r="C136" s="32"/>
      <c r="D136" s="162" t="s">
        <v>248</v>
      </c>
      <c r="E136" s="32"/>
      <c r="F136" s="163" t="s">
        <v>2011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248</v>
      </c>
      <c r="AU136" s="17" t="s">
        <v>87</v>
      </c>
    </row>
    <row r="137" spans="2:51" s="13" customFormat="1" ht="12">
      <c r="B137" s="171"/>
      <c r="D137" s="162" t="s">
        <v>367</v>
      </c>
      <c r="E137" s="172" t="s">
        <v>1</v>
      </c>
      <c r="F137" s="173" t="s">
        <v>2185</v>
      </c>
      <c r="H137" s="174">
        <v>20.5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367</v>
      </c>
      <c r="AU137" s="172" t="s">
        <v>87</v>
      </c>
      <c r="AV137" s="13" t="s">
        <v>87</v>
      </c>
      <c r="AW137" s="13" t="s">
        <v>33</v>
      </c>
      <c r="AX137" s="13" t="s">
        <v>85</v>
      </c>
      <c r="AY137" s="172" t="s">
        <v>240</v>
      </c>
    </row>
    <row r="138" spans="1:65" s="2" customFormat="1" ht="24">
      <c r="A138" s="32"/>
      <c r="B138" s="148"/>
      <c r="C138" s="149" t="s">
        <v>262</v>
      </c>
      <c r="D138" s="149" t="s">
        <v>243</v>
      </c>
      <c r="E138" s="150" t="s">
        <v>2013</v>
      </c>
      <c r="F138" s="151" t="s">
        <v>2014</v>
      </c>
      <c r="G138" s="152" t="s">
        <v>445</v>
      </c>
      <c r="H138" s="153">
        <v>193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316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316</v>
      </c>
      <c r="BM138" s="160" t="s">
        <v>2186</v>
      </c>
    </row>
    <row r="139" spans="1:47" s="2" customFormat="1" ht="29.25">
      <c r="A139" s="32"/>
      <c r="B139" s="33"/>
      <c r="C139" s="32"/>
      <c r="D139" s="162" t="s">
        <v>248</v>
      </c>
      <c r="E139" s="32"/>
      <c r="F139" s="163" t="s">
        <v>2016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1:65" s="2" customFormat="1" ht="16.5" customHeight="1">
      <c r="A140" s="32"/>
      <c r="B140" s="148"/>
      <c r="C140" s="194" t="s">
        <v>267</v>
      </c>
      <c r="D140" s="194" t="s">
        <v>428</v>
      </c>
      <c r="E140" s="195" t="s">
        <v>2017</v>
      </c>
      <c r="F140" s="196" t="s">
        <v>2018</v>
      </c>
      <c r="G140" s="197" t="s">
        <v>445</v>
      </c>
      <c r="H140" s="198">
        <v>193</v>
      </c>
      <c r="I140" s="199"/>
      <c r="J140" s="200">
        <f>ROUND(I140*H140,2)</f>
        <v>0</v>
      </c>
      <c r="K140" s="196" t="s">
        <v>356</v>
      </c>
      <c r="L140" s="201"/>
      <c r="M140" s="202" t="s">
        <v>1</v>
      </c>
      <c r="N140" s="203" t="s">
        <v>43</v>
      </c>
      <c r="O140" s="58"/>
      <c r="P140" s="158">
        <f>O140*H140</f>
        <v>0</v>
      </c>
      <c r="Q140" s="158">
        <v>0.0009</v>
      </c>
      <c r="R140" s="158">
        <f>Q140*H140</f>
        <v>0.1737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509</v>
      </c>
      <c r="AT140" s="160" t="s">
        <v>428</v>
      </c>
      <c r="AU140" s="160" t="s">
        <v>87</v>
      </c>
      <c r="AY140" s="17" t="s">
        <v>240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316</v>
      </c>
      <c r="BM140" s="160" t="s">
        <v>2187</v>
      </c>
    </row>
    <row r="141" spans="1:47" s="2" customFormat="1" ht="12">
      <c r="A141" s="32"/>
      <c r="B141" s="33"/>
      <c r="C141" s="32"/>
      <c r="D141" s="162" t="s">
        <v>248</v>
      </c>
      <c r="E141" s="32"/>
      <c r="F141" s="163" t="s">
        <v>2018</v>
      </c>
      <c r="G141" s="32"/>
      <c r="H141" s="32"/>
      <c r="I141" s="164"/>
      <c r="J141" s="32"/>
      <c r="K141" s="32"/>
      <c r="L141" s="33"/>
      <c r="M141" s="165"/>
      <c r="N141" s="166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248</v>
      </c>
      <c r="AU141" s="17" t="s">
        <v>87</v>
      </c>
    </row>
    <row r="142" spans="2:51" s="13" customFormat="1" ht="12">
      <c r="B142" s="171"/>
      <c r="D142" s="162" t="s">
        <v>367</v>
      </c>
      <c r="E142" s="172" t="s">
        <v>1</v>
      </c>
      <c r="F142" s="173" t="s">
        <v>2188</v>
      </c>
      <c r="H142" s="174">
        <v>193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367</v>
      </c>
      <c r="AU142" s="172" t="s">
        <v>87</v>
      </c>
      <c r="AV142" s="13" t="s">
        <v>87</v>
      </c>
      <c r="AW142" s="13" t="s">
        <v>33</v>
      </c>
      <c r="AX142" s="13" t="s">
        <v>85</v>
      </c>
      <c r="AY142" s="172" t="s">
        <v>240</v>
      </c>
    </row>
    <row r="143" spans="1:65" s="2" customFormat="1" ht="24">
      <c r="A143" s="32"/>
      <c r="B143" s="148"/>
      <c r="C143" s="149" t="s">
        <v>272</v>
      </c>
      <c r="D143" s="149" t="s">
        <v>243</v>
      </c>
      <c r="E143" s="150" t="s">
        <v>2021</v>
      </c>
      <c r="F143" s="151" t="s">
        <v>2022</v>
      </c>
      <c r="G143" s="152" t="s">
        <v>445</v>
      </c>
      <c r="H143" s="153">
        <v>50</v>
      </c>
      <c r="I143" s="154"/>
      <c r="J143" s="155">
        <f>ROUND(I143*H143,2)</f>
        <v>0</v>
      </c>
      <c r="K143" s="151" t="s">
        <v>356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316</v>
      </c>
      <c r="AT143" s="160" t="s">
        <v>243</v>
      </c>
      <c r="AU143" s="160" t="s">
        <v>87</v>
      </c>
      <c r="AY143" s="17" t="s">
        <v>240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316</v>
      </c>
      <c r="BM143" s="160" t="s">
        <v>2189</v>
      </c>
    </row>
    <row r="144" spans="1:47" s="2" customFormat="1" ht="19.5">
      <c r="A144" s="32"/>
      <c r="B144" s="33"/>
      <c r="C144" s="32"/>
      <c r="D144" s="162" t="s">
        <v>248</v>
      </c>
      <c r="E144" s="32"/>
      <c r="F144" s="163" t="s">
        <v>2024</v>
      </c>
      <c r="G144" s="32"/>
      <c r="H144" s="32"/>
      <c r="I144" s="164"/>
      <c r="J144" s="32"/>
      <c r="K144" s="32"/>
      <c r="L144" s="33"/>
      <c r="M144" s="165"/>
      <c r="N144" s="166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248</v>
      </c>
      <c r="AU144" s="17" t="s">
        <v>87</v>
      </c>
    </row>
    <row r="145" spans="1:65" s="2" customFormat="1" ht="21.75" customHeight="1">
      <c r="A145" s="32"/>
      <c r="B145" s="148"/>
      <c r="C145" s="194" t="s">
        <v>277</v>
      </c>
      <c r="D145" s="194" t="s">
        <v>428</v>
      </c>
      <c r="E145" s="195" t="s">
        <v>2025</v>
      </c>
      <c r="F145" s="196" t="s">
        <v>2026</v>
      </c>
      <c r="G145" s="197" t="s">
        <v>445</v>
      </c>
      <c r="H145" s="198">
        <v>50</v>
      </c>
      <c r="I145" s="199"/>
      <c r="J145" s="200">
        <f>ROUND(I145*H145,2)</f>
        <v>0</v>
      </c>
      <c r="K145" s="196" t="s">
        <v>356</v>
      </c>
      <c r="L145" s="201"/>
      <c r="M145" s="202" t="s">
        <v>1</v>
      </c>
      <c r="N145" s="203" t="s">
        <v>43</v>
      </c>
      <c r="O145" s="58"/>
      <c r="P145" s="158">
        <f>O145*H145</f>
        <v>0</v>
      </c>
      <c r="Q145" s="158">
        <v>0.00012</v>
      </c>
      <c r="R145" s="158">
        <f>Q145*H145</f>
        <v>0.006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509</v>
      </c>
      <c r="AT145" s="160" t="s">
        <v>428</v>
      </c>
      <c r="AU145" s="160" t="s">
        <v>87</v>
      </c>
      <c r="AY145" s="17" t="s">
        <v>240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316</v>
      </c>
      <c r="BM145" s="160" t="s">
        <v>2190</v>
      </c>
    </row>
    <row r="146" spans="1:47" s="2" customFormat="1" ht="12">
      <c r="A146" s="32"/>
      <c r="B146" s="33"/>
      <c r="C146" s="32"/>
      <c r="D146" s="162" t="s">
        <v>248</v>
      </c>
      <c r="E146" s="32"/>
      <c r="F146" s="163" t="s">
        <v>2026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248</v>
      </c>
      <c r="AU146" s="17" t="s">
        <v>87</v>
      </c>
    </row>
    <row r="147" spans="2:51" s="13" customFormat="1" ht="12">
      <c r="B147" s="171"/>
      <c r="D147" s="162" t="s">
        <v>367</v>
      </c>
      <c r="E147" s="172" t="s">
        <v>1</v>
      </c>
      <c r="F147" s="173" t="s">
        <v>2028</v>
      </c>
      <c r="H147" s="174">
        <v>50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367</v>
      </c>
      <c r="AU147" s="172" t="s">
        <v>87</v>
      </c>
      <c r="AV147" s="13" t="s">
        <v>87</v>
      </c>
      <c r="AW147" s="13" t="s">
        <v>33</v>
      </c>
      <c r="AX147" s="13" t="s">
        <v>85</v>
      </c>
      <c r="AY147" s="172" t="s">
        <v>240</v>
      </c>
    </row>
    <row r="148" spans="1:65" s="2" customFormat="1" ht="24">
      <c r="A148" s="32"/>
      <c r="B148" s="148"/>
      <c r="C148" s="149" t="s">
        <v>282</v>
      </c>
      <c r="D148" s="149" t="s">
        <v>243</v>
      </c>
      <c r="E148" s="150" t="s">
        <v>2029</v>
      </c>
      <c r="F148" s="151" t="s">
        <v>2030</v>
      </c>
      <c r="G148" s="152" t="s">
        <v>501</v>
      </c>
      <c r="H148" s="153">
        <v>12</v>
      </c>
      <c r="I148" s="154"/>
      <c r="J148" s="155">
        <f>ROUND(I148*H148,2)</f>
        <v>0</v>
      </c>
      <c r="K148" s="151" t="s">
        <v>356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316</v>
      </c>
      <c r="AT148" s="160" t="s">
        <v>243</v>
      </c>
      <c r="AU148" s="160" t="s">
        <v>87</v>
      </c>
      <c r="AY148" s="17" t="s">
        <v>240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316</v>
      </c>
      <c r="BM148" s="160" t="s">
        <v>2191</v>
      </c>
    </row>
    <row r="149" spans="1:47" s="2" customFormat="1" ht="19.5">
      <c r="A149" s="32"/>
      <c r="B149" s="33"/>
      <c r="C149" s="32"/>
      <c r="D149" s="162" t="s">
        <v>248</v>
      </c>
      <c r="E149" s="32"/>
      <c r="F149" s="163" t="s">
        <v>2032</v>
      </c>
      <c r="G149" s="32"/>
      <c r="H149" s="32"/>
      <c r="I149" s="164"/>
      <c r="J149" s="32"/>
      <c r="K149" s="32"/>
      <c r="L149" s="33"/>
      <c r="M149" s="165"/>
      <c r="N149" s="166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248</v>
      </c>
      <c r="AU149" s="17" t="s">
        <v>87</v>
      </c>
    </row>
    <row r="150" spans="2:51" s="13" customFormat="1" ht="12">
      <c r="B150" s="171"/>
      <c r="D150" s="162" t="s">
        <v>367</v>
      </c>
      <c r="E150" s="172" t="s">
        <v>1</v>
      </c>
      <c r="F150" s="173" t="s">
        <v>2192</v>
      </c>
      <c r="H150" s="174">
        <v>12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33</v>
      </c>
      <c r="AX150" s="13" t="s">
        <v>85</v>
      </c>
      <c r="AY150" s="172" t="s">
        <v>240</v>
      </c>
    </row>
    <row r="151" spans="1:65" s="2" customFormat="1" ht="24">
      <c r="A151" s="32"/>
      <c r="B151" s="148"/>
      <c r="C151" s="149" t="s">
        <v>287</v>
      </c>
      <c r="D151" s="149" t="s">
        <v>243</v>
      </c>
      <c r="E151" s="150" t="s">
        <v>2034</v>
      </c>
      <c r="F151" s="151" t="s">
        <v>2035</v>
      </c>
      <c r="G151" s="152" t="s">
        <v>501</v>
      </c>
      <c r="H151" s="153">
        <v>10</v>
      </c>
      <c r="I151" s="154"/>
      <c r="J151" s="155">
        <f>ROUND(I151*H151,2)</f>
        <v>0</v>
      </c>
      <c r="K151" s="151" t="s">
        <v>356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316</v>
      </c>
      <c r="AT151" s="160" t="s">
        <v>243</v>
      </c>
      <c r="AU151" s="160" t="s">
        <v>87</v>
      </c>
      <c r="AY151" s="17" t="s">
        <v>240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316</v>
      </c>
      <c r="BM151" s="160" t="s">
        <v>2193</v>
      </c>
    </row>
    <row r="152" spans="1:47" s="2" customFormat="1" ht="19.5">
      <c r="A152" s="32"/>
      <c r="B152" s="33"/>
      <c r="C152" s="32"/>
      <c r="D152" s="162" t="s">
        <v>248</v>
      </c>
      <c r="E152" s="32"/>
      <c r="F152" s="163" t="s">
        <v>2037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248</v>
      </c>
      <c r="AU152" s="17" t="s">
        <v>87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2033</v>
      </c>
      <c r="H153" s="174">
        <v>10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85</v>
      </c>
      <c r="AY153" s="172" t="s">
        <v>240</v>
      </c>
    </row>
    <row r="154" spans="1:65" s="2" customFormat="1" ht="21.75" customHeight="1">
      <c r="A154" s="32"/>
      <c r="B154" s="148"/>
      <c r="C154" s="149" t="s">
        <v>292</v>
      </c>
      <c r="D154" s="149" t="s">
        <v>243</v>
      </c>
      <c r="E154" s="150" t="s">
        <v>2045</v>
      </c>
      <c r="F154" s="151" t="s">
        <v>2046</v>
      </c>
      <c r="G154" s="152" t="s">
        <v>501</v>
      </c>
      <c r="H154" s="153">
        <v>5</v>
      </c>
      <c r="I154" s="154"/>
      <c r="J154" s="155">
        <f>ROUND(I154*H154,2)</f>
        <v>0</v>
      </c>
      <c r="K154" s="151" t="s">
        <v>356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316</v>
      </c>
      <c r="AT154" s="160" t="s">
        <v>243</v>
      </c>
      <c r="AU154" s="160" t="s">
        <v>87</v>
      </c>
      <c r="AY154" s="17" t="s">
        <v>240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316</v>
      </c>
      <c r="BM154" s="160" t="s">
        <v>2194</v>
      </c>
    </row>
    <row r="155" spans="1:47" s="2" customFormat="1" ht="19.5">
      <c r="A155" s="32"/>
      <c r="B155" s="33"/>
      <c r="C155" s="32"/>
      <c r="D155" s="162" t="s">
        <v>248</v>
      </c>
      <c r="E155" s="32"/>
      <c r="F155" s="163" t="s">
        <v>2048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248</v>
      </c>
      <c r="AU155" s="17" t="s">
        <v>87</v>
      </c>
    </row>
    <row r="156" spans="1:65" s="2" customFormat="1" ht="16.5" customHeight="1">
      <c r="A156" s="32"/>
      <c r="B156" s="148"/>
      <c r="C156" s="194" t="s">
        <v>297</v>
      </c>
      <c r="D156" s="194" t="s">
        <v>428</v>
      </c>
      <c r="E156" s="195" t="s">
        <v>2049</v>
      </c>
      <c r="F156" s="196" t="s">
        <v>2050</v>
      </c>
      <c r="G156" s="197" t="s">
        <v>501</v>
      </c>
      <c r="H156" s="198">
        <v>5</v>
      </c>
      <c r="I156" s="199"/>
      <c r="J156" s="200">
        <f>ROUND(I156*H156,2)</f>
        <v>0</v>
      </c>
      <c r="K156" s="196" t="s">
        <v>1</v>
      </c>
      <c r="L156" s="201"/>
      <c r="M156" s="202" t="s">
        <v>1</v>
      </c>
      <c r="N156" s="203" t="s">
        <v>43</v>
      </c>
      <c r="O156" s="58"/>
      <c r="P156" s="158">
        <f>O156*H156</f>
        <v>0</v>
      </c>
      <c r="Q156" s="158">
        <v>2E-05</v>
      </c>
      <c r="R156" s="158">
        <f>Q156*H156</f>
        <v>0.0001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509</v>
      </c>
      <c r="AT156" s="160" t="s">
        <v>428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316</v>
      </c>
      <c r="BM156" s="160" t="s">
        <v>2195</v>
      </c>
    </row>
    <row r="157" spans="1:65" s="2" customFormat="1" ht="24">
      <c r="A157" s="32"/>
      <c r="B157" s="148"/>
      <c r="C157" s="149" t="s">
        <v>302</v>
      </c>
      <c r="D157" s="149" t="s">
        <v>243</v>
      </c>
      <c r="E157" s="150" t="s">
        <v>2052</v>
      </c>
      <c r="F157" s="151" t="s">
        <v>2053</v>
      </c>
      <c r="G157" s="152" t="s">
        <v>501</v>
      </c>
      <c r="H157" s="153">
        <v>5</v>
      </c>
      <c r="I157" s="154"/>
      <c r="J157" s="155">
        <f>ROUND(I157*H157,2)</f>
        <v>0</v>
      </c>
      <c r="K157" s="151" t="s">
        <v>356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316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316</v>
      </c>
      <c r="BM157" s="160" t="s">
        <v>2196</v>
      </c>
    </row>
    <row r="158" spans="1:47" s="2" customFormat="1" ht="19.5">
      <c r="A158" s="32"/>
      <c r="B158" s="33"/>
      <c r="C158" s="32"/>
      <c r="D158" s="162" t="s">
        <v>248</v>
      </c>
      <c r="E158" s="32"/>
      <c r="F158" s="163" t="s">
        <v>2055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1:65" s="2" customFormat="1" ht="24">
      <c r="A159" s="32"/>
      <c r="B159" s="148"/>
      <c r="C159" s="194" t="s">
        <v>307</v>
      </c>
      <c r="D159" s="194" t="s">
        <v>428</v>
      </c>
      <c r="E159" s="195" t="s">
        <v>2056</v>
      </c>
      <c r="F159" s="196" t="s">
        <v>2057</v>
      </c>
      <c r="G159" s="197" t="s">
        <v>501</v>
      </c>
      <c r="H159" s="198">
        <v>5</v>
      </c>
      <c r="I159" s="199"/>
      <c r="J159" s="200">
        <f>ROUND(I159*H159,2)</f>
        <v>0</v>
      </c>
      <c r="K159" s="196" t="s">
        <v>356</v>
      </c>
      <c r="L159" s="201"/>
      <c r="M159" s="202" t="s">
        <v>1</v>
      </c>
      <c r="N159" s="203" t="s">
        <v>43</v>
      </c>
      <c r="O159" s="58"/>
      <c r="P159" s="158">
        <f>O159*H159</f>
        <v>0</v>
      </c>
      <c r="Q159" s="158">
        <v>8E-05</v>
      </c>
      <c r="R159" s="158">
        <f>Q159*H159</f>
        <v>0.0004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509</v>
      </c>
      <c r="AT159" s="160" t="s">
        <v>428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316</v>
      </c>
      <c r="BM159" s="160" t="s">
        <v>2197</v>
      </c>
    </row>
    <row r="160" spans="1:47" s="2" customFormat="1" ht="19.5">
      <c r="A160" s="32"/>
      <c r="B160" s="33"/>
      <c r="C160" s="32"/>
      <c r="D160" s="162" t="s">
        <v>248</v>
      </c>
      <c r="E160" s="32"/>
      <c r="F160" s="163" t="s">
        <v>2057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1:65" s="2" customFormat="1" ht="24">
      <c r="A161" s="32"/>
      <c r="B161" s="148"/>
      <c r="C161" s="149" t="s">
        <v>8</v>
      </c>
      <c r="D161" s="149" t="s">
        <v>243</v>
      </c>
      <c r="E161" s="150" t="s">
        <v>2059</v>
      </c>
      <c r="F161" s="151" t="s">
        <v>2060</v>
      </c>
      <c r="G161" s="152" t="s">
        <v>445</v>
      </c>
      <c r="H161" s="153">
        <v>192.15</v>
      </c>
      <c r="I161" s="154"/>
      <c r="J161" s="155">
        <f>ROUND(I161*H161,2)</f>
        <v>0</v>
      </c>
      <c r="K161" s="151" t="s">
        <v>356</v>
      </c>
      <c r="L161" s="33"/>
      <c r="M161" s="156" t="s">
        <v>1</v>
      </c>
      <c r="N161" s="157" t="s">
        <v>43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316</v>
      </c>
      <c r="AT161" s="160" t="s">
        <v>243</v>
      </c>
      <c r="AU161" s="160" t="s">
        <v>87</v>
      </c>
      <c r="AY161" s="17" t="s">
        <v>240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85</v>
      </c>
      <c r="BK161" s="161">
        <f>ROUND(I161*H161,2)</f>
        <v>0</v>
      </c>
      <c r="BL161" s="17" t="s">
        <v>316</v>
      </c>
      <c r="BM161" s="160" t="s">
        <v>2198</v>
      </c>
    </row>
    <row r="162" spans="1:47" s="2" customFormat="1" ht="29.25">
      <c r="A162" s="32"/>
      <c r="B162" s="33"/>
      <c r="C162" s="32"/>
      <c r="D162" s="162" t="s">
        <v>248</v>
      </c>
      <c r="E162" s="32"/>
      <c r="F162" s="163" t="s">
        <v>2062</v>
      </c>
      <c r="G162" s="32"/>
      <c r="H162" s="32"/>
      <c r="I162" s="164"/>
      <c r="J162" s="32"/>
      <c r="K162" s="32"/>
      <c r="L162" s="33"/>
      <c r="M162" s="165"/>
      <c r="N162" s="166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248</v>
      </c>
      <c r="AU162" s="17" t="s">
        <v>87</v>
      </c>
    </row>
    <row r="163" spans="1:65" s="2" customFormat="1" ht="16.5" customHeight="1">
      <c r="A163" s="32"/>
      <c r="B163" s="148"/>
      <c r="C163" s="194" t="s">
        <v>316</v>
      </c>
      <c r="D163" s="194" t="s">
        <v>428</v>
      </c>
      <c r="E163" s="195" t="s">
        <v>2063</v>
      </c>
      <c r="F163" s="196" t="s">
        <v>2064</v>
      </c>
      <c r="G163" s="197" t="s">
        <v>2065</v>
      </c>
      <c r="H163" s="198">
        <v>192.15</v>
      </c>
      <c r="I163" s="199"/>
      <c r="J163" s="200">
        <f>ROUND(I163*H163,2)</f>
        <v>0</v>
      </c>
      <c r="K163" s="196" t="s">
        <v>356</v>
      </c>
      <c r="L163" s="201"/>
      <c r="M163" s="202" t="s">
        <v>1</v>
      </c>
      <c r="N163" s="203" t="s">
        <v>43</v>
      </c>
      <c r="O163" s="58"/>
      <c r="P163" s="158">
        <f>O163*H163</f>
        <v>0</v>
      </c>
      <c r="Q163" s="158">
        <v>0.001</v>
      </c>
      <c r="R163" s="158">
        <f>Q163*H163</f>
        <v>0.19215000000000002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509</v>
      </c>
      <c r="AT163" s="160" t="s">
        <v>428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316</v>
      </c>
      <c r="BM163" s="160" t="s">
        <v>2199</v>
      </c>
    </row>
    <row r="164" spans="1:47" s="2" customFormat="1" ht="12">
      <c r="A164" s="32"/>
      <c r="B164" s="33"/>
      <c r="C164" s="32"/>
      <c r="D164" s="162" t="s">
        <v>248</v>
      </c>
      <c r="E164" s="32"/>
      <c r="F164" s="163" t="s">
        <v>2064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2:51" s="13" customFormat="1" ht="12">
      <c r="B165" s="171"/>
      <c r="D165" s="162" t="s">
        <v>367</v>
      </c>
      <c r="E165" s="172" t="s">
        <v>1</v>
      </c>
      <c r="F165" s="173" t="s">
        <v>2200</v>
      </c>
      <c r="H165" s="174">
        <v>192.15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367</v>
      </c>
      <c r="AU165" s="172" t="s">
        <v>87</v>
      </c>
      <c r="AV165" s="13" t="s">
        <v>87</v>
      </c>
      <c r="AW165" s="13" t="s">
        <v>33</v>
      </c>
      <c r="AX165" s="13" t="s">
        <v>85</v>
      </c>
      <c r="AY165" s="172" t="s">
        <v>240</v>
      </c>
    </row>
    <row r="166" spans="1:65" s="2" customFormat="1" ht="24">
      <c r="A166" s="32"/>
      <c r="B166" s="148"/>
      <c r="C166" s="149" t="s">
        <v>321</v>
      </c>
      <c r="D166" s="149" t="s">
        <v>243</v>
      </c>
      <c r="E166" s="150" t="s">
        <v>2068</v>
      </c>
      <c r="F166" s="151" t="s">
        <v>2069</v>
      </c>
      <c r="G166" s="152" t="s">
        <v>445</v>
      </c>
      <c r="H166" s="153">
        <v>15</v>
      </c>
      <c r="I166" s="154"/>
      <c r="J166" s="155">
        <f>ROUND(I166*H166,2)</f>
        <v>0</v>
      </c>
      <c r="K166" s="151" t="s">
        <v>356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316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316</v>
      </c>
      <c r="BM166" s="160" t="s">
        <v>2201</v>
      </c>
    </row>
    <row r="167" spans="1:47" s="2" customFormat="1" ht="29.25">
      <c r="A167" s="32"/>
      <c r="B167" s="33"/>
      <c r="C167" s="32"/>
      <c r="D167" s="162" t="s">
        <v>248</v>
      </c>
      <c r="E167" s="32"/>
      <c r="F167" s="163" t="s">
        <v>2071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2:51" s="13" customFormat="1" ht="12">
      <c r="B168" s="171"/>
      <c r="D168" s="162" t="s">
        <v>367</v>
      </c>
      <c r="E168" s="172" t="s">
        <v>1</v>
      </c>
      <c r="F168" s="173" t="s">
        <v>8</v>
      </c>
      <c r="H168" s="174">
        <v>15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367</v>
      </c>
      <c r="AU168" s="172" t="s">
        <v>87</v>
      </c>
      <c r="AV168" s="13" t="s">
        <v>87</v>
      </c>
      <c r="AW168" s="13" t="s">
        <v>33</v>
      </c>
      <c r="AX168" s="13" t="s">
        <v>85</v>
      </c>
      <c r="AY168" s="172" t="s">
        <v>240</v>
      </c>
    </row>
    <row r="169" spans="1:65" s="2" customFormat="1" ht="16.5" customHeight="1">
      <c r="A169" s="32"/>
      <c r="B169" s="148"/>
      <c r="C169" s="194" t="s">
        <v>327</v>
      </c>
      <c r="D169" s="194" t="s">
        <v>428</v>
      </c>
      <c r="E169" s="195" t="s">
        <v>2072</v>
      </c>
      <c r="F169" s="196" t="s">
        <v>2073</v>
      </c>
      <c r="G169" s="197" t="s">
        <v>2065</v>
      </c>
      <c r="H169" s="198">
        <v>3.1</v>
      </c>
      <c r="I169" s="199"/>
      <c r="J169" s="200">
        <f>ROUND(I169*H169,2)</f>
        <v>0</v>
      </c>
      <c r="K169" s="196" t="s">
        <v>356</v>
      </c>
      <c r="L169" s="201"/>
      <c r="M169" s="202" t="s">
        <v>1</v>
      </c>
      <c r="N169" s="203" t="s">
        <v>43</v>
      </c>
      <c r="O169" s="58"/>
      <c r="P169" s="158">
        <f>O169*H169</f>
        <v>0</v>
      </c>
      <c r="Q169" s="158">
        <v>0.001</v>
      </c>
      <c r="R169" s="158">
        <f>Q169*H169</f>
        <v>0.0031000000000000003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509</v>
      </c>
      <c r="AT169" s="160" t="s">
        <v>428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316</v>
      </c>
      <c r="BM169" s="160" t="s">
        <v>2202</v>
      </c>
    </row>
    <row r="170" spans="1:47" s="2" customFormat="1" ht="12">
      <c r="A170" s="32"/>
      <c r="B170" s="33"/>
      <c r="C170" s="32"/>
      <c r="D170" s="162" t="s">
        <v>248</v>
      </c>
      <c r="E170" s="32"/>
      <c r="F170" s="163" t="s">
        <v>2073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248</v>
      </c>
      <c r="AU170" s="17" t="s">
        <v>87</v>
      </c>
    </row>
    <row r="171" spans="2:51" s="13" customFormat="1" ht="12">
      <c r="B171" s="171"/>
      <c r="D171" s="162" t="s">
        <v>367</v>
      </c>
      <c r="E171" s="172" t="s">
        <v>1</v>
      </c>
      <c r="F171" s="173" t="s">
        <v>2075</v>
      </c>
      <c r="H171" s="174">
        <v>3.1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367</v>
      </c>
      <c r="AU171" s="172" t="s">
        <v>87</v>
      </c>
      <c r="AV171" s="13" t="s">
        <v>87</v>
      </c>
      <c r="AW171" s="13" t="s">
        <v>33</v>
      </c>
      <c r="AX171" s="13" t="s">
        <v>78</v>
      </c>
      <c r="AY171" s="172" t="s">
        <v>240</v>
      </c>
    </row>
    <row r="172" spans="1:65" s="2" customFormat="1" ht="16.5" customHeight="1">
      <c r="A172" s="32"/>
      <c r="B172" s="148"/>
      <c r="C172" s="149" t="s">
        <v>332</v>
      </c>
      <c r="D172" s="149" t="s">
        <v>243</v>
      </c>
      <c r="E172" s="150" t="s">
        <v>2076</v>
      </c>
      <c r="F172" s="151" t="s">
        <v>2077</v>
      </c>
      <c r="G172" s="152" t="s">
        <v>501</v>
      </c>
      <c r="H172" s="153">
        <v>23</v>
      </c>
      <c r="I172" s="154"/>
      <c r="J172" s="155">
        <f>ROUND(I172*H172,2)</f>
        <v>0</v>
      </c>
      <c r="K172" s="151" t="s">
        <v>356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316</v>
      </c>
      <c r="AT172" s="160" t="s">
        <v>243</v>
      </c>
      <c r="AU172" s="160" t="s">
        <v>87</v>
      </c>
      <c r="AY172" s="17" t="s">
        <v>240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316</v>
      </c>
      <c r="BM172" s="160" t="s">
        <v>2203</v>
      </c>
    </row>
    <row r="173" spans="1:47" s="2" customFormat="1" ht="12">
      <c r="A173" s="32"/>
      <c r="B173" s="33"/>
      <c r="C173" s="32"/>
      <c r="D173" s="162" t="s">
        <v>248</v>
      </c>
      <c r="E173" s="32"/>
      <c r="F173" s="163" t="s">
        <v>2079</v>
      </c>
      <c r="G173" s="32"/>
      <c r="H173" s="32"/>
      <c r="I173" s="164"/>
      <c r="J173" s="32"/>
      <c r="K173" s="32"/>
      <c r="L173" s="33"/>
      <c r="M173" s="165"/>
      <c r="N173" s="166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248</v>
      </c>
      <c r="AU173" s="17" t="s">
        <v>87</v>
      </c>
    </row>
    <row r="174" spans="2:51" s="13" customFormat="1" ht="12">
      <c r="B174" s="171"/>
      <c r="D174" s="162" t="s">
        <v>367</v>
      </c>
      <c r="E174" s="172" t="s">
        <v>1</v>
      </c>
      <c r="F174" s="173" t="s">
        <v>2204</v>
      </c>
      <c r="H174" s="174">
        <v>23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367</v>
      </c>
      <c r="AU174" s="172" t="s">
        <v>87</v>
      </c>
      <c r="AV174" s="13" t="s">
        <v>87</v>
      </c>
      <c r="AW174" s="13" t="s">
        <v>33</v>
      </c>
      <c r="AX174" s="13" t="s">
        <v>85</v>
      </c>
      <c r="AY174" s="172" t="s">
        <v>240</v>
      </c>
    </row>
    <row r="175" spans="1:65" s="2" customFormat="1" ht="16.5" customHeight="1">
      <c r="A175" s="32"/>
      <c r="B175" s="148"/>
      <c r="C175" s="194" t="s">
        <v>453</v>
      </c>
      <c r="D175" s="194" t="s">
        <v>428</v>
      </c>
      <c r="E175" s="195" t="s">
        <v>2081</v>
      </c>
      <c r="F175" s="196" t="s">
        <v>2082</v>
      </c>
      <c r="G175" s="197" t="s">
        <v>501</v>
      </c>
      <c r="H175" s="198">
        <v>5</v>
      </c>
      <c r="I175" s="199"/>
      <c r="J175" s="200">
        <f>ROUND(I175*H175,2)</f>
        <v>0</v>
      </c>
      <c r="K175" s="196" t="s">
        <v>356</v>
      </c>
      <c r="L175" s="201"/>
      <c r="M175" s="202" t="s">
        <v>1</v>
      </c>
      <c r="N175" s="203" t="s">
        <v>43</v>
      </c>
      <c r="O175" s="58"/>
      <c r="P175" s="158">
        <f>O175*H175</f>
        <v>0</v>
      </c>
      <c r="Q175" s="158">
        <v>0.00016</v>
      </c>
      <c r="R175" s="158">
        <f>Q175*H175</f>
        <v>0.0008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509</v>
      </c>
      <c r="AT175" s="160" t="s">
        <v>428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316</v>
      </c>
      <c r="BM175" s="160" t="s">
        <v>2205</v>
      </c>
    </row>
    <row r="176" spans="1:47" s="2" customFormat="1" ht="12">
      <c r="A176" s="32"/>
      <c r="B176" s="33"/>
      <c r="C176" s="32"/>
      <c r="D176" s="162" t="s">
        <v>248</v>
      </c>
      <c r="E176" s="32"/>
      <c r="F176" s="163" t="s">
        <v>2082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1:65" s="2" customFormat="1" ht="24">
      <c r="A177" s="32"/>
      <c r="B177" s="148"/>
      <c r="C177" s="194" t="s">
        <v>7</v>
      </c>
      <c r="D177" s="194" t="s">
        <v>428</v>
      </c>
      <c r="E177" s="195" t="s">
        <v>2084</v>
      </c>
      <c r="F177" s="196" t="s">
        <v>2085</v>
      </c>
      <c r="G177" s="197" t="s">
        <v>501</v>
      </c>
      <c r="H177" s="198">
        <v>18</v>
      </c>
      <c r="I177" s="199"/>
      <c r="J177" s="200">
        <f>ROUND(I177*H177,2)</f>
        <v>0</v>
      </c>
      <c r="K177" s="196" t="s">
        <v>356</v>
      </c>
      <c r="L177" s="201"/>
      <c r="M177" s="202" t="s">
        <v>1</v>
      </c>
      <c r="N177" s="203" t="s">
        <v>43</v>
      </c>
      <c r="O177" s="58"/>
      <c r="P177" s="158">
        <f>O177*H177</f>
        <v>0</v>
      </c>
      <c r="Q177" s="158">
        <v>0.00026</v>
      </c>
      <c r="R177" s="158">
        <f>Q177*H177</f>
        <v>0.004679999999999999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509</v>
      </c>
      <c r="AT177" s="160" t="s">
        <v>428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316</v>
      </c>
      <c r="BM177" s="160" t="s">
        <v>2206</v>
      </c>
    </row>
    <row r="178" spans="1:47" s="2" customFormat="1" ht="12">
      <c r="A178" s="32"/>
      <c r="B178" s="33"/>
      <c r="C178" s="32"/>
      <c r="D178" s="162" t="s">
        <v>248</v>
      </c>
      <c r="E178" s="32"/>
      <c r="F178" s="163" t="s">
        <v>2085</v>
      </c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248</v>
      </c>
      <c r="AU178" s="17" t="s">
        <v>87</v>
      </c>
    </row>
    <row r="179" spans="2:51" s="13" customFormat="1" ht="12">
      <c r="B179" s="171"/>
      <c r="D179" s="162" t="s">
        <v>367</v>
      </c>
      <c r="E179" s="172" t="s">
        <v>1</v>
      </c>
      <c r="F179" s="173" t="s">
        <v>2207</v>
      </c>
      <c r="H179" s="174">
        <v>18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367</v>
      </c>
      <c r="AU179" s="172" t="s">
        <v>87</v>
      </c>
      <c r="AV179" s="13" t="s">
        <v>87</v>
      </c>
      <c r="AW179" s="13" t="s">
        <v>33</v>
      </c>
      <c r="AX179" s="13" t="s">
        <v>85</v>
      </c>
      <c r="AY179" s="172" t="s">
        <v>240</v>
      </c>
    </row>
    <row r="180" spans="1:65" s="2" customFormat="1" ht="16.5" customHeight="1">
      <c r="A180" s="32"/>
      <c r="B180" s="148"/>
      <c r="C180" s="149" t="s">
        <v>462</v>
      </c>
      <c r="D180" s="149" t="s">
        <v>243</v>
      </c>
      <c r="E180" s="150" t="s">
        <v>2088</v>
      </c>
      <c r="F180" s="151" t="s">
        <v>2089</v>
      </c>
      <c r="G180" s="152" t="s">
        <v>501</v>
      </c>
      <c r="H180" s="153">
        <v>10</v>
      </c>
      <c r="I180" s="154"/>
      <c r="J180" s="155">
        <f>ROUND(I180*H180,2)</f>
        <v>0</v>
      </c>
      <c r="K180" s="151" t="s">
        <v>356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316</v>
      </c>
      <c r="AT180" s="160" t="s">
        <v>243</v>
      </c>
      <c r="AU180" s="160" t="s">
        <v>87</v>
      </c>
      <c r="AY180" s="17" t="s">
        <v>240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316</v>
      </c>
      <c r="BM180" s="160" t="s">
        <v>2208</v>
      </c>
    </row>
    <row r="181" spans="1:47" s="2" customFormat="1" ht="12">
      <c r="A181" s="32"/>
      <c r="B181" s="33"/>
      <c r="C181" s="32"/>
      <c r="D181" s="162" t="s">
        <v>248</v>
      </c>
      <c r="E181" s="32"/>
      <c r="F181" s="163" t="s">
        <v>2091</v>
      </c>
      <c r="G181" s="32"/>
      <c r="H181" s="32"/>
      <c r="I181" s="164"/>
      <c r="J181" s="32"/>
      <c r="K181" s="32"/>
      <c r="L181" s="33"/>
      <c r="M181" s="165"/>
      <c r="N181" s="166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248</v>
      </c>
      <c r="AU181" s="17" t="s">
        <v>87</v>
      </c>
    </row>
    <row r="182" spans="1:65" s="2" customFormat="1" ht="24">
      <c r="A182" s="32"/>
      <c r="B182" s="148"/>
      <c r="C182" s="194" t="s">
        <v>467</v>
      </c>
      <c r="D182" s="194" t="s">
        <v>428</v>
      </c>
      <c r="E182" s="195" t="s">
        <v>2092</v>
      </c>
      <c r="F182" s="196" t="s">
        <v>2093</v>
      </c>
      <c r="G182" s="197" t="s">
        <v>501</v>
      </c>
      <c r="H182" s="198">
        <v>10</v>
      </c>
      <c r="I182" s="199"/>
      <c r="J182" s="200">
        <f>ROUND(I182*H182,2)</f>
        <v>0</v>
      </c>
      <c r="K182" s="196" t="s">
        <v>356</v>
      </c>
      <c r="L182" s="201"/>
      <c r="M182" s="202" t="s">
        <v>1</v>
      </c>
      <c r="N182" s="203" t="s">
        <v>43</v>
      </c>
      <c r="O182" s="58"/>
      <c r="P182" s="158">
        <f>O182*H182</f>
        <v>0</v>
      </c>
      <c r="Q182" s="158">
        <v>0.0007</v>
      </c>
      <c r="R182" s="158">
        <f>Q182*H182</f>
        <v>0.007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509</v>
      </c>
      <c r="AT182" s="160" t="s">
        <v>428</v>
      </c>
      <c r="AU182" s="160" t="s">
        <v>87</v>
      </c>
      <c r="AY182" s="17" t="s">
        <v>240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316</v>
      </c>
      <c r="BM182" s="160" t="s">
        <v>2209</v>
      </c>
    </row>
    <row r="183" spans="1:47" s="2" customFormat="1" ht="19.5">
      <c r="A183" s="32"/>
      <c r="B183" s="33"/>
      <c r="C183" s="32"/>
      <c r="D183" s="162" t="s">
        <v>248</v>
      </c>
      <c r="E183" s="32"/>
      <c r="F183" s="163" t="s">
        <v>2093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248</v>
      </c>
      <c r="AU183" s="17" t="s">
        <v>87</v>
      </c>
    </row>
    <row r="184" spans="2:51" s="13" customFormat="1" ht="12">
      <c r="B184" s="171"/>
      <c r="D184" s="162" t="s">
        <v>367</v>
      </c>
      <c r="E184" s="172" t="s">
        <v>1</v>
      </c>
      <c r="F184" s="173" t="s">
        <v>2033</v>
      </c>
      <c r="H184" s="174">
        <v>10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367</v>
      </c>
      <c r="AU184" s="172" t="s">
        <v>87</v>
      </c>
      <c r="AV184" s="13" t="s">
        <v>87</v>
      </c>
      <c r="AW184" s="13" t="s">
        <v>33</v>
      </c>
      <c r="AX184" s="13" t="s">
        <v>85</v>
      </c>
      <c r="AY184" s="172" t="s">
        <v>240</v>
      </c>
    </row>
    <row r="185" spans="1:65" s="2" customFormat="1" ht="24">
      <c r="A185" s="32"/>
      <c r="B185" s="148"/>
      <c r="C185" s="149" t="s">
        <v>472</v>
      </c>
      <c r="D185" s="149" t="s">
        <v>243</v>
      </c>
      <c r="E185" s="150" t="s">
        <v>2095</v>
      </c>
      <c r="F185" s="151" t="s">
        <v>2096</v>
      </c>
      <c r="G185" s="152" t="s">
        <v>501</v>
      </c>
      <c r="H185" s="153">
        <v>1</v>
      </c>
      <c r="I185" s="154"/>
      <c r="J185" s="155">
        <f>ROUND(I185*H185,2)</f>
        <v>0</v>
      </c>
      <c r="K185" s="151" t="s">
        <v>356</v>
      </c>
      <c r="L185" s="33"/>
      <c r="M185" s="156" t="s">
        <v>1</v>
      </c>
      <c r="N185" s="157" t="s">
        <v>43</v>
      </c>
      <c r="O185" s="58"/>
      <c r="P185" s="158">
        <f>O185*H185</f>
        <v>0</v>
      </c>
      <c r="Q185" s="158">
        <v>0</v>
      </c>
      <c r="R185" s="158">
        <f>Q185*H185</f>
        <v>0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316</v>
      </c>
      <c r="AT185" s="160" t="s">
        <v>243</v>
      </c>
      <c r="AU185" s="160" t="s">
        <v>87</v>
      </c>
      <c r="AY185" s="17" t="s">
        <v>240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85</v>
      </c>
      <c r="BK185" s="161">
        <f>ROUND(I185*H185,2)</f>
        <v>0</v>
      </c>
      <c r="BL185" s="17" t="s">
        <v>316</v>
      </c>
      <c r="BM185" s="160" t="s">
        <v>2210</v>
      </c>
    </row>
    <row r="186" spans="1:47" s="2" customFormat="1" ht="29.25">
      <c r="A186" s="32"/>
      <c r="B186" s="33"/>
      <c r="C186" s="32"/>
      <c r="D186" s="162" t="s">
        <v>248</v>
      </c>
      <c r="E186" s="32"/>
      <c r="F186" s="163" t="s">
        <v>2098</v>
      </c>
      <c r="G186" s="32"/>
      <c r="H186" s="32"/>
      <c r="I186" s="164"/>
      <c r="J186" s="32"/>
      <c r="K186" s="32"/>
      <c r="L186" s="33"/>
      <c r="M186" s="165"/>
      <c r="N186" s="166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248</v>
      </c>
      <c r="AU186" s="17" t="s">
        <v>87</v>
      </c>
    </row>
    <row r="187" spans="2:63" s="12" customFormat="1" ht="25.9" customHeight="1">
      <c r="B187" s="135"/>
      <c r="D187" s="136" t="s">
        <v>77</v>
      </c>
      <c r="E187" s="137" t="s">
        <v>428</v>
      </c>
      <c r="F187" s="137" t="s">
        <v>1708</v>
      </c>
      <c r="I187" s="138"/>
      <c r="J187" s="139">
        <f>BK187</f>
        <v>0</v>
      </c>
      <c r="L187" s="135"/>
      <c r="M187" s="140"/>
      <c r="N187" s="141"/>
      <c r="O187" s="141"/>
      <c r="P187" s="142">
        <f>P188+P208</f>
        <v>0</v>
      </c>
      <c r="Q187" s="141"/>
      <c r="R187" s="142">
        <f>R188+R208</f>
        <v>36.69026560000001</v>
      </c>
      <c r="S187" s="141"/>
      <c r="T187" s="143">
        <f>T188+T208</f>
        <v>0</v>
      </c>
      <c r="AR187" s="136" t="s">
        <v>100</v>
      </c>
      <c r="AT187" s="144" t="s">
        <v>77</v>
      </c>
      <c r="AU187" s="144" t="s">
        <v>78</v>
      </c>
      <c r="AY187" s="136" t="s">
        <v>240</v>
      </c>
      <c r="BK187" s="145">
        <f>BK188+BK208</f>
        <v>0</v>
      </c>
    </row>
    <row r="188" spans="2:63" s="12" customFormat="1" ht="22.9" customHeight="1">
      <c r="B188" s="135"/>
      <c r="D188" s="136" t="s">
        <v>77</v>
      </c>
      <c r="E188" s="146" t="s">
        <v>2099</v>
      </c>
      <c r="F188" s="146" t="s">
        <v>2100</v>
      </c>
      <c r="I188" s="138"/>
      <c r="J188" s="147">
        <f>BK188</f>
        <v>0</v>
      </c>
      <c r="L188" s="135"/>
      <c r="M188" s="140"/>
      <c r="N188" s="141"/>
      <c r="O188" s="141"/>
      <c r="P188" s="142">
        <f>SUM(P189:P207)</f>
        <v>0</v>
      </c>
      <c r="Q188" s="141"/>
      <c r="R188" s="142">
        <f>SUM(R189:R207)</f>
        <v>0.018229999999999996</v>
      </c>
      <c r="S188" s="141"/>
      <c r="T188" s="143">
        <f>SUM(T189:T207)</f>
        <v>0</v>
      </c>
      <c r="AR188" s="136" t="s">
        <v>100</v>
      </c>
      <c r="AT188" s="144" t="s">
        <v>77</v>
      </c>
      <c r="AU188" s="144" t="s">
        <v>85</v>
      </c>
      <c r="AY188" s="136" t="s">
        <v>240</v>
      </c>
      <c r="BK188" s="145">
        <f>SUM(BK189:BK207)</f>
        <v>0</v>
      </c>
    </row>
    <row r="189" spans="1:65" s="2" customFormat="1" ht="24">
      <c r="A189" s="32"/>
      <c r="B189" s="148"/>
      <c r="C189" s="149" t="s">
        <v>403</v>
      </c>
      <c r="D189" s="149" t="s">
        <v>243</v>
      </c>
      <c r="E189" s="150" t="s">
        <v>2101</v>
      </c>
      <c r="F189" s="151" t="s">
        <v>2102</v>
      </c>
      <c r="G189" s="152" t="s">
        <v>826</v>
      </c>
      <c r="H189" s="153">
        <v>8</v>
      </c>
      <c r="I189" s="154"/>
      <c r="J189" s="155">
        <f>ROUND(I189*H189,2)</f>
        <v>0</v>
      </c>
      <c r="K189" s="151" t="s">
        <v>1</v>
      </c>
      <c r="L189" s="33"/>
      <c r="M189" s="156" t="s">
        <v>1</v>
      </c>
      <c r="N189" s="157" t="s">
        <v>43</v>
      </c>
      <c r="O189" s="58"/>
      <c r="P189" s="158">
        <f>O189*H189</f>
        <v>0</v>
      </c>
      <c r="Q189" s="158">
        <v>0</v>
      </c>
      <c r="R189" s="158">
        <f>Q189*H189</f>
        <v>0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316</v>
      </c>
      <c r="AT189" s="160" t="s">
        <v>243</v>
      </c>
      <c r="AU189" s="160" t="s">
        <v>87</v>
      </c>
      <c r="AY189" s="17" t="s">
        <v>240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316</v>
      </c>
      <c r="BM189" s="160" t="s">
        <v>2211</v>
      </c>
    </row>
    <row r="190" spans="1:47" s="2" customFormat="1" ht="12">
      <c r="A190" s="32"/>
      <c r="B190" s="33"/>
      <c r="C190" s="32"/>
      <c r="D190" s="162" t="s">
        <v>248</v>
      </c>
      <c r="E190" s="32"/>
      <c r="F190" s="163" t="s">
        <v>2104</v>
      </c>
      <c r="G190" s="32"/>
      <c r="H190" s="32"/>
      <c r="I190" s="164"/>
      <c r="J190" s="32"/>
      <c r="K190" s="32"/>
      <c r="L190" s="33"/>
      <c r="M190" s="165"/>
      <c r="N190" s="166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248</v>
      </c>
      <c r="AU190" s="17" t="s">
        <v>87</v>
      </c>
    </row>
    <row r="191" spans="1:65" s="2" customFormat="1" ht="24">
      <c r="A191" s="32"/>
      <c r="B191" s="148"/>
      <c r="C191" s="149" t="s">
        <v>478</v>
      </c>
      <c r="D191" s="149" t="s">
        <v>243</v>
      </c>
      <c r="E191" s="150" t="s">
        <v>2105</v>
      </c>
      <c r="F191" s="151" t="s">
        <v>2106</v>
      </c>
      <c r="G191" s="152" t="s">
        <v>501</v>
      </c>
      <c r="H191" s="153">
        <v>6</v>
      </c>
      <c r="I191" s="154"/>
      <c r="J191" s="155">
        <f>ROUND(I191*H191,2)</f>
        <v>0</v>
      </c>
      <c r="K191" s="151" t="s">
        <v>356</v>
      </c>
      <c r="L191" s="33"/>
      <c r="M191" s="156" t="s">
        <v>1</v>
      </c>
      <c r="N191" s="157" t="s">
        <v>43</v>
      </c>
      <c r="O191" s="58"/>
      <c r="P191" s="158">
        <f>O191*H191</f>
        <v>0</v>
      </c>
      <c r="Q191" s="158">
        <v>0</v>
      </c>
      <c r="R191" s="158">
        <f>Q191*H191</f>
        <v>0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1344</v>
      </c>
      <c r="AT191" s="160" t="s">
        <v>243</v>
      </c>
      <c r="AU191" s="160" t="s">
        <v>87</v>
      </c>
      <c r="AY191" s="17" t="s">
        <v>240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1344</v>
      </c>
      <c r="BM191" s="160" t="s">
        <v>2212</v>
      </c>
    </row>
    <row r="192" spans="1:47" s="2" customFormat="1" ht="19.5">
      <c r="A192" s="32"/>
      <c r="B192" s="33"/>
      <c r="C192" s="32"/>
      <c r="D192" s="162" t="s">
        <v>248</v>
      </c>
      <c r="E192" s="32"/>
      <c r="F192" s="163" t="s">
        <v>2108</v>
      </c>
      <c r="G192" s="32"/>
      <c r="H192" s="32"/>
      <c r="I192" s="164"/>
      <c r="J192" s="32"/>
      <c r="K192" s="32"/>
      <c r="L192" s="33"/>
      <c r="M192" s="165"/>
      <c r="N192" s="166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248</v>
      </c>
      <c r="AU192" s="17" t="s">
        <v>87</v>
      </c>
    </row>
    <row r="193" spans="1:65" s="2" customFormat="1" ht="24">
      <c r="A193" s="32"/>
      <c r="B193" s="148"/>
      <c r="C193" s="194" t="s">
        <v>483</v>
      </c>
      <c r="D193" s="194" t="s">
        <v>428</v>
      </c>
      <c r="E193" s="195" t="s">
        <v>2109</v>
      </c>
      <c r="F193" s="196" t="s">
        <v>2110</v>
      </c>
      <c r="G193" s="197" t="s">
        <v>501</v>
      </c>
      <c r="H193" s="198">
        <v>6</v>
      </c>
      <c r="I193" s="199"/>
      <c r="J193" s="200">
        <f>ROUND(I193*H193,2)</f>
        <v>0</v>
      </c>
      <c r="K193" s="196" t="s">
        <v>1</v>
      </c>
      <c r="L193" s="201"/>
      <c r="M193" s="202" t="s">
        <v>1</v>
      </c>
      <c r="N193" s="203" t="s">
        <v>43</v>
      </c>
      <c r="O193" s="58"/>
      <c r="P193" s="158">
        <f>O193*H193</f>
        <v>0</v>
      </c>
      <c r="Q193" s="158">
        <v>0.0026</v>
      </c>
      <c r="R193" s="158">
        <f>Q193*H193</f>
        <v>0.0156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2111</v>
      </c>
      <c r="AT193" s="160" t="s">
        <v>428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2111</v>
      </c>
      <c r="BM193" s="160" t="s">
        <v>2213</v>
      </c>
    </row>
    <row r="194" spans="1:47" s="2" customFormat="1" ht="29.25">
      <c r="A194" s="32"/>
      <c r="B194" s="33"/>
      <c r="C194" s="32"/>
      <c r="D194" s="162" t="s">
        <v>248</v>
      </c>
      <c r="E194" s="32"/>
      <c r="F194" s="163" t="s">
        <v>2113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1:65" s="2" customFormat="1" ht="24">
      <c r="A195" s="32"/>
      <c r="B195" s="148"/>
      <c r="C195" s="149" t="s">
        <v>485</v>
      </c>
      <c r="D195" s="149" t="s">
        <v>243</v>
      </c>
      <c r="E195" s="150" t="s">
        <v>2114</v>
      </c>
      <c r="F195" s="151" t="s">
        <v>2115</v>
      </c>
      <c r="G195" s="152" t="s">
        <v>501</v>
      </c>
      <c r="H195" s="153">
        <v>5</v>
      </c>
      <c r="I195" s="154"/>
      <c r="J195" s="155">
        <f>ROUND(I195*H195,2)</f>
        <v>0</v>
      </c>
      <c r="K195" s="151" t="s">
        <v>356</v>
      </c>
      <c r="L195" s="33"/>
      <c r="M195" s="156" t="s">
        <v>1</v>
      </c>
      <c r="N195" s="157" t="s">
        <v>43</v>
      </c>
      <c r="O195" s="5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1344</v>
      </c>
      <c r="AT195" s="160" t="s">
        <v>243</v>
      </c>
      <c r="AU195" s="160" t="s">
        <v>87</v>
      </c>
      <c r="AY195" s="17" t="s">
        <v>240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1344</v>
      </c>
      <c r="BM195" s="160" t="s">
        <v>2214</v>
      </c>
    </row>
    <row r="196" spans="1:47" s="2" customFormat="1" ht="19.5">
      <c r="A196" s="32"/>
      <c r="B196" s="33"/>
      <c r="C196" s="32"/>
      <c r="D196" s="162" t="s">
        <v>248</v>
      </c>
      <c r="E196" s="32"/>
      <c r="F196" s="163" t="s">
        <v>2117</v>
      </c>
      <c r="G196" s="32"/>
      <c r="H196" s="32"/>
      <c r="I196" s="164"/>
      <c r="J196" s="32"/>
      <c r="K196" s="32"/>
      <c r="L196" s="33"/>
      <c r="M196" s="165"/>
      <c r="N196" s="166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248</v>
      </c>
      <c r="AU196" s="17" t="s">
        <v>87</v>
      </c>
    </row>
    <row r="197" spans="1:65" s="2" customFormat="1" ht="24">
      <c r="A197" s="32"/>
      <c r="B197" s="148"/>
      <c r="C197" s="194" t="s">
        <v>490</v>
      </c>
      <c r="D197" s="194" t="s">
        <v>428</v>
      </c>
      <c r="E197" s="195" t="s">
        <v>2118</v>
      </c>
      <c r="F197" s="196" t="s">
        <v>2119</v>
      </c>
      <c r="G197" s="197" t="s">
        <v>501</v>
      </c>
      <c r="H197" s="198">
        <v>5</v>
      </c>
      <c r="I197" s="199"/>
      <c r="J197" s="200">
        <f>ROUND(I197*H197,2)</f>
        <v>0</v>
      </c>
      <c r="K197" s="196" t="s">
        <v>1</v>
      </c>
      <c r="L197" s="201"/>
      <c r="M197" s="202" t="s">
        <v>1</v>
      </c>
      <c r="N197" s="203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509</v>
      </c>
      <c r="AT197" s="160" t="s">
        <v>428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316</v>
      </c>
      <c r="BM197" s="160" t="s">
        <v>2215</v>
      </c>
    </row>
    <row r="198" spans="1:47" s="2" customFormat="1" ht="19.5">
      <c r="A198" s="32"/>
      <c r="B198" s="33"/>
      <c r="C198" s="32"/>
      <c r="D198" s="162" t="s">
        <v>248</v>
      </c>
      <c r="E198" s="32"/>
      <c r="F198" s="163" t="s">
        <v>2121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1:65" s="2" customFormat="1" ht="24">
      <c r="A199" s="32"/>
      <c r="B199" s="148"/>
      <c r="C199" s="149" t="s">
        <v>498</v>
      </c>
      <c r="D199" s="149" t="s">
        <v>243</v>
      </c>
      <c r="E199" s="150" t="s">
        <v>2216</v>
      </c>
      <c r="F199" s="151" t="s">
        <v>2217</v>
      </c>
      <c r="G199" s="152" t="s">
        <v>501</v>
      </c>
      <c r="H199" s="153">
        <v>1</v>
      </c>
      <c r="I199" s="154"/>
      <c r="J199" s="155">
        <f>ROUND(I199*H199,2)</f>
        <v>0</v>
      </c>
      <c r="K199" s="151" t="s">
        <v>356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1344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1344</v>
      </c>
      <c r="BM199" s="160" t="s">
        <v>2218</v>
      </c>
    </row>
    <row r="200" spans="1:47" s="2" customFormat="1" ht="19.5">
      <c r="A200" s="32"/>
      <c r="B200" s="33"/>
      <c r="C200" s="32"/>
      <c r="D200" s="162" t="s">
        <v>248</v>
      </c>
      <c r="E200" s="32"/>
      <c r="F200" s="163" t="s">
        <v>2219</v>
      </c>
      <c r="G200" s="32"/>
      <c r="H200" s="32"/>
      <c r="I200" s="164"/>
      <c r="J200" s="32"/>
      <c r="K200" s="32"/>
      <c r="L200" s="33"/>
      <c r="M200" s="165"/>
      <c r="N200" s="166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65" s="2" customFormat="1" ht="16.5" customHeight="1">
      <c r="A201" s="32"/>
      <c r="B201" s="148"/>
      <c r="C201" s="194" t="s">
        <v>503</v>
      </c>
      <c r="D201" s="194" t="s">
        <v>428</v>
      </c>
      <c r="E201" s="195" t="s">
        <v>2220</v>
      </c>
      <c r="F201" s="196" t="s">
        <v>2221</v>
      </c>
      <c r="G201" s="197" t="s">
        <v>501</v>
      </c>
      <c r="H201" s="198">
        <v>1</v>
      </c>
      <c r="I201" s="199"/>
      <c r="J201" s="200">
        <f>ROUND(I201*H201,2)</f>
        <v>0</v>
      </c>
      <c r="K201" s="196" t="s">
        <v>1</v>
      </c>
      <c r="L201" s="201"/>
      <c r="M201" s="202" t="s">
        <v>1</v>
      </c>
      <c r="N201" s="203" t="s">
        <v>43</v>
      </c>
      <c r="O201" s="58"/>
      <c r="P201" s="158">
        <f>O201*H201</f>
        <v>0</v>
      </c>
      <c r="Q201" s="158">
        <v>3E-05</v>
      </c>
      <c r="R201" s="158">
        <f>Q201*H201</f>
        <v>3E-05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2111</v>
      </c>
      <c r="AT201" s="160" t="s">
        <v>428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2111</v>
      </c>
      <c r="BM201" s="160" t="s">
        <v>2222</v>
      </c>
    </row>
    <row r="202" spans="1:65" s="2" customFormat="1" ht="16.5" customHeight="1">
      <c r="A202" s="32"/>
      <c r="B202" s="148"/>
      <c r="C202" s="149" t="s">
        <v>509</v>
      </c>
      <c r="D202" s="149" t="s">
        <v>243</v>
      </c>
      <c r="E202" s="150" t="s">
        <v>2122</v>
      </c>
      <c r="F202" s="151" t="s">
        <v>2123</v>
      </c>
      <c r="G202" s="152" t="s">
        <v>501</v>
      </c>
      <c r="H202" s="153">
        <v>5</v>
      </c>
      <c r="I202" s="154"/>
      <c r="J202" s="155">
        <f>ROUND(I202*H202,2)</f>
        <v>0</v>
      </c>
      <c r="K202" s="151" t="s">
        <v>356</v>
      </c>
      <c r="L202" s="33"/>
      <c r="M202" s="156" t="s">
        <v>1</v>
      </c>
      <c r="N202" s="157" t="s">
        <v>43</v>
      </c>
      <c r="O202" s="58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1344</v>
      </c>
      <c r="AT202" s="160" t="s">
        <v>243</v>
      </c>
      <c r="AU202" s="160" t="s">
        <v>87</v>
      </c>
      <c r="AY202" s="17" t="s">
        <v>240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1344</v>
      </c>
      <c r="BM202" s="160" t="s">
        <v>2223</v>
      </c>
    </row>
    <row r="203" spans="1:47" s="2" customFormat="1" ht="12">
      <c r="A203" s="32"/>
      <c r="B203" s="33"/>
      <c r="C203" s="32"/>
      <c r="D203" s="162" t="s">
        <v>248</v>
      </c>
      <c r="E203" s="32"/>
      <c r="F203" s="163" t="s">
        <v>2125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248</v>
      </c>
      <c r="AU203" s="17" t="s">
        <v>87</v>
      </c>
    </row>
    <row r="204" spans="1:65" s="2" customFormat="1" ht="24">
      <c r="A204" s="32"/>
      <c r="B204" s="148"/>
      <c r="C204" s="194" t="s">
        <v>514</v>
      </c>
      <c r="D204" s="194" t="s">
        <v>428</v>
      </c>
      <c r="E204" s="195" t="s">
        <v>2126</v>
      </c>
      <c r="F204" s="196" t="s">
        <v>2127</v>
      </c>
      <c r="G204" s="197" t="s">
        <v>501</v>
      </c>
      <c r="H204" s="198">
        <v>5</v>
      </c>
      <c r="I204" s="199"/>
      <c r="J204" s="200">
        <f>ROUND(I204*H204,2)</f>
        <v>0</v>
      </c>
      <c r="K204" s="196" t="s">
        <v>1</v>
      </c>
      <c r="L204" s="201"/>
      <c r="M204" s="202" t="s">
        <v>1</v>
      </c>
      <c r="N204" s="203" t="s">
        <v>43</v>
      </c>
      <c r="O204" s="58"/>
      <c r="P204" s="158">
        <f>O204*H204</f>
        <v>0</v>
      </c>
      <c r="Q204" s="158">
        <v>0.00052</v>
      </c>
      <c r="R204" s="158">
        <f>Q204*H204</f>
        <v>0.0026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509</v>
      </c>
      <c r="AT204" s="160" t="s">
        <v>428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316</v>
      </c>
      <c r="BM204" s="160" t="s">
        <v>2224</v>
      </c>
    </row>
    <row r="205" spans="1:47" s="2" customFormat="1" ht="12">
      <c r="A205" s="32"/>
      <c r="B205" s="33"/>
      <c r="C205" s="32"/>
      <c r="D205" s="162" t="s">
        <v>248</v>
      </c>
      <c r="E205" s="32"/>
      <c r="F205" s="163" t="s">
        <v>2127</v>
      </c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1:65" s="2" customFormat="1" ht="16.5" customHeight="1">
      <c r="A206" s="32"/>
      <c r="B206" s="148"/>
      <c r="C206" s="149" t="s">
        <v>518</v>
      </c>
      <c r="D206" s="149" t="s">
        <v>243</v>
      </c>
      <c r="E206" s="150" t="s">
        <v>2129</v>
      </c>
      <c r="F206" s="151" t="s">
        <v>2130</v>
      </c>
      <c r="G206" s="152" t="s">
        <v>246</v>
      </c>
      <c r="H206" s="153">
        <v>1</v>
      </c>
      <c r="I206" s="154"/>
      <c r="J206" s="155">
        <f>ROUND(I206*H206,2)</f>
        <v>0</v>
      </c>
      <c r="K206" s="151" t="s">
        <v>1</v>
      </c>
      <c r="L206" s="33"/>
      <c r="M206" s="156" t="s">
        <v>1</v>
      </c>
      <c r="N206" s="157" t="s">
        <v>43</v>
      </c>
      <c r="O206" s="58"/>
      <c r="P206" s="158">
        <f>O206*H206</f>
        <v>0</v>
      </c>
      <c r="Q206" s="158">
        <v>0</v>
      </c>
      <c r="R206" s="158">
        <f>Q206*H206</f>
        <v>0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316</v>
      </c>
      <c r="AT206" s="160" t="s">
        <v>243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316</v>
      </c>
      <c r="BM206" s="160" t="s">
        <v>2225</v>
      </c>
    </row>
    <row r="207" spans="1:47" s="2" customFormat="1" ht="29.25">
      <c r="A207" s="32"/>
      <c r="B207" s="33"/>
      <c r="C207" s="32"/>
      <c r="D207" s="162" t="s">
        <v>248</v>
      </c>
      <c r="E207" s="32"/>
      <c r="F207" s="163" t="s">
        <v>2132</v>
      </c>
      <c r="G207" s="32"/>
      <c r="H207" s="32"/>
      <c r="I207" s="164"/>
      <c r="J207" s="32"/>
      <c r="K207" s="32"/>
      <c r="L207" s="33"/>
      <c r="M207" s="165"/>
      <c r="N207" s="166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248</v>
      </c>
      <c r="AU207" s="17" t="s">
        <v>87</v>
      </c>
    </row>
    <row r="208" spans="2:63" s="12" customFormat="1" ht="22.9" customHeight="1">
      <c r="B208" s="135"/>
      <c r="D208" s="136" t="s">
        <v>77</v>
      </c>
      <c r="E208" s="146" t="s">
        <v>2133</v>
      </c>
      <c r="F208" s="146" t="s">
        <v>2134</v>
      </c>
      <c r="I208" s="138"/>
      <c r="J208" s="147">
        <f>BK208</f>
        <v>0</v>
      </c>
      <c r="L208" s="135"/>
      <c r="M208" s="140"/>
      <c r="N208" s="141"/>
      <c r="O208" s="141"/>
      <c r="P208" s="142">
        <f>SUM(P209:P236)</f>
        <v>0</v>
      </c>
      <c r="Q208" s="141"/>
      <c r="R208" s="142">
        <f>SUM(R209:R236)</f>
        <v>36.67203560000001</v>
      </c>
      <c r="S208" s="141"/>
      <c r="T208" s="143">
        <f>SUM(T209:T236)</f>
        <v>0</v>
      </c>
      <c r="AR208" s="136" t="s">
        <v>100</v>
      </c>
      <c r="AT208" s="144" t="s">
        <v>77</v>
      </c>
      <c r="AU208" s="144" t="s">
        <v>85</v>
      </c>
      <c r="AY208" s="136" t="s">
        <v>240</v>
      </c>
      <c r="BK208" s="145">
        <f>SUM(BK209:BK236)</f>
        <v>0</v>
      </c>
    </row>
    <row r="209" spans="1:65" s="2" customFormat="1" ht="16.5" customHeight="1">
      <c r="A209" s="32"/>
      <c r="B209" s="148"/>
      <c r="C209" s="149" t="s">
        <v>522</v>
      </c>
      <c r="D209" s="149" t="s">
        <v>243</v>
      </c>
      <c r="E209" s="150" t="s">
        <v>2135</v>
      </c>
      <c r="F209" s="151" t="s">
        <v>2136</v>
      </c>
      <c r="G209" s="152" t="s">
        <v>246</v>
      </c>
      <c r="H209" s="153">
        <v>5</v>
      </c>
      <c r="I209" s="154"/>
      <c r="J209" s="155">
        <f>ROUND(I209*H209,2)</f>
        <v>0</v>
      </c>
      <c r="K209" s="151" t="s">
        <v>1</v>
      </c>
      <c r="L209" s="33"/>
      <c r="M209" s="156" t="s">
        <v>1</v>
      </c>
      <c r="N209" s="157" t="s">
        <v>43</v>
      </c>
      <c r="O209" s="58"/>
      <c r="P209" s="158">
        <f>O209*H209</f>
        <v>0</v>
      </c>
      <c r="Q209" s="158">
        <v>0.0088</v>
      </c>
      <c r="R209" s="158">
        <f>Q209*H209</f>
        <v>0.044000000000000004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1344</v>
      </c>
      <c r="AT209" s="160" t="s">
        <v>243</v>
      </c>
      <c r="AU209" s="160" t="s">
        <v>87</v>
      </c>
      <c r="AY209" s="17" t="s">
        <v>240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1344</v>
      </c>
      <c r="BM209" s="160" t="s">
        <v>2226</v>
      </c>
    </row>
    <row r="210" spans="1:47" s="2" customFormat="1" ht="19.5">
      <c r="A210" s="32"/>
      <c r="B210" s="33"/>
      <c r="C210" s="32"/>
      <c r="D210" s="162" t="s">
        <v>248</v>
      </c>
      <c r="E210" s="32"/>
      <c r="F210" s="163" t="s">
        <v>2138</v>
      </c>
      <c r="G210" s="32"/>
      <c r="H210" s="32"/>
      <c r="I210" s="164"/>
      <c r="J210" s="32"/>
      <c r="K210" s="32"/>
      <c r="L210" s="33"/>
      <c r="M210" s="165"/>
      <c r="N210" s="166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248</v>
      </c>
      <c r="AU210" s="17" t="s">
        <v>87</v>
      </c>
    </row>
    <row r="211" spans="1:65" s="2" customFormat="1" ht="24">
      <c r="A211" s="32"/>
      <c r="B211" s="148"/>
      <c r="C211" s="149" t="s">
        <v>527</v>
      </c>
      <c r="D211" s="149" t="s">
        <v>243</v>
      </c>
      <c r="E211" s="150" t="s">
        <v>2139</v>
      </c>
      <c r="F211" s="151" t="s">
        <v>2140</v>
      </c>
      <c r="G211" s="152" t="s">
        <v>2141</v>
      </c>
      <c r="H211" s="153">
        <v>0.183</v>
      </c>
      <c r="I211" s="154"/>
      <c r="J211" s="155">
        <f>ROUND(I211*H211,2)</f>
        <v>0</v>
      </c>
      <c r="K211" s="151" t="s">
        <v>356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0.0088</v>
      </c>
      <c r="R211" s="158">
        <f>Q211*H211</f>
        <v>0.0016104000000000001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1344</v>
      </c>
      <c r="AT211" s="160" t="s">
        <v>243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1344</v>
      </c>
      <c r="BM211" s="160" t="s">
        <v>2227</v>
      </c>
    </row>
    <row r="212" spans="1:47" s="2" customFormat="1" ht="19.5">
      <c r="A212" s="32"/>
      <c r="B212" s="33"/>
      <c r="C212" s="32"/>
      <c r="D212" s="162" t="s">
        <v>248</v>
      </c>
      <c r="E212" s="32"/>
      <c r="F212" s="163" t="s">
        <v>2143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248</v>
      </c>
      <c r="AU212" s="17" t="s">
        <v>87</v>
      </c>
    </row>
    <row r="213" spans="1:65" s="2" customFormat="1" ht="24">
      <c r="A213" s="32"/>
      <c r="B213" s="148"/>
      <c r="C213" s="149" t="s">
        <v>531</v>
      </c>
      <c r="D213" s="149" t="s">
        <v>243</v>
      </c>
      <c r="E213" s="150" t="s">
        <v>2144</v>
      </c>
      <c r="F213" s="151" t="s">
        <v>2145</v>
      </c>
      <c r="G213" s="152" t="s">
        <v>375</v>
      </c>
      <c r="H213" s="153">
        <v>2.746</v>
      </c>
      <c r="I213" s="154"/>
      <c r="J213" s="155">
        <f>ROUND(I213*H213,2)</f>
        <v>0</v>
      </c>
      <c r="K213" s="151" t="s">
        <v>356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1344</v>
      </c>
      <c r="AT213" s="160" t="s">
        <v>243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1344</v>
      </c>
      <c r="BM213" s="160" t="s">
        <v>2228</v>
      </c>
    </row>
    <row r="214" spans="1:47" s="2" customFormat="1" ht="12">
      <c r="A214" s="32"/>
      <c r="B214" s="33"/>
      <c r="C214" s="32"/>
      <c r="D214" s="162" t="s">
        <v>248</v>
      </c>
      <c r="E214" s="32"/>
      <c r="F214" s="163" t="s">
        <v>2147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2:51" s="13" customFormat="1" ht="12">
      <c r="B215" s="171"/>
      <c r="D215" s="162" t="s">
        <v>367</v>
      </c>
      <c r="E215" s="172" t="s">
        <v>1</v>
      </c>
      <c r="F215" s="173" t="s">
        <v>2148</v>
      </c>
      <c r="H215" s="174">
        <v>2.746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367</v>
      </c>
      <c r="AU215" s="172" t="s">
        <v>87</v>
      </c>
      <c r="AV215" s="13" t="s">
        <v>87</v>
      </c>
      <c r="AW215" s="13" t="s">
        <v>33</v>
      </c>
      <c r="AX215" s="13" t="s">
        <v>85</v>
      </c>
      <c r="AY215" s="172" t="s">
        <v>240</v>
      </c>
    </row>
    <row r="216" spans="1:65" s="2" customFormat="1" ht="24">
      <c r="A216" s="32"/>
      <c r="B216" s="148"/>
      <c r="C216" s="149" t="s">
        <v>535</v>
      </c>
      <c r="D216" s="149" t="s">
        <v>243</v>
      </c>
      <c r="E216" s="150" t="s">
        <v>2149</v>
      </c>
      <c r="F216" s="151" t="s">
        <v>2150</v>
      </c>
      <c r="G216" s="152" t="s">
        <v>375</v>
      </c>
      <c r="H216" s="153">
        <v>60.16</v>
      </c>
      <c r="I216" s="154"/>
      <c r="J216" s="155">
        <f>ROUND(I216*H216,2)</f>
        <v>0</v>
      </c>
      <c r="K216" s="151" t="s">
        <v>356</v>
      </c>
      <c r="L216" s="33"/>
      <c r="M216" s="156" t="s">
        <v>1</v>
      </c>
      <c r="N216" s="157" t="s">
        <v>43</v>
      </c>
      <c r="O216" s="58"/>
      <c r="P216" s="158">
        <f>O216*H216</f>
        <v>0</v>
      </c>
      <c r="Q216" s="158">
        <v>0</v>
      </c>
      <c r="R216" s="158">
        <f>Q216*H216</f>
        <v>0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1344</v>
      </c>
      <c r="AT216" s="160" t="s">
        <v>243</v>
      </c>
      <c r="AU216" s="160" t="s">
        <v>87</v>
      </c>
      <c r="AY216" s="17" t="s">
        <v>240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85</v>
      </c>
      <c r="BK216" s="161">
        <f>ROUND(I216*H216,2)</f>
        <v>0</v>
      </c>
      <c r="BL216" s="17" t="s">
        <v>1344</v>
      </c>
      <c r="BM216" s="160" t="s">
        <v>2229</v>
      </c>
    </row>
    <row r="217" spans="1:47" s="2" customFormat="1" ht="29.25">
      <c r="A217" s="32"/>
      <c r="B217" s="33"/>
      <c r="C217" s="32"/>
      <c r="D217" s="162" t="s">
        <v>248</v>
      </c>
      <c r="E217" s="32"/>
      <c r="F217" s="163" t="s">
        <v>2152</v>
      </c>
      <c r="G217" s="32"/>
      <c r="H217" s="32"/>
      <c r="I217" s="164"/>
      <c r="J217" s="32"/>
      <c r="K217" s="32"/>
      <c r="L217" s="33"/>
      <c r="M217" s="165"/>
      <c r="N217" s="166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248</v>
      </c>
      <c r="AU217" s="17" t="s">
        <v>87</v>
      </c>
    </row>
    <row r="218" spans="2:51" s="13" customFormat="1" ht="12">
      <c r="B218" s="171"/>
      <c r="D218" s="162" t="s">
        <v>367</v>
      </c>
      <c r="E218" s="172" t="s">
        <v>1</v>
      </c>
      <c r="F218" s="173" t="s">
        <v>2230</v>
      </c>
      <c r="H218" s="174">
        <v>56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367</v>
      </c>
      <c r="AU218" s="172" t="s">
        <v>87</v>
      </c>
      <c r="AV218" s="13" t="s">
        <v>87</v>
      </c>
      <c r="AW218" s="13" t="s">
        <v>33</v>
      </c>
      <c r="AX218" s="13" t="s">
        <v>78</v>
      </c>
      <c r="AY218" s="172" t="s">
        <v>240</v>
      </c>
    </row>
    <row r="219" spans="2:51" s="13" customFormat="1" ht="12">
      <c r="B219" s="171"/>
      <c r="D219" s="162" t="s">
        <v>367</v>
      </c>
      <c r="E219" s="172" t="s">
        <v>1</v>
      </c>
      <c r="F219" s="173" t="s">
        <v>2231</v>
      </c>
      <c r="H219" s="174">
        <v>4.16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367</v>
      </c>
      <c r="AU219" s="172" t="s">
        <v>87</v>
      </c>
      <c r="AV219" s="13" t="s">
        <v>87</v>
      </c>
      <c r="AW219" s="13" t="s">
        <v>33</v>
      </c>
      <c r="AX219" s="13" t="s">
        <v>78</v>
      </c>
      <c r="AY219" s="172" t="s">
        <v>240</v>
      </c>
    </row>
    <row r="220" spans="2:51" s="14" customFormat="1" ht="12">
      <c r="B220" s="179"/>
      <c r="D220" s="162" t="s">
        <v>367</v>
      </c>
      <c r="E220" s="180" t="s">
        <v>1</v>
      </c>
      <c r="F220" s="181" t="s">
        <v>368</v>
      </c>
      <c r="H220" s="182">
        <v>60.16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367</v>
      </c>
      <c r="AU220" s="180" t="s">
        <v>87</v>
      </c>
      <c r="AV220" s="14" t="s">
        <v>239</v>
      </c>
      <c r="AW220" s="14" t="s">
        <v>33</v>
      </c>
      <c r="AX220" s="14" t="s">
        <v>85</v>
      </c>
      <c r="AY220" s="180" t="s">
        <v>240</v>
      </c>
    </row>
    <row r="221" spans="1:65" s="2" customFormat="1" ht="24">
      <c r="A221" s="32"/>
      <c r="B221" s="148"/>
      <c r="C221" s="149" t="s">
        <v>539</v>
      </c>
      <c r="D221" s="149" t="s">
        <v>243</v>
      </c>
      <c r="E221" s="150" t="s">
        <v>2155</v>
      </c>
      <c r="F221" s="151" t="s">
        <v>2156</v>
      </c>
      <c r="G221" s="152" t="s">
        <v>445</v>
      </c>
      <c r="H221" s="153">
        <v>366</v>
      </c>
      <c r="I221" s="154"/>
      <c r="J221" s="155">
        <f>ROUND(I221*H221,2)</f>
        <v>0</v>
      </c>
      <c r="K221" s="151" t="s">
        <v>356</v>
      </c>
      <c r="L221" s="33"/>
      <c r="M221" s="156" t="s">
        <v>1</v>
      </c>
      <c r="N221" s="157" t="s">
        <v>43</v>
      </c>
      <c r="O221" s="58"/>
      <c r="P221" s="158">
        <f>O221*H221</f>
        <v>0</v>
      </c>
      <c r="Q221" s="158">
        <v>0.1</v>
      </c>
      <c r="R221" s="158">
        <f>Q221*H221</f>
        <v>36.6</v>
      </c>
      <c r="S221" s="158">
        <v>0</v>
      </c>
      <c r="T221" s="15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1344</v>
      </c>
      <c r="AT221" s="160" t="s">
        <v>243</v>
      </c>
      <c r="AU221" s="160" t="s">
        <v>87</v>
      </c>
      <c r="AY221" s="17" t="s">
        <v>240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85</v>
      </c>
      <c r="BK221" s="161">
        <f>ROUND(I221*H221,2)</f>
        <v>0</v>
      </c>
      <c r="BL221" s="17" t="s">
        <v>1344</v>
      </c>
      <c r="BM221" s="160" t="s">
        <v>2232</v>
      </c>
    </row>
    <row r="222" spans="1:47" s="2" customFormat="1" ht="29.25">
      <c r="A222" s="32"/>
      <c r="B222" s="33"/>
      <c r="C222" s="32"/>
      <c r="D222" s="162" t="s">
        <v>248</v>
      </c>
      <c r="E222" s="32"/>
      <c r="F222" s="163" t="s">
        <v>2158</v>
      </c>
      <c r="G222" s="32"/>
      <c r="H222" s="32"/>
      <c r="I222" s="164"/>
      <c r="J222" s="32"/>
      <c r="K222" s="32"/>
      <c r="L222" s="33"/>
      <c r="M222" s="165"/>
      <c r="N222" s="166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248</v>
      </c>
      <c r="AU222" s="17" t="s">
        <v>87</v>
      </c>
    </row>
    <row r="223" spans="2:51" s="13" customFormat="1" ht="12">
      <c r="B223" s="171"/>
      <c r="D223" s="162" t="s">
        <v>367</v>
      </c>
      <c r="F223" s="173" t="s">
        <v>2233</v>
      </c>
      <c r="H223" s="174">
        <v>366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367</v>
      </c>
      <c r="AU223" s="172" t="s">
        <v>87</v>
      </c>
      <c r="AV223" s="13" t="s">
        <v>87</v>
      </c>
      <c r="AW223" s="13" t="s">
        <v>3</v>
      </c>
      <c r="AX223" s="13" t="s">
        <v>85</v>
      </c>
      <c r="AY223" s="172" t="s">
        <v>240</v>
      </c>
    </row>
    <row r="224" spans="1:65" s="2" customFormat="1" ht="16.5" customHeight="1">
      <c r="A224" s="32"/>
      <c r="B224" s="148"/>
      <c r="C224" s="149" t="s">
        <v>544</v>
      </c>
      <c r="D224" s="149" t="s">
        <v>243</v>
      </c>
      <c r="E224" s="150" t="s">
        <v>2160</v>
      </c>
      <c r="F224" s="151" t="s">
        <v>2161</v>
      </c>
      <c r="G224" s="152" t="s">
        <v>445</v>
      </c>
      <c r="H224" s="153">
        <v>183</v>
      </c>
      <c r="I224" s="154"/>
      <c r="J224" s="155">
        <f>ROUND(I224*H224,2)</f>
        <v>0</v>
      </c>
      <c r="K224" s="151" t="s">
        <v>356</v>
      </c>
      <c r="L224" s="33"/>
      <c r="M224" s="156" t="s">
        <v>1</v>
      </c>
      <c r="N224" s="157" t="s">
        <v>43</v>
      </c>
      <c r="O224" s="58"/>
      <c r="P224" s="158">
        <f>O224*H224</f>
        <v>0</v>
      </c>
      <c r="Q224" s="158">
        <v>0.0001224</v>
      </c>
      <c r="R224" s="158">
        <f>Q224*H224</f>
        <v>0.022399199999999998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1344</v>
      </c>
      <c r="AT224" s="160" t="s">
        <v>243</v>
      </c>
      <c r="AU224" s="160" t="s">
        <v>87</v>
      </c>
      <c r="AY224" s="17" t="s">
        <v>240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1344</v>
      </c>
      <c r="BM224" s="160" t="s">
        <v>2234</v>
      </c>
    </row>
    <row r="225" spans="1:47" s="2" customFormat="1" ht="29.25">
      <c r="A225" s="32"/>
      <c r="B225" s="33"/>
      <c r="C225" s="32"/>
      <c r="D225" s="162" t="s">
        <v>248</v>
      </c>
      <c r="E225" s="32"/>
      <c r="F225" s="163" t="s">
        <v>2163</v>
      </c>
      <c r="G225" s="32"/>
      <c r="H225" s="32"/>
      <c r="I225" s="164"/>
      <c r="J225" s="32"/>
      <c r="K225" s="32"/>
      <c r="L225" s="33"/>
      <c r="M225" s="165"/>
      <c r="N225" s="166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248</v>
      </c>
      <c r="AU225" s="17" t="s">
        <v>87</v>
      </c>
    </row>
    <row r="226" spans="1:65" s="2" customFormat="1" ht="21.75" customHeight="1">
      <c r="A226" s="32"/>
      <c r="B226" s="148"/>
      <c r="C226" s="194" t="s">
        <v>550</v>
      </c>
      <c r="D226" s="194" t="s">
        <v>428</v>
      </c>
      <c r="E226" s="195" t="s">
        <v>2164</v>
      </c>
      <c r="F226" s="196" t="s">
        <v>2165</v>
      </c>
      <c r="G226" s="197" t="s">
        <v>445</v>
      </c>
      <c r="H226" s="198">
        <v>201.3</v>
      </c>
      <c r="I226" s="199"/>
      <c r="J226" s="200">
        <f>ROUND(I226*H226,2)</f>
        <v>0</v>
      </c>
      <c r="K226" s="196" t="s">
        <v>1</v>
      </c>
      <c r="L226" s="201"/>
      <c r="M226" s="202" t="s">
        <v>1</v>
      </c>
      <c r="N226" s="203" t="s">
        <v>43</v>
      </c>
      <c r="O226" s="58"/>
      <c r="P226" s="158">
        <f>O226*H226</f>
        <v>0</v>
      </c>
      <c r="Q226" s="158">
        <v>2E-05</v>
      </c>
      <c r="R226" s="158">
        <f>Q226*H226</f>
        <v>0.004026000000000001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2111</v>
      </c>
      <c r="AT226" s="160" t="s">
        <v>428</v>
      </c>
      <c r="AU226" s="160" t="s">
        <v>87</v>
      </c>
      <c r="AY226" s="17" t="s">
        <v>240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85</v>
      </c>
      <c r="BK226" s="161">
        <f>ROUND(I226*H226,2)</f>
        <v>0</v>
      </c>
      <c r="BL226" s="17" t="s">
        <v>2111</v>
      </c>
      <c r="BM226" s="160" t="s">
        <v>2235</v>
      </c>
    </row>
    <row r="227" spans="1:47" s="2" customFormat="1" ht="12">
      <c r="A227" s="32"/>
      <c r="B227" s="33"/>
      <c r="C227" s="32"/>
      <c r="D227" s="162" t="s">
        <v>248</v>
      </c>
      <c r="E227" s="32"/>
      <c r="F227" s="163" t="s">
        <v>2165</v>
      </c>
      <c r="G227" s="32"/>
      <c r="H227" s="32"/>
      <c r="I227" s="164"/>
      <c r="J227" s="32"/>
      <c r="K227" s="32"/>
      <c r="L227" s="33"/>
      <c r="M227" s="165"/>
      <c r="N227" s="166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248</v>
      </c>
      <c r="AU227" s="17" t="s">
        <v>87</v>
      </c>
    </row>
    <row r="228" spans="2:51" s="13" customFormat="1" ht="12">
      <c r="B228" s="171"/>
      <c r="D228" s="162" t="s">
        <v>367</v>
      </c>
      <c r="F228" s="173" t="s">
        <v>2236</v>
      </c>
      <c r="H228" s="174">
        <v>201.3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367</v>
      </c>
      <c r="AU228" s="172" t="s">
        <v>87</v>
      </c>
      <c r="AV228" s="13" t="s">
        <v>87</v>
      </c>
      <c r="AW228" s="13" t="s">
        <v>3</v>
      </c>
      <c r="AX228" s="13" t="s">
        <v>85</v>
      </c>
      <c r="AY228" s="172" t="s">
        <v>240</v>
      </c>
    </row>
    <row r="229" spans="1:65" s="2" customFormat="1" ht="24">
      <c r="A229" s="32"/>
      <c r="B229" s="148"/>
      <c r="C229" s="149" t="s">
        <v>556</v>
      </c>
      <c r="D229" s="149" t="s">
        <v>243</v>
      </c>
      <c r="E229" s="150" t="s">
        <v>2168</v>
      </c>
      <c r="F229" s="151" t="s">
        <v>2169</v>
      </c>
      <c r="G229" s="152" t="s">
        <v>375</v>
      </c>
      <c r="H229" s="153">
        <v>45.52</v>
      </c>
      <c r="I229" s="154"/>
      <c r="J229" s="155">
        <f>ROUND(I229*H229,2)</f>
        <v>0</v>
      </c>
      <c r="K229" s="151" t="s">
        <v>356</v>
      </c>
      <c r="L229" s="33"/>
      <c r="M229" s="156" t="s">
        <v>1</v>
      </c>
      <c r="N229" s="157" t="s">
        <v>43</v>
      </c>
      <c r="O229" s="58"/>
      <c r="P229" s="158">
        <f>O229*H229</f>
        <v>0</v>
      </c>
      <c r="Q229" s="158">
        <v>0</v>
      </c>
      <c r="R229" s="158">
        <f>Q229*H229</f>
        <v>0</v>
      </c>
      <c r="S229" s="158">
        <v>0</v>
      </c>
      <c r="T229" s="15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0" t="s">
        <v>1344</v>
      </c>
      <c r="AT229" s="160" t="s">
        <v>243</v>
      </c>
      <c r="AU229" s="160" t="s">
        <v>87</v>
      </c>
      <c r="AY229" s="17" t="s">
        <v>240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7" t="s">
        <v>85</v>
      </c>
      <c r="BK229" s="161">
        <f>ROUND(I229*H229,2)</f>
        <v>0</v>
      </c>
      <c r="BL229" s="17" t="s">
        <v>1344</v>
      </c>
      <c r="BM229" s="160" t="s">
        <v>2237</v>
      </c>
    </row>
    <row r="230" spans="1:47" s="2" customFormat="1" ht="19.5">
      <c r="A230" s="32"/>
      <c r="B230" s="33"/>
      <c r="C230" s="32"/>
      <c r="D230" s="162" t="s">
        <v>248</v>
      </c>
      <c r="E230" s="32"/>
      <c r="F230" s="163" t="s">
        <v>2171</v>
      </c>
      <c r="G230" s="32"/>
      <c r="H230" s="32"/>
      <c r="I230" s="164"/>
      <c r="J230" s="32"/>
      <c r="K230" s="32"/>
      <c r="L230" s="33"/>
      <c r="M230" s="165"/>
      <c r="N230" s="166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248</v>
      </c>
      <c r="AU230" s="17" t="s">
        <v>87</v>
      </c>
    </row>
    <row r="231" spans="2:51" s="13" customFormat="1" ht="12">
      <c r="B231" s="171"/>
      <c r="D231" s="162" t="s">
        <v>367</v>
      </c>
      <c r="E231" s="172" t="s">
        <v>1</v>
      </c>
      <c r="F231" s="173" t="s">
        <v>2238</v>
      </c>
      <c r="H231" s="174">
        <v>45.52</v>
      </c>
      <c r="I231" s="175"/>
      <c r="L231" s="171"/>
      <c r="M231" s="176"/>
      <c r="N231" s="177"/>
      <c r="O231" s="177"/>
      <c r="P231" s="177"/>
      <c r="Q231" s="177"/>
      <c r="R231" s="177"/>
      <c r="S231" s="177"/>
      <c r="T231" s="178"/>
      <c r="AT231" s="172" t="s">
        <v>367</v>
      </c>
      <c r="AU231" s="172" t="s">
        <v>87</v>
      </c>
      <c r="AV231" s="13" t="s">
        <v>87</v>
      </c>
      <c r="AW231" s="13" t="s">
        <v>33</v>
      </c>
      <c r="AX231" s="13" t="s">
        <v>78</v>
      </c>
      <c r="AY231" s="172" t="s">
        <v>240</v>
      </c>
    </row>
    <row r="232" spans="2:51" s="15" customFormat="1" ht="22.5">
      <c r="B232" s="187"/>
      <c r="D232" s="162" t="s">
        <v>367</v>
      </c>
      <c r="E232" s="188" t="s">
        <v>1</v>
      </c>
      <c r="F232" s="189" t="s">
        <v>2239</v>
      </c>
      <c r="H232" s="188" t="s">
        <v>1</v>
      </c>
      <c r="I232" s="190"/>
      <c r="L232" s="187"/>
      <c r="M232" s="191"/>
      <c r="N232" s="192"/>
      <c r="O232" s="192"/>
      <c r="P232" s="192"/>
      <c r="Q232" s="192"/>
      <c r="R232" s="192"/>
      <c r="S232" s="192"/>
      <c r="T232" s="193"/>
      <c r="AT232" s="188" t="s">
        <v>367</v>
      </c>
      <c r="AU232" s="188" t="s">
        <v>87</v>
      </c>
      <c r="AV232" s="15" t="s">
        <v>85</v>
      </c>
      <c r="AW232" s="15" t="s">
        <v>33</v>
      </c>
      <c r="AX232" s="15" t="s">
        <v>78</v>
      </c>
      <c r="AY232" s="188" t="s">
        <v>240</v>
      </c>
    </row>
    <row r="233" spans="2:51" s="14" customFormat="1" ht="12">
      <c r="B233" s="179"/>
      <c r="D233" s="162" t="s">
        <v>367</v>
      </c>
      <c r="E233" s="180" t="s">
        <v>1</v>
      </c>
      <c r="F233" s="181" t="s">
        <v>368</v>
      </c>
      <c r="H233" s="182">
        <v>45.52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0" t="s">
        <v>367</v>
      </c>
      <c r="AU233" s="180" t="s">
        <v>87</v>
      </c>
      <c r="AV233" s="14" t="s">
        <v>239</v>
      </c>
      <c r="AW233" s="14" t="s">
        <v>33</v>
      </c>
      <c r="AX233" s="14" t="s">
        <v>85</v>
      </c>
      <c r="AY233" s="180" t="s">
        <v>240</v>
      </c>
    </row>
    <row r="234" spans="1:65" s="2" customFormat="1" ht="24">
      <c r="A234" s="32"/>
      <c r="B234" s="148"/>
      <c r="C234" s="149" t="s">
        <v>561</v>
      </c>
      <c r="D234" s="149" t="s">
        <v>243</v>
      </c>
      <c r="E234" s="150" t="s">
        <v>2174</v>
      </c>
      <c r="F234" s="151" t="s">
        <v>2175</v>
      </c>
      <c r="G234" s="152" t="s">
        <v>355</v>
      </c>
      <c r="H234" s="153">
        <v>73.2</v>
      </c>
      <c r="I234" s="154"/>
      <c r="J234" s="155">
        <f>ROUND(I234*H234,2)</f>
        <v>0</v>
      </c>
      <c r="K234" s="151" t="s">
        <v>356</v>
      </c>
      <c r="L234" s="33"/>
      <c r="M234" s="156" t="s">
        <v>1</v>
      </c>
      <c r="N234" s="157" t="s">
        <v>43</v>
      </c>
      <c r="O234" s="58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0" t="s">
        <v>1344</v>
      </c>
      <c r="AT234" s="160" t="s">
        <v>243</v>
      </c>
      <c r="AU234" s="160" t="s">
        <v>87</v>
      </c>
      <c r="AY234" s="17" t="s">
        <v>240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85</v>
      </c>
      <c r="BK234" s="161">
        <f>ROUND(I234*H234,2)</f>
        <v>0</v>
      </c>
      <c r="BL234" s="17" t="s">
        <v>1344</v>
      </c>
      <c r="BM234" s="160" t="s">
        <v>2240</v>
      </c>
    </row>
    <row r="235" spans="1:47" s="2" customFormat="1" ht="29.25">
      <c r="A235" s="32"/>
      <c r="B235" s="33"/>
      <c r="C235" s="32"/>
      <c r="D235" s="162" t="s">
        <v>248</v>
      </c>
      <c r="E235" s="32"/>
      <c r="F235" s="163" t="s">
        <v>2177</v>
      </c>
      <c r="G235" s="32"/>
      <c r="H235" s="32"/>
      <c r="I235" s="164"/>
      <c r="J235" s="32"/>
      <c r="K235" s="32"/>
      <c r="L235" s="33"/>
      <c r="M235" s="165"/>
      <c r="N235" s="166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248</v>
      </c>
      <c r="AU235" s="17" t="s">
        <v>87</v>
      </c>
    </row>
    <row r="236" spans="2:51" s="13" customFormat="1" ht="12">
      <c r="B236" s="171"/>
      <c r="D236" s="162" t="s">
        <v>367</v>
      </c>
      <c r="E236" s="172" t="s">
        <v>1</v>
      </c>
      <c r="F236" s="173" t="s">
        <v>2241</v>
      </c>
      <c r="H236" s="174">
        <v>73.2</v>
      </c>
      <c r="I236" s="175"/>
      <c r="L236" s="171"/>
      <c r="M236" s="204"/>
      <c r="N236" s="205"/>
      <c r="O236" s="205"/>
      <c r="P236" s="205"/>
      <c r="Q236" s="205"/>
      <c r="R236" s="205"/>
      <c r="S236" s="205"/>
      <c r="T236" s="206"/>
      <c r="AT236" s="172" t="s">
        <v>367</v>
      </c>
      <c r="AU236" s="172" t="s">
        <v>87</v>
      </c>
      <c r="AV236" s="13" t="s">
        <v>87</v>
      </c>
      <c r="AW236" s="13" t="s">
        <v>33</v>
      </c>
      <c r="AX236" s="13" t="s">
        <v>85</v>
      </c>
      <c r="AY236" s="172" t="s">
        <v>240</v>
      </c>
    </row>
    <row r="237" spans="1:31" s="2" customFormat="1" ht="6.95" customHeight="1">
      <c r="A237" s="32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33"/>
      <c r="M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</row>
  </sheetData>
  <autoFilter ref="C124:K23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BM220"/>
  <sheetViews>
    <sheetView showGridLines="0" workbookViewId="0" topLeftCell="A19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2242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2243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190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ROUND((SUM(BE127:BE219)),2)</f>
        <v>0</v>
      </c>
      <c r="G35" s="32"/>
      <c r="H35" s="32"/>
      <c r="I35" s="105">
        <v>0.21</v>
      </c>
      <c r="J35" s="104">
        <f>ROUND(((SUM(BE127:BE219))*I35),2)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ROUND((SUM(BF127:BF219)),2)</f>
        <v>0</v>
      </c>
      <c r="G36" s="32"/>
      <c r="H36" s="32"/>
      <c r="I36" s="105">
        <v>0.15</v>
      </c>
      <c r="J36" s="104">
        <f>ROUND(((SUM(BF127:BF219))*I36),2)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ROUND((SUM(BG127:BG219)),2)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ROUND((SUM(BH127:BH219)),2)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ROUND((SUM(BI127:BI219)),2)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2242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SO-501 - Plynovod – část A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823</v>
      </c>
      <c r="E101" s="123"/>
      <c r="F101" s="123"/>
      <c r="G101" s="123"/>
      <c r="H101" s="123"/>
      <c r="I101" s="123"/>
      <c r="J101" s="124">
        <f>J159</f>
        <v>0</v>
      </c>
      <c r="L101" s="121"/>
    </row>
    <row r="102" spans="2:12" s="10" customFormat="1" ht="19.9" customHeight="1">
      <c r="B102" s="121"/>
      <c r="D102" s="122" t="s">
        <v>346</v>
      </c>
      <c r="E102" s="123"/>
      <c r="F102" s="123"/>
      <c r="G102" s="123"/>
      <c r="H102" s="123"/>
      <c r="I102" s="123"/>
      <c r="J102" s="124">
        <f>J166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J181</f>
        <v>0</v>
      </c>
      <c r="L103" s="121"/>
    </row>
    <row r="104" spans="2:12" s="9" customFormat="1" ht="24.95" customHeight="1">
      <c r="B104" s="117"/>
      <c r="D104" s="118" t="s">
        <v>1572</v>
      </c>
      <c r="E104" s="119"/>
      <c r="F104" s="119"/>
      <c r="G104" s="119"/>
      <c r="H104" s="119"/>
      <c r="I104" s="119"/>
      <c r="J104" s="120">
        <f>J186</f>
        <v>0</v>
      </c>
      <c r="L104" s="117"/>
    </row>
    <row r="105" spans="2:12" s="10" customFormat="1" ht="19.9" customHeight="1">
      <c r="B105" s="121"/>
      <c r="D105" s="122" t="s">
        <v>1573</v>
      </c>
      <c r="E105" s="123"/>
      <c r="F105" s="123"/>
      <c r="G105" s="123"/>
      <c r="H105" s="123"/>
      <c r="I105" s="123"/>
      <c r="J105" s="124">
        <f>J187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1:31" s="2" customFormat="1" ht="16.5" customHeight="1">
      <c r="A117" s="32"/>
      <c r="B117" s="33"/>
      <c r="C117" s="32"/>
      <c r="D117" s="32"/>
      <c r="E117" s="252" t="s">
        <v>2242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215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09" t="str">
        <f>E11</f>
        <v>SO-501 - Plynovod – část A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město Pacov</v>
      </c>
      <c r="G121" s="32"/>
      <c r="H121" s="32"/>
      <c r="I121" s="27" t="s">
        <v>22</v>
      </c>
      <c r="J121" s="55" t="str">
        <f>IF(J14="","",J14)</f>
        <v>21. 12. 2020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24</v>
      </c>
      <c r="D123" s="32"/>
      <c r="E123" s="32"/>
      <c r="F123" s="25" t="str">
        <f>E17</f>
        <v>město Pacov</v>
      </c>
      <c r="G123" s="32"/>
      <c r="H123" s="32"/>
      <c r="I123" s="27" t="s">
        <v>29</v>
      </c>
      <c r="J123" s="30" t="str">
        <f>E23</f>
        <v>PROJEKT CENTRUM NOVA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2"/>
      <c r="E124" s="32"/>
      <c r="F124" s="25" t="str">
        <f>IF(E20="","",E20)</f>
        <v>Vyplň údaj</v>
      </c>
      <c r="G124" s="32"/>
      <c r="H124" s="32"/>
      <c r="I124" s="27" t="s">
        <v>34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225</v>
      </c>
      <c r="D126" s="128" t="s">
        <v>63</v>
      </c>
      <c r="E126" s="128" t="s">
        <v>59</v>
      </c>
      <c r="F126" s="128" t="s">
        <v>60</v>
      </c>
      <c r="G126" s="128" t="s">
        <v>226</v>
      </c>
      <c r="H126" s="128" t="s">
        <v>227</v>
      </c>
      <c r="I126" s="128" t="s">
        <v>228</v>
      </c>
      <c r="J126" s="128" t="s">
        <v>219</v>
      </c>
      <c r="K126" s="129" t="s">
        <v>229</v>
      </c>
      <c r="L126" s="130"/>
      <c r="M126" s="62" t="s">
        <v>1</v>
      </c>
      <c r="N126" s="63" t="s">
        <v>42</v>
      </c>
      <c r="O126" s="63" t="s">
        <v>230</v>
      </c>
      <c r="P126" s="63" t="s">
        <v>231</v>
      </c>
      <c r="Q126" s="63" t="s">
        <v>232</v>
      </c>
      <c r="R126" s="63" t="s">
        <v>233</v>
      </c>
      <c r="S126" s="63" t="s">
        <v>234</v>
      </c>
      <c r="T126" s="64" t="s">
        <v>235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2"/>
      <c r="B127" s="33"/>
      <c r="C127" s="69" t="s">
        <v>236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P128+P186</f>
        <v>0</v>
      </c>
      <c r="Q127" s="66"/>
      <c r="R127" s="132">
        <f>R128+R186</f>
        <v>55.19515200000001</v>
      </c>
      <c r="S127" s="66"/>
      <c r="T127" s="133">
        <f>T128+T186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221</v>
      </c>
      <c r="BK127" s="134">
        <f>BK128+BK186</f>
        <v>0</v>
      </c>
    </row>
    <row r="128" spans="2:63" s="12" customFormat="1" ht="25.9" customHeight="1">
      <c r="B128" s="135"/>
      <c r="D128" s="136" t="s">
        <v>77</v>
      </c>
      <c r="E128" s="137" t="s">
        <v>350</v>
      </c>
      <c r="F128" s="137" t="s">
        <v>351</v>
      </c>
      <c r="I128" s="138"/>
      <c r="J128" s="139">
        <f>BK128</f>
        <v>0</v>
      </c>
      <c r="L128" s="135"/>
      <c r="M128" s="140"/>
      <c r="N128" s="141"/>
      <c r="O128" s="141"/>
      <c r="P128" s="142">
        <f>P129+P159+P166+P181</f>
        <v>0</v>
      </c>
      <c r="Q128" s="141"/>
      <c r="R128" s="142">
        <f>R129+R159+R166+R181</f>
        <v>54.93226000000001</v>
      </c>
      <c r="S128" s="141"/>
      <c r="T128" s="143">
        <f>T129+T159+T166+T181</f>
        <v>0</v>
      </c>
      <c r="AR128" s="136" t="s">
        <v>85</v>
      </c>
      <c r="AT128" s="144" t="s">
        <v>77</v>
      </c>
      <c r="AU128" s="144" t="s">
        <v>78</v>
      </c>
      <c r="AY128" s="136" t="s">
        <v>240</v>
      </c>
      <c r="BK128" s="145">
        <f>BK129+BK159+BK166+BK181</f>
        <v>0</v>
      </c>
    </row>
    <row r="129" spans="2:63" s="12" customFormat="1" ht="22.9" customHeight="1">
      <c r="B129" s="135"/>
      <c r="D129" s="136" t="s">
        <v>77</v>
      </c>
      <c r="E129" s="146" t="s">
        <v>85</v>
      </c>
      <c r="F129" s="146" t="s">
        <v>352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SUM(P130:P158)</f>
        <v>0</v>
      </c>
      <c r="Q129" s="141"/>
      <c r="R129" s="142">
        <f>SUM(R130:R158)</f>
        <v>46.9979</v>
      </c>
      <c r="S129" s="141"/>
      <c r="T129" s="143">
        <f>SUM(T130:T158)</f>
        <v>0</v>
      </c>
      <c r="AR129" s="136" t="s">
        <v>85</v>
      </c>
      <c r="AT129" s="144" t="s">
        <v>77</v>
      </c>
      <c r="AU129" s="144" t="s">
        <v>85</v>
      </c>
      <c r="AY129" s="136" t="s">
        <v>240</v>
      </c>
      <c r="BK129" s="145">
        <f>SUM(BK130:BK158)</f>
        <v>0</v>
      </c>
    </row>
    <row r="130" spans="1:65" s="2" customFormat="1" ht="16.5" customHeight="1">
      <c r="A130" s="32"/>
      <c r="B130" s="148"/>
      <c r="C130" s="149" t="s">
        <v>85</v>
      </c>
      <c r="D130" s="149" t="s">
        <v>243</v>
      </c>
      <c r="E130" s="150" t="s">
        <v>1574</v>
      </c>
      <c r="F130" s="151" t="s">
        <v>1575</v>
      </c>
      <c r="G130" s="152" t="s">
        <v>445</v>
      </c>
      <c r="H130" s="153">
        <v>1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0.0369</v>
      </c>
      <c r="R130" s="158">
        <f>Q130*H130</f>
        <v>0.0369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2244</v>
      </c>
    </row>
    <row r="131" spans="1:47" s="2" customFormat="1" ht="58.5">
      <c r="A131" s="32"/>
      <c r="B131" s="33"/>
      <c r="C131" s="32"/>
      <c r="D131" s="162" t="s">
        <v>248</v>
      </c>
      <c r="E131" s="32"/>
      <c r="F131" s="163" t="s">
        <v>1577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33" customHeight="1">
      <c r="A132" s="32"/>
      <c r="B132" s="148"/>
      <c r="C132" s="149" t="s">
        <v>87</v>
      </c>
      <c r="D132" s="149" t="s">
        <v>243</v>
      </c>
      <c r="E132" s="150" t="s">
        <v>1578</v>
      </c>
      <c r="F132" s="151" t="s">
        <v>1579</v>
      </c>
      <c r="G132" s="152" t="s">
        <v>375</v>
      </c>
      <c r="H132" s="153">
        <v>7.244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2245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1581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2246</v>
      </c>
      <c r="H134" s="174">
        <v>7.958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3" customFormat="1" ht="12">
      <c r="B135" s="171"/>
      <c r="D135" s="162" t="s">
        <v>367</v>
      </c>
      <c r="E135" s="172" t="s">
        <v>1</v>
      </c>
      <c r="F135" s="173" t="s">
        <v>2247</v>
      </c>
      <c r="H135" s="174">
        <v>5.784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33</v>
      </c>
      <c r="AX135" s="13" t="s">
        <v>78</v>
      </c>
      <c r="AY135" s="172" t="s">
        <v>240</v>
      </c>
    </row>
    <row r="136" spans="2:51" s="13" customFormat="1" ht="12">
      <c r="B136" s="171"/>
      <c r="D136" s="162" t="s">
        <v>367</v>
      </c>
      <c r="E136" s="172" t="s">
        <v>1</v>
      </c>
      <c r="F136" s="173" t="s">
        <v>2248</v>
      </c>
      <c r="H136" s="174">
        <v>32.282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367</v>
      </c>
      <c r="AU136" s="172" t="s">
        <v>87</v>
      </c>
      <c r="AV136" s="13" t="s">
        <v>87</v>
      </c>
      <c r="AW136" s="13" t="s">
        <v>33</v>
      </c>
      <c r="AX136" s="13" t="s">
        <v>78</v>
      </c>
      <c r="AY136" s="172" t="s">
        <v>240</v>
      </c>
    </row>
    <row r="137" spans="2:51" s="13" customFormat="1" ht="12">
      <c r="B137" s="171"/>
      <c r="D137" s="162" t="s">
        <v>367</v>
      </c>
      <c r="E137" s="172" t="s">
        <v>1</v>
      </c>
      <c r="F137" s="173" t="s">
        <v>2249</v>
      </c>
      <c r="H137" s="174">
        <v>-0.75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367</v>
      </c>
      <c r="AU137" s="172" t="s">
        <v>87</v>
      </c>
      <c r="AV137" s="13" t="s">
        <v>87</v>
      </c>
      <c r="AW137" s="13" t="s">
        <v>33</v>
      </c>
      <c r="AX137" s="13" t="s">
        <v>78</v>
      </c>
      <c r="AY137" s="172" t="s">
        <v>240</v>
      </c>
    </row>
    <row r="138" spans="2:51" s="14" customFormat="1" ht="12">
      <c r="B138" s="179"/>
      <c r="D138" s="162" t="s">
        <v>367</v>
      </c>
      <c r="E138" s="180" t="s">
        <v>1</v>
      </c>
      <c r="F138" s="181" t="s">
        <v>368</v>
      </c>
      <c r="H138" s="182">
        <v>45.274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367</v>
      </c>
      <c r="AU138" s="180" t="s">
        <v>87</v>
      </c>
      <c r="AV138" s="14" t="s">
        <v>239</v>
      </c>
      <c r="AW138" s="14" t="s">
        <v>33</v>
      </c>
      <c r="AX138" s="14" t="s">
        <v>85</v>
      </c>
      <c r="AY138" s="180" t="s">
        <v>240</v>
      </c>
    </row>
    <row r="139" spans="2:51" s="13" customFormat="1" ht="12">
      <c r="B139" s="171"/>
      <c r="D139" s="162" t="s">
        <v>367</v>
      </c>
      <c r="F139" s="173" t="s">
        <v>2250</v>
      </c>
      <c r="H139" s="174">
        <v>7.244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367</v>
      </c>
      <c r="AU139" s="172" t="s">
        <v>87</v>
      </c>
      <c r="AV139" s="13" t="s">
        <v>87</v>
      </c>
      <c r="AW139" s="13" t="s">
        <v>3</v>
      </c>
      <c r="AX139" s="13" t="s">
        <v>85</v>
      </c>
      <c r="AY139" s="172" t="s">
        <v>240</v>
      </c>
    </row>
    <row r="140" spans="1:65" s="2" customFormat="1" ht="24">
      <c r="A140" s="32"/>
      <c r="B140" s="148"/>
      <c r="C140" s="149" t="s">
        <v>100</v>
      </c>
      <c r="D140" s="149" t="s">
        <v>243</v>
      </c>
      <c r="E140" s="150" t="s">
        <v>1584</v>
      </c>
      <c r="F140" s="151" t="s">
        <v>1585</v>
      </c>
      <c r="G140" s="152" t="s">
        <v>375</v>
      </c>
      <c r="H140" s="153">
        <v>9.534</v>
      </c>
      <c r="I140" s="154"/>
      <c r="J140" s="155">
        <f>ROUND(I140*H140,2)</f>
        <v>0</v>
      </c>
      <c r="K140" s="151" t="s">
        <v>356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239</v>
      </c>
      <c r="AT140" s="160" t="s">
        <v>243</v>
      </c>
      <c r="AU140" s="160" t="s">
        <v>87</v>
      </c>
      <c r="AY140" s="17" t="s">
        <v>240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239</v>
      </c>
      <c r="BM140" s="160" t="s">
        <v>2251</v>
      </c>
    </row>
    <row r="141" spans="1:47" s="2" customFormat="1" ht="29.25">
      <c r="A141" s="32"/>
      <c r="B141" s="33"/>
      <c r="C141" s="32"/>
      <c r="D141" s="162" t="s">
        <v>248</v>
      </c>
      <c r="E141" s="32"/>
      <c r="F141" s="163" t="s">
        <v>1587</v>
      </c>
      <c r="G141" s="32"/>
      <c r="H141" s="32"/>
      <c r="I141" s="164"/>
      <c r="J141" s="32"/>
      <c r="K141" s="32"/>
      <c r="L141" s="33"/>
      <c r="M141" s="165"/>
      <c r="N141" s="166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248</v>
      </c>
      <c r="AU141" s="17" t="s">
        <v>87</v>
      </c>
    </row>
    <row r="142" spans="2:51" s="13" customFormat="1" ht="12">
      <c r="B142" s="171"/>
      <c r="D142" s="162" t="s">
        <v>367</v>
      </c>
      <c r="E142" s="172" t="s">
        <v>1</v>
      </c>
      <c r="F142" s="173" t="s">
        <v>2252</v>
      </c>
      <c r="H142" s="174">
        <v>9.534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367</v>
      </c>
      <c r="AU142" s="172" t="s">
        <v>87</v>
      </c>
      <c r="AV142" s="13" t="s">
        <v>87</v>
      </c>
      <c r="AW142" s="13" t="s">
        <v>33</v>
      </c>
      <c r="AX142" s="13" t="s">
        <v>85</v>
      </c>
      <c r="AY142" s="172" t="s">
        <v>240</v>
      </c>
    </row>
    <row r="143" spans="1:65" s="2" customFormat="1" ht="33" customHeight="1">
      <c r="A143" s="32"/>
      <c r="B143" s="148"/>
      <c r="C143" s="149" t="s">
        <v>239</v>
      </c>
      <c r="D143" s="149" t="s">
        <v>243</v>
      </c>
      <c r="E143" s="150" t="s">
        <v>1915</v>
      </c>
      <c r="F143" s="151" t="s">
        <v>1916</v>
      </c>
      <c r="G143" s="152" t="s">
        <v>375</v>
      </c>
      <c r="H143" s="153">
        <v>38.03</v>
      </c>
      <c r="I143" s="154"/>
      <c r="J143" s="155">
        <f>ROUND(I143*H143,2)</f>
        <v>0</v>
      </c>
      <c r="K143" s="151" t="s">
        <v>356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239</v>
      </c>
      <c r="AT143" s="160" t="s">
        <v>243</v>
      </c>
      <c r="AU143" s="160" t="s">
        <v>87</v>
      </c>
      <c r="AY143" s="17" t="s">
        <v>240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239</v>
      </c>
      <c r="BM143" s="160" t="s">
        <v>2253</v>
      </c>
    </row>
    <row r="144" spans="1:47" s="2" customFormat="1" ht="29.25">
      <c r="A144" s="32"/>
      <c r="B144" s="33"/>
      <c r="C144" s="32"/>
      <c r="D144" s="162" t="s">
        <v>248</v>
      </c>
      <c r="E144" s="32"/>
      <c r="F144" s="163" t="s">
        <v>1918</v>
      </c>
      <c r="G144" s="32"/>
      <c r="H144" s="32"/>
      <c r="I144" s="164"/>
      <c r="J144" s="32"/>
      <c r="K144" s="32"/>
      <c r="L144" s="33"/>
      <c r="M144" s="165"/>
      <c r="N144" s="166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248</v>
      </c>
      <c r="AU144" s="17" t="s">
        <v>87</v>
      </c>
    </row>
    <row r="145" spans="2:51" s="13" customFormat="1" ht="12">
      <c r="B145" s="171"/>
      <c r="D145" s="162" t="s">
        <v>367</v>
      </c>
      <c r="F145" s="173" t="s">
        <v>2254</v>
      </c>
      <c r="H145" s="174">
        <v>38.03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367</v>
      </c>
      <c r="AU145" s="172" t="s">
        <v>87</v>
      </c>
      <c r="AV145" s="13" t="s">
        <v>87</v>
      </c>
      <c r="AW145" s="13" t="s">
        <v>3</v>
      </c>
      <c r="AX145" s="13" t="s">
        <v>85</v>
      </c>
      <c r="AY145" s="172" t="s">
        <v>240</v>
      </c>
    </row>
    <row r="146" spans="1:65" s="2" customFormat="1" ht="24">
      <c r="A146" s="32"/>
      <c r="B146" s="148"/>
      <c r="C146" s="149" t="s">
        <v>262</v>
      </c>
      <c r="D146" s="149" t="s">
        <v>243</v>
      </c>
      <c r="E146" s="150" t="s">
        <v>891</v>
      </c>
      <c r="F146" s="151" t="s">
        <v>892</v>
      </c>
      <c r="G146" s="152" t="s">
        <v>375</v>
      </c>
      <c r="H146" s="153">
        <v>25.821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2255</v>
      </c>
    </row>
    <row r="147" spans="1:47" s="2" customFormat="1" ht="29.25">
      <c r="A147" s="32"/>
      <c r="B147" s="33"/>
      <c r="C147" s="32"/>
      <c r="D147" s="162" t="s">
        <v>248</v>
      </c>
      <c r="E147" s="32"/>
      <c r="F147" s="163" t="s">
        <v>894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2:51" s="13" customFormat="1" ht="12">
      <c r="B148" s="171"/>
      <c r="D148" s="162" t="s">
        <v>367</v>
      </c>
      <c r="E148" s="172" t="s">
        <v>1</v>
      </c>
      <c r="F148" s="173" t="s">
        <v>2256</v>
      </c>
      <c r="H148" s="174">
        <v>25.821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367</v>
      </c>
      <c r="AU148" s="172" t="s">
        <v>87</v>
      </c>
      <c r="AV148" s="13" t="s">
        <v>87</v>
      </c>
      <c r="AW148" s="13" t="s">
        <v>33</v>
      </c>
      <c r="AX148" s="13" t="s">
        <v>78</v>
      </c>
      <c r="AY148" s="172" t="s">
        <v>240</v>
      </c>
    </row>
    <row r="149" spans="2:51" s="15" customFormat="1" ht="22.5">
      <c r="B149" s="187"/>
      <c r="D149" s="162" t="s">
        <v>367</v>
      </c>
      <c r="E149" s="188" t="s">
        <v>1</v>
      </c>
      <c r="F149" s="189" t="s">
        <v>2257</v>
      </c>
      <c r="H149" s="188" t="s">
        <v>1</v>
      </c>
      <c r="I149" s="190"/>
      <c r="L149" s="187"/>
      <c r="M149" s="191"/>
      <c r="N149" s="192"/>
      <c r="O149" s="192"/>
      <c r="P149" s="192"/>
      <c r="Q149" s="192"/>
      <c r="R149" s="192"/>
      <c r="S149" s="192"/>
      <c r="T149" s="193"/>
      <c r="AT149" s="188" t="s">
        <v>367</v>
      </c>
      <c r="AU149" s="188" t="s">
        <v>87</v>
      </c>
      <c r="AV149" s="15" t="s">
        <v>85</v>
      </c>
      <c r="AW149" s="15" t="s">
        <v>33</v>
      </c>
      <c r="AX149" s="15" t="s">
        <v>78</v>
      </c>
      <c r="AY149" s="188" t="s">
        <v>240</v>
      </c>
    </row>
    <row r="150" spans="2:51" s="14" customFormat="1" ht="12">
      <c r="B150" s="179"/>
      <c r="D150" s="162" t="s">
        <v>367</v>
      </c>
      <c r="E150" s="180" t="s">
        <v>1</v>
      </c>
      <c r="F150" s="181" t="s">
        <v>368</v>
      </c>
      <c r="H150" s="182">
        <v>25.821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367</v>
      </c>
      <c r="AU150" s="180" t="s">
        <v>87</v>
      </c>
      <c r="AV150" s="14" t="s">
        <v>239</v>
      </c>
      <c r="AW150" s="14" t="s">
        <v>33</v>
      </c>
      <c r="AX150" s="14" t="s">
        <v>85</v>
      </c>
      <c r="AY150" s="180" t="s">
        <v>240</v>
      </c>
    </row>
    <row r="151" spans="1:65" s="2" customFormat="1" ht="24">
      <c r="A151" s="32"/>
      <c r="B151" s="148"/>
      <c r="C151" s="149" t="s">
        <v>267</v>
      </c>
      <c r="D151" s="149" t="s">
        <v>243</v>
      </c>
      <c r="E151" s="150" t="s">
        <v>899</v>
      </c>
      <c r="F151" s="151" t="s">
        <v>900</v>
      </c>
      <c r="G151" s="152" t="s">
        <v>375</v>
      </c>
      <c r="H151" s="153">
        <v>24.847</v>
      </c>
      <c r="I151" s="154"/>
      <c r="J151" s="155">
        <f>ROUND(I151*H151,2)</f>
        <v>0</v>
      </c>
      <c r="K151" s="151" t="s">
        <v>356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239</v>
      </c>
      <c r="AT151" s="160" t="s">
        <v>243</v>
      </c>
      <c r="AU151" s="160" t="s">
        <v>87</v>
      </c>
      <c r="AY151" s="17" t="s">
        <v>240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239</v>
      </c>
      <c r="BM151" s="160" t="s">
        <v>2258</v>
      </c>
    </row>
    <row r="152" spans="1:47" s="2" customFormat="1" ht="39">
      <c r="A152" s="32"/>
      <c r="B152" s="33"/>
      <c r="C152" s="32"/>
      <c r="D152" s="162" t="s">
        <v>248</v>
      </c>
      <c r="E152" s="32"/>
      <c r="F152" s="163" t="s">
        <v>902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248</v>
      </c>
      <c r="AU152" s="17" t="s">
        <v>87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2259</v>
      </c>
      <c r="H153" s="174">
        <v>21.114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3" customFormat="1" ht="12">
      <c r="B154" s="171"/>
      <c r="D154" s="162" t="s">
        <v>367</v>
      </c>
      <c r="E154" s="172" t="s">
        <v>1</v>
      </c>
      <c r="F154" s="173" t="s">
        <v>2260</v>
      </c>
      <c r="H154" s="174">
        <v>3.733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367</v>
      </c>
      <c r="AU154" s="172" t="s">
        <v>87</v>
      </c>
      <c r="AV154" s="13" t="s">
        <v>87</v>
      </c>
      <c r="AW154" s="13" t="s">
        <v>33</v>
      </c>
      <c r="AX154" s="13" t="s">
        <v>78</v>
      </c>
      <c r="AY154" s="172" t="s">
        <v>240</v>
      </c>
    </row>
    <row r="155" spans="2:51" s="14" customFormat="1" ht="12">
      <c r="B155" s="179"/>
      <c r="D155" s="162" t="s">
        <v>367</v>
      </c>
      <c r="E155" s="180" t="s">
        <v>1</v>
      </c>
      <c r="F155" s="181" t="s">
        <v>368</v>
      </c>
      <c r="H155" s="182">
        <v>24.847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367</v>
      </c>
      <c r="AU155" s="180" t="s">
        <v>87</v>
      </c>
      <c r="AV155" s="14" t="s">
        <v>239</v>
      </c>
      <c r="AW155" s="14" t="s">
        <v>33</v>
      </c>
      <c r="AX155" s="14" t="s">
        <v>85</v>
      </c>
      <c r="AY155" s="180" t="s">
        <v>240</v>
      </c>
    </row>
    <row r="156" spans="1:65" s="2" customFormat="1" ht="16.5" customHeight="1">
      <c r="A156" s="32"/>
      <c r="B156" s="148"/>
      <c r="C156" s="194" t="s">
        <v>272</v>
      </c>
      <c r="D156" s="194" t="s">
        <v>428</v>
      </c>
      <c r="E156" s="195" t="s">
        <v>2261</v>
      </c>
      <c r="F156" s="196" t="s">
        <v>2262</v>
      </c>
      <c r="G156" s="197" t="s">
        <v>391</v>
      </c>
      <c r="H156" s="198">
        <v>46.961</v>
      </c>
      <c r="I156" s="199"/>
      <c r="J156" s="200">
        <f>ROUND(I156*H156,2)</f>
        <v>0</v>
      </c>
      <c r="K156" s="196" t="s">
        <v>356</v>
      </c>
      <c r="L156" s="201"/>
      <c r="M156" s="202" t="s">
        <v>1</v>
      </c>
      <c r="N156" s="203" t="s">
        <v>43</v>
      </c>
      <c r="O156" s="58"/>
      <c r="P156" s="158">
        <f>O156*H156</f>
        <v>0</v>
      </c>
      <c r="Q156" s="158">
        <v>1</v>
      </c>
      <c r="R156" s="158">
        <f>Q156*H156</f>
        <v>46.961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277</v>
      </c>
      <c r="AT156" s="160" t="s">
        <v>428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2263</v>
      </c>
    </row>
    <row r="157" spans="1:47" s="2" customFormat="1" ht="12">
      <c r="A157" s="32"/>
      <c r="B157" s="33"/>
      <c r="C157" s="32"/>
      <c r="D157" s="162" t="s">
        <v>248</v>
      </c>
      <c r="E157" s="32"/>
      <c r="F157" s="163" t="s">
        <v>2262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F158" s="173" t="s">
        <v>2264</v>
      </c>
      <c r="H158" s="174">
        <v>46.961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</v>
      </c>
      <c r="AX158" s="13" t="s">
        <v>85</v>
      </c>
      <c r="AY158" s="172" t="s">
        <v>240</v>
      </c>
    </row>
    <row r="159" spans="2:63" s="12" customFormat="1" ht="22.9" customHeight="1">
      <c r="B159" s="135"/>
      <c r="D159" s="136" t="s">
        <v>77</v>
      </c>
      <c r="E159" s="146" t="s">
        <v>239</v>
      </c>
      <c r="F159" s="146" t="s">
        <v>913</v>
      </c>
      <c r="I159" s="138"/>
      <c r="J159" s="147">
        <f>BK159</f>
        <v>0</v>
      </c>
      <c r="L159" s="135"/>
      <c r="M159" s="140"/>
      <c r="N159" s="141"/>
      <c r="O159" s="141"/>
      <c r="P159" s="142">
        <f>SUM(P160:P165)</f>
        <v>0</v>
      </c>
      <c r="Q159" s="141"/>
      <c r="R159" s="142">
        <f>SUM(R160:R165)</f>
        <v>7.825</v>
      </c>
      <c r="S159" s="141"/>
      <c r="T159" s="143">
        <f>SUM(T160:T165)</f>
        <v>0</v>
      </c>
      <c r="AR159" s="136" t="s">
        <v>85</v>
      </c>
      <c r="AT159" s="144" t="s">
        <v>77</v>
      </c>
      <c r="AU159" s="144" t="s">
        <v>85</v>
      </c>
      <c r="AY159" s="136" t="s">
        <v>240</v>
      </c>
      <c r="BK159" s="145">
        <f>SUM(BK160:BK165)</f>
        <v>0</v>
      </c>
    </row>
    <row r="160" spans="1:65" s="2" customFormat="1" ht="24">
      <c r="A160" s="32"/>
      <c r="B160" s="148"/>
      <c r="C160" s="149" t="s">
        <v>277</v>
      </c>
      <c r="D160" s="149" t="s">
        <v>243</v>
      </c>
      <c r="E160" s="150" t="s">
        <v>914</v>
      </c>
      <c r="F160" s="151" t="s">
        <v>915</v>
      </c>
      <c r="G160" s="152" t="s">
        <v>375</v>
      </c>
      <c r="H160" s="153">
        <v>4.14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2265</v>
      </c>
    </row>
    <row r="161" spans="1:47" s="2" customFormat="1" ht="19.5">
      <c r="A161" s="32"/>
      <c r="B161" s="33"/>
      <c r="C161" s="32"/>
      <c r="D161" s="162" t="s">
        <v>248</v>
      </c>
      <c r="E161" s="32"/>
      <c r="F161" s="163" t="s">
        <v>917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3" customFormat="1" ht="12">
      <c r="B162" s="171"/>
      <c r="D162" s="162" t="s">
        <v>367</v>
      </c>
      <c r="E162" s="172" t="s">
        <v>1</v>
      </c>
      <c r="F162" s="173" t="s">
        <v>2266</v>
      </c>
      <c r="H162" s="174">
        <v>4.14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33</v>
      </c>
      <c r="AX162" s="13" t="s">
        <v>85</v>
      </c>
      <c r="AY162" s="172" t="s">
        <v>240</v>
      </c>
    </row>
    <row r="163" spans="1:65" s="2" customFormat="1" ht="16.5" customHeight="1">
      <c r="A163" s="32"/>
      <c r="B163" s="148"/>
      <c r="C163" s="194" t="s">
        <v>282</v>
      </c>
      <c r="D163" s="194" t="s">
        <v>428</v>
      </c>
      <c r="E163" s="195" t="s">
        <v>2261</v>
      </c>
      <c r="F163" s="196" t="s">
        <v>2262</v>
      </c>
      <c r="G163" s="197" t="s">
        <v>391</v>
      </c>
      <c r="H163" s="198">
        <v>7.825</v>
      </c>
      <c r="I163" s="199"/>
      <c r="J163" s="200">
        <f>ROUND(I163*H163,2)</f>
        <v>0</v>
      </c>
      <c r="K163" s="196" t="s">
        <v>356</v>
      </c>
      <c r="L163" s="201"/>
      <c r="M163" s="202" t="s">
        <v>1</v>
      </c>
      <c r="N163" s="203" t="s">
        <v>43</v>
      </c>
      <c r="O163" s="58"/>
      <c r="P163" s="158">
        <f>O163*H163</f>
        <v>0</v>
      </c>
      <c r="Q163" s="158">
        <v>1</v>
      </c>
      <c r="R163" s="158">
        <f>Q163*H163</f>
        <v>7.825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277</v>
      </c>
      <c r="AT163" s="160" t="s">
        <v>428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2267</v>
      </c>
    </row>
    <row r="164" spans="1:47" s="2" customFormat="1" ht="12">
      <c r="A164" s="32"/>
      <c r="B164" s="33"/>
      <c r="C164" s="32"/>
      <c r="D164" s="162" t="s">
        <v>248</v>
      </c>
      <c r="E164" s="32"/>
      <c r="F164" s="163" t="s">
        <v>2262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2:51" s="13" customFormat="1" ht="12">
      <c r="B165" s="171"/>
      <c r="D165" s="162" t="s">
        <v>367</v>
      </c>
      <c r="F165" s="173" t="s">
        <v>2268</v>
      </c>
      <c r="H165" s="174">
        <v>7.825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367</v>
      </c>
      <c r="AU165" s="172" t="s">
        <v>87</v>
      </c>
      <c r="AV165" s="13" t="s">
        <v>87</v>
      </c>
      <c r="AW165" s="13" t="s">
        <v>3</v>
      </c>
      <c r="AX165" s="13" t="s">
        <v>85</v>
      </c>
      <c r="AY165" s="172" t="s">
        <v>240</v>
      </c>
    </row>
    <row r="166" spans="2:63" s="12" customFormat="1" ht="22.9" customHeight="1">
      <c r="B166" s="135"/>
      <c r="D166" s="136" t="s">
        <v>77</v>
      </c>
      <c r="E166" s="146" t="s">
        <v>277</v>
      </c>
      <c r="F166" s="146" t="s">
        <v>497</v>
      </c>
      <c r="I166" s="138"/>
      <c r="J166" s="147">
        <f>BK166</f>
        <v>0</v>
      </c>
      <c r="L166" s="135"/>
      <c r="M166" s="140"/>
      <c r="N166" s="141"/>
      <c r="O166" s="141"/>
      <c r="P166" s="142">
        <f>SUM(P167:P180)</f>
        <v>0</v>
      </c>
      <c r="Q166" s="141"/>
      <c r="R166" s="142">
        <f>SUM(R167:R180)</f>
        <v>0.10936</v>
      </c>
      <c r="S166" s="141"/>
      <c r="T166" s="143">
        <f>SUM(T167:T180)</f>
        <v>0</v>
      </c>
      <c r="AR166" s="136" t="s">
        <v>85</v>
      </c>
      <c r="AT166" s="144" t="s">
        <v>77</v>
      </c>
      <c r="AU166" s="144" t="s">
        <v>85</v>
      </c>
      <c r="AY166" s="136" t="s">
        <v>240</v>
      </c>
      <c r="BK166" s="145">
        <f>SUM(BK167:BK180)</f>
        <v>0</v>
      </c>
    </row>
    <row r="167" spans="1:65" s="2" customFormat="1" ht="24">
      <c r="A167" s="32"/>
      <c r="B167" s="148"/>
      <c r="C167" s="149" t="s">
        <v>287</v>
      </c>
      <c r="D167" s="149" t="s">
        <v>243</v>
      </c>
      <c r="E167" s="150" t="s">
        <v>2269</v>
      </c>
      <c r="F167" s="151" t="s">
        <v>2270</v>
      </c>
      <c r="G167" s="152" t="s">
        <v>501</v>
      </c>
      <c r="H167" s="153">
        <v>3</v>
      </c>
      <c r="I167" s="154"/>
      <c r="J167" s="155">
        <f>ROUND(I167*H167,2)</f>
        <v>0</v>
      </c>
      <c r="K167" s="151" t="s">
        <v>1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0.00165</v>
      </c>
      <c r="R167" s="158">
        <f>Q167*H167</f>
        <v>0.0049499999999999995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239</v>
      </c>
      <c r="AT167" s="160" t="s">
        <v>243</v>
      </c>
      <c r="AU167" s="160" t="s">
        <v>87</v>
      </c>
      <c r="AY167" s="17" t="s">
        <v>240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239</v>
      </c>
      <c r="BM167" s="160" t="s">
        <v>2271</v>
      </c>
    </row>
    <row r="168" spans="1:47" s="2" customFormat="1" ht="29.25">
      <c r="A168" s="32"/>
      <c r="B168" s="33"/>
      <c r="C168" s="32"/>
      <c r="D168" s="162" t="s">
        <v>248</v>
      </c>
      <c r="E168" s="32"/>
      <c r="F168" s="163" t="s">
        <v>1633</v>
      </c>
      <c r="G168" s="32"/>
      <c r="H168" s="32"/>
      <c r="I168" s="164"/>
      <c r="J168" s="32"/>
      <c r="K168" s="32"/>
      <c r="L168" s="33"/>
      <c r="M168" s="165"/>
      <c r="N168" s="166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248</v>
      </c>
      <c r="AU168" s="17" t="s">
        <v>87</v>
      </c>
    </row>
    <row r="169" spans="1:65" s="2" customFormat="1" ht="24">
      <c r="A169" s="32"/>
      <c r="B169" s="148"/>
      <c r="C169" s="194" t="s">
        <v>292</v>
      </c>
      <c r="D169" s="194" t="s">
        <v>428</v>
      </c>
      <c r="E169" s="195" t="s">
        <v>2272</v>
      </c>
      <c r="F169" s="196" t="s">
        <v>2273</v>
      </c>
      <c r="G169" s="197" t="s">
        <v>501</v>
      </c>
      <c r="H169" s="198">
        <v>3</v>
      </c>
      <c r="I169" s="199"/>
      <c r="J169" s="200">
        <f>ROUND(I169*H169,2)</f>
        <v>0</v>
      </c>
      <c r="K169" s="196" t="s">
        <v>1</v>
      </c>
      <c r="L169" s="201"/>
      <c r="M169" s="202" t="s">
        <v>1</v>
      </c>
      <c r="N169" s="203" t="s">
        <v>43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1717</v>
      </c>
      <c r="AT169" s="160" t="s">
        <v>428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1344</v>
      </c>
      <c r="BM169" s="160" t="s">
        <v>2274</v>
      </c>
    </row>
    <row r="170" spans="1:47" s="2" customFormat="1" ht="409.5">
      <c r="A170" s="32"/>
      <c r="B170" s="33"/>
      <c r="C170" s="32"/>
      <c r="D170" s="162" t="s">
        <v>248</v>
      </c>
      <c r="E170" s="32"/>
      <c r="F170" s="163" t="s">
        <v>2275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248</v>
      </c>
      <c r="AU170" s="17" t="s">
        <v>87</v>
      </c>
    </row>
    <row r="171" spans="1:65" s="2" customFormat="1" ht="24">
      <c r="A171" s="32"/>
      <c r="B171" s="148"/>
      <c r="C171" s="194" t="s">
        <v>297</v>
      </c>
      <c r="D171" s="194" t="s">
        <v>428</v>
      </c>
      <c r="E171" s="195" t="s">
        <v>2276</v>
      </c>
      <c r="F171" s="196" t="s">
        <v>2277</v>
      </c>
      <c r="G171" s="197" t="s">
        <v>501</v>
      </c>
      <c r="H171" s="198">
        <v>3</v>
      </c>
      <c r="I171" s="199"/>
      <c r="J171" s="200">
        <f>ROUND(I171*H171,2)</f>
        <v>0</v>
      </c>
      <c r="K171" s="196" t="s">
        <v>1</v>
      </c>
      <c r="L171" s="201"/>
      <c r="M171" s="202" t="s">
        <v>1</v>
      </c>
      <c r="N171" s="203" t="s">
        <v>43</v>
      </c>
      <c r="O171" s="58"/>
      <c r="P171" s="158">
        <f>O171*H171</f>
        <v>0</v>
      </c>
      <c r="Q171" s="158">
        <v>0.00429</v>
      </c>
      <c r="R171" s="158">
        <f>Q171*H171</f>
        <v>0.012870000000000001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1717</v>
      </c>
      <c r="AT171" s="160" t="s">
        <v>428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1344</v>
      </c>
      <c r="BM171" s="160" t="s">
        <v>2278</v>
      </c>
    </row>
    <row r="172" spans="1:65" s="2" customFormat="1" ht="16.5" customHeight="1">
      <c r="A172" s="32"/>
      <c r="B172" s="148"/>
      <c r="C172" s="149" t="s">
        <v>302</v>
      </c>
      <c r="D172" s="149" t="s">
        <v>243</v>
      </c>
      <c r="E172" s="150" t="s">
        <v>2279</v>
      </c>
      <c r="F172" s="151" t="s">
        <v>2280</v>
      </c>
      <c r="G172" s="152" t="s">
        <v>501</v>
      </c>
      <c r="H172" s="153">
        <v>3</v>
      </c>
      <c r="I172" s="154"/>
      <c r="J172" s="155">
        <f>ROUND(I172*H172,2)</f>
        <v>0</v>
      </c>
      <c r="K172" s="151" t="s">
        <v>356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1344</v>
      </c>
      <c r="AT172" s="160" t="s">
        <v>243</v>
      </c>
      <c r="AU172" s="160" t="s">
        <v>87</v>
      </c>
      <c r="AY172" s="17" t="s">
        <v>240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1344</v>
      </c>
      <c r="BM172" s="160" t="s">
        <v>2281</v>
      </c>
    </row>
    <row r="173" spans="1:47" s="2" customFormat="1" ht="12">
      <c r="A173" s="32"/>
      <c r="B173" s="33"/>
      <c r="C173" s="32"/>
      <c r="D173" s="162" t="s">
        <v>248</v>
      </c>
      <c r="E173" s="32"/>
      <c r="F173" s="163" t="s">
        <v>2282</v>
      </c>
      <c r="G173" s="32"/>
      <c r="H173" s="32"/>
      <c r="I173" s="164"/>
      <c r="J173" s="32"/>
      <c r="K173" s="32"/>
      <c r="L173" s="33"/>
      <c r="M173" s="165"/>
      <c r="N173" s="166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248</v>
      </c>
      <c r="AU173" s="17" t="s">
        <v>87</v>
      </c>
    </row>
    <row r="174" spans="1:65" s="2" customFormat="1" ht="24">
      <c r="A174" s="32"/>
      <c r="B174" s="148"/>
      <c r="C174" s="194" t="s">
        <v>307</v>
      </c>
      <c r="D174" s="194" t="s">
        <v>428</v>
      </c>
      <c r="E174" s="195" t="s">
        <v>2283</v>
      </c>
      <c r="F174" s="196" t="s">
        <v>2284</v>
      </c>
      <c r="G174" s="197" t="s">
        <v>501</v>
      </c>
      <c r="H174" s="198">
        <v>3</v>
      </c>
      <c r="I174" s="199"/>
      <c r="J174" s="200">
        <f>ROUND(I174*H174,2)</f>
        <v>0</v>
      </c>
      <c r="K174" s="196" t="s">
        <v>1</v>
      </c>
      <c r="L174" s="201"/>
      <c r="M174" s="202" t="s">
        <v>1</v>
      </c>
      <c r="N174" s="203" t="s">
        <v>43</v>
      </c>
      <c r="O174" s="58"/>
      <c r="P174" s="158">
        <f>O174*H174</f>
        <v>0</v>
      </c>
      <c r="Q174" s="158">
        <v>0.0295</v>
      </c>
      <c r="R174" s="158">
        <f>Q174*H174</f>
        <v>0.0885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2111</v>
      </c>
      <c r="AT174" s="160" t="s">
        <v>428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2111</v>
      </c>
      <c r="BM174" s="160" t="s">
        <v>2285</v>
      </c>
    </row>
    <row r="175" spans="1:47" s="2" customFormat="1" ht="12">
      <c r="A175" s="32"/>
      <c r="B175" s="33"/>
      <c r="C175" s="32"/>
      <c r="D175" s="162" t="s">
        <v>248</v>
      </c>
      <c r="E175" s="32"/>
      <c r="F175" s="163" t="s">
        <v>2286</v>
      </c>
      <c r="G175" s="32"/>
      <c r="H175" s="32"/>
      <c r="I175" s="164"/>
      <c r="J175" s="32"/>
      <c r="K175" s="32"/>
      <c r="L175" s="33"/>
      <c r="M175" s="165"/>
      <c r="N175" s="16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1:65" s="2" customFormat="1" ht="24">
      <c r="A176" s="32"/>
      <c r="B176" s="148"/>
      <c r="C176" s="149" t="s">
        <v>8</v>
      </c>
      <c r="D176" s="149" t="s">
        <v>243</v>
      </c>
      <c r="E176" s="150" t="s">
        <v>2287</v>
      </c>
      <c r="F176" s="151" t="s">
        <v>2288</v>
      </c>
      <c r="G176" s="152" t="s">
        <v>501</v>
      </c>
      <c r="H176" s="153">
        <v>8</v>
      </c>
      <c r="I176" s="154"/>
      <c r="J176" s="155">
        <f>ROUND(I176*H176,2)</f>
        <v>0</v>
      </c>
      <c r="K176" s="151" t="s">
        <v>356</v>
      </c>
      <c r="L176" s="33"/>
      <c r="M176" s="156" t="s">
        <v>1</v>
      </c>
      <c r="N176" s="157" t="s">
        <v>43</v>
      </c>
      <c r="O176" s="58"/>
      <c r="P176" s="158">
        <f>O176*H176</f>
        <v>0</v>
      </c>
      <c r="Q176" s="158">
        <v>8E-05</v>
      </c>
      <c r="R176" s="158">
        <f>Q176*H176</f>
        <v>0.00064</v>
      </c>
      <c r="S176" s="158">
        <v>0</v>
      </c>
      <c r="T176" s="15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239</v>
      </c>
      <c r="AT176" s="160" t="s">
        <v>243</v>
      </c>
      <c r="AU176" s="160" t="s">
        <v>87</v>
      </c>
      <c r="AY176" s="17" t="s">
        <v>240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85</v>
      </c>
      <c r="BK176" s="161">
        <f>ROUND(I176*H176,2)</f>
        <v>0</v>
      </c>
      <c r="BL176" s="17" t="s">
        <v>239</v>
      </c>
      <c r="BM176" s="160" t="s">
        <v>2289</v>
      </c>
    </row>
    <row r="177" spans="1:47" s="2" customFormat="1" ht="19.5">
      <c r="A177" s="32"/>
      <c r="B177" s="33"/>
      <c r="C177" s="32"/>
      <c r="D177" s="162" t="s">
        <v>248</v>
      </c>
      <c r="E177" s="32"/>
      <c r="F177" s="163" t="s">
        <v>2290</v>
      </c>
      <c r="G177" s="32"/>
      <c r="H177" s="32"/>
      <c r="I177" s="164"/>
      <c r="J177" s="32"/>
      <c r="K177" s="32"/>
      <c r="L177" s="33"/>
      <c r="M177" s="165"/>
      <c r="N177" s="166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248</v>
      </c>
      <c r="AU177" s="17" t="s">
        <v>87</v>
      </c>
    </row>
    <row r="178" spans="2:51" s="13" customFormat="1" ht="12">
      <c r="B178" s="171"/>
      <c r="D178" s="162" t="s">
        <v>367</v>
      </c>
      <c r="E178" s="172" t="s">
        <v>1</v>
      </c>
      <c r="F178" s="173" t="s">
        <v>2291</v>
      </c>
      <c r="H178" s="174">
        <v>8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367</v>
      </c>
      <c r="AU178" s="172" t="s">
        <v>87</v>
      </c>
      <c r="AV178" s="13" t="s">
        <v>87</v>
      </c>
      <c r="AW178" s="13" t="s">
        <v>33</v>
      </c>
      <c r="AX178" s="13" t="s">
        <v>85</v>
      </c>
      <c r="AY178" s="172" t="s">
        <v>240</v>
      </c>
    </row>
    <row r="179" spans="1:65" s="2" customFormat="1" ht="21.75" customHeight="1">
      <c r="A179" s="32"/>
      <c r="B179" s="148"/>
      <c r="C179" s="149" t="s">
        <v>316</v>
      </c>
      <c r="D179" s="149" t="s">
        <v>243</v>
      </c>
      <c r="E179" s="150" t="s">
        <v>2292</v>
      </c>
      <c r="F179" s="151" t="s">
        <v>2293</v>
      </c>
      <c r="G179" s="152" t="s">
        <v>501</v>
      </c>
      <c r="H179" s="153">
        <v>6</v>
      </c>
      <c r="I179" s="154"/>
      <c r="J179" s="155">
        <f>ROUND(I179*H179,2)</f>
        <v>0</v>
      </c>
      <c r="K179" s="151" t="s">
        <v>356</v>
      </c>
      <c r="L179" s="33"/>
      <c r="M179" s="156" t="s">
        <v>1</v>
      </c>
      <c r="N179" s="157" t="s">
        <v>43</v>
      </c>
      <c r="O179" s="58"/>
      <c r="P179" s="158">
        <f>O179*H179</f>
        <v>0</v>
      </c>
      <c r="Q179" s="158">
        <v>0.0004</v>
      </c>
      <c r="R179" s="158">
        <f>Q179*H179</f>
        <v>0.0024000000000000002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239</v>
      </c>
      <c r="AT179" s="160" t="s">
        <v>243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2294</v>
      </c>
    </row>
    <row r="180" spans="1:47" s="2" customFormat="1" ht="19.5">
      <c r="A180" s="32"/>
      <c r="B180" s="33"/>
      <c r="C180" s="32"/>
      <c r="D180" s="162" t="s">
        <v>248</v>
      </c>
      <c r="E180" s="32"/>
      <c r="F180" s="163" t="s">
        <v>2295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2:63" s="12" customFormat="1" ht="22.9" customHeight="1">
      <c r="B181" s="135"/>
      <c r="D181" s="136" t="s">
        <v>77</v>
      </c>
      <c r="E181" s="146" t="s">
        <v>614</v>
      </c>
      <c r="F181" s="146" t="s">
        <v>615</v>
      </c>
      <c r="I181" s="138"/>
      <c r="J181" s="147">
        <f>BK181</f>
        <v>0</v>
      </c>
      <c r="L181" s="135"/>
      <c r="M181" s="140"/>
      <c r="N181" s="141"/>
      <c r="O181" s="141"/>
      <c r="P181" s="142">
        <f>SUM(P182:P185)</f>
        <v>0</v>
      </c>
      <c r="Q181" s="141"/>
      <c r="R181" s="142">
        <f>SUM(R182:R185)</f>
        <v>0</v>
      </c>
      <c r="S181" s="141"/>
      <c r="T181" s="143">
        <f>SUM(T182:T185)</f>
        <v>0</v>
      </c>
      <c r="AR181" s="136" t="s">
        <v>85</v>
      </c>
      <c r="AT181" s="144" t="s">
        <v>77</v>
      </c>
      <c r="AU181" s="144" t="s">
        <v>85</v>
      </c>
      <c r="AY181" s="136" t="s">
        <v>240</v>
      </c>
      <c r="BK181" s="145">
        <f>SUM(BK182:BK185)</f>
        <v>0</v>
      </c>
    </row>
    <row r="182" spans="1:65" s="2" customFormat="1" ht="24">
      <c r="A182" s="32"/>
      <c r="B182" s="148"/>
      <c r="C182" s="149" t="s">
        <v>321</v>
      </c>
      <c r="D182" s="149" t="s">
        <v>243</v>
      </c>
      <c r="E182" s="150" t="s">
        <v>1031</v>
      </c>
      <c r="F182" s="151" t="s">
        <v>1032</v>
      </c>
      <c r="G182" s="152" t="s">
        <v>391</v>
      </c>
      <c r="H182" s="153">
        <v>54.852</v>
      </c>
      <c r="I182" s="154"/>
      <c r="J182" s="155">
        <f>ROUND(I182*H182,2)</f>
        <v>0</v>
      </c>
      <c r="K182" s="151" t="s">
        <v>356</v>
      </c>
      <c r="L182" s="33"/>
      <c r="M182" s="156" t="s">
        <v>1</v>
      </c>
      <c r="N182" s="157" t="s">
        <v>43</v>
      </c>
      <c r="O182" s="58"/>
      <c r="P182" s="158">
        <f>O182*H182</f>
        <v>0</v>
      </c>
      <c r="Q182" s="158">
        <v>0</v>
      </c>
      <c r="R182" s="158">
        <f>Q182*H182</f>
        <v>0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239</v>
      </c>
      <c r="AT182" s="160" t="s">
        <v>243</v>
      </c>
      <c r="AU182" s="160" t="s">
        <v>87</v>
      </c>
      <c r="AY182" s="17" t="s">
        <v>240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239</v>
      </c>
      <c r="BM182" s="160" t="s">
        <v>2296</v>
      </c>
    </row>
    <row r="183" spans="1:47" s="2" customFormat="1" ht="29.25">
      <c r="A183" s="32"/>
      <c r="B183" s="33"/>
      <c r="C183" s="32"/>
      <c r="D183" s="162" t="s">
        <v>248</v>
      </c>
      <c r="E183" s="32"/>
      <c r="F183" s="163" t="s">
        <v>1034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248</v>
      </c>
      <c r="AU183" s="17" t="s">
        <v>87</v>
      </c>
    </row>
    <row r="184" spans="1:65" s="2" customFormat="1" ht="33" customHeight="1">
      <c r="A184" s="32"/>
      <c r="B184" s="148"/>
      <c r="C184" s="149" t="s">
        <v>327</v>
      </c>
      <c r="D184" s="149" t="s">
        <v>243</v>
      </c>
      <c r="E184" s="150" t="s">
        <v>1035</v>
      </c>
      <c r="F184" s="151" t="s">
        <v>1036</v>
      </c>
      <c r="G184" s="152" t="s">
        <v>391</v>
      </c>
      <c r="H184" s="153">
        <v>54.852</v>
      </c>
      <c r="I184" s="154"/>
      <c r="J184" s="155">
        <f>ROUND(I184*H184,2)</f>
        <v>0</v>
      </c>
      <c r="K184" s="151" t="s">
        <v>356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239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2297</v>
      </c>
    </row>
    <row r="185" spans="1:47" s="2" customFormat="1" ht="29.25">
      <c r="A185" s="32"/>
      <c r="B185" s="33"/>
      <c r="C185" s="32"/>
      <c r="D185" s="162" t="s">
        <v>248</v>
      </c>
      <c r="E185" s="32"/>
      <c r="F185" s="163" t="s">
        <v>1038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2:63" s="12" customFormat="1" ht="25.9" customHeight="1">
      <c r="B186" s="135"/>
      <c r="D186" s="136" t="s">
        <v>77</v>
      </c>
      <c r="E186" s="137" t="s">
        <v>428</v>
      </c>
      <c r="F186" s="137" t="s">
        <v>1708</v>
      </c>
      <c r="I186" s="138"/>
      <c r="J186" s="139">
        <f>BK186</f>
        <v>0</v>
      </c>
      <c r="L186" s="135"/>
      <c r="M186" s="140"/>
      <c r="N186" s="141"/>
      <c r="O186" s="141"/>
      <c r="P186" s="142">
        <f>P187</f>
        <v>0</v>
      </c>
      <c r="Q186" s="141"/>
      <c r="R186" s="142">
        <f>R187</f>
        <v>0.26289199999999996</v>
      </c>
      <c r="S186" s="141"/>
      <c r="T186" s="143">
        <f>T187</f>
        <v>0</v>
      </c>
      <c r="AR186" s="136" t="s">
        <v>100</v>
      </c>
      <c r="AT186" s="144" t="s">
        <v>77</v>
      </c>
      <c r="AU186" s="144" t="s">
        <v>78</v>
      </c>
      <c r="AY186" s="136" t="s">
        <v>240</v>
      </c>
      <c r="BK186" s="145">
        <f>BK187</f>
        <v>0</v>
      </c>
    </row>
    <row r="187" spans="2:63" s="12" customFormat="1" ht="22.9" customHeight="1">
      <c r="B187" s="135"/>
      <c r="D187" s="136" t="s">
        <v>77</v>
      </c>
      <c r="E187" s="146" t="s">
        <v>1709</v>
      </c>
      <c r="F187" s="146" t="s">
        <v>1710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SUM(P188:P219)</f>
        <v>0</v>
      </c>
      <c r="Q187" s="141"/>
      <c r="R187" s="142">
        <f>SUM(R188:R219)</f>
        <v>0.26289199999999996</v>
      </c>
      <c r="S187" s="141"/>
      <c r="T187" s="143">
        <f>SUM(T188:T219)</f>
        <v>0</v>
      </c>
      <c r="AR187" s="136" t="s">
        <v>100</v>
      </c>
      <c r="AT187" s="144" t="s">
        <v>77</v>
      </c>
      <c r="AU187" s="144" t="s">
        <v>85</v>
      </c>
      <c r="AY187" s="136" t="s">
        <v>240</v>
      </c>
      <c r="BK187" s="145">
        <f>SUM(BK188:BK219)</f>
        <v>0</v>
      </c>
    </row>
    <row r="188" spans="1:65" s="2" customFormat="1" ht="16.5" customHeight="1">
      <c r="A188" s="32"/>
      <c r="B188" s="148"/>
      <c r="C188" s="149" t="s">
        <v>332</v>
      </c>
      <c r="D188" s="149" t="s">
        <v>243</v>
      </c>
      <c r="E188" s="150" t="s">
        <v>2298</v>
      </c>
      <c r="F188" s="151" t="s">
        <v>2299</v>
      </c>
      <c r="G188" s="152" t="s">
        <v>445</v>
      </c>
      <c r="H188" s="153">
        <v>9.2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0.00496</v>
      </c>
      <c r="R188" s="158">
        <f>Q188*H188</f>
        <v>0.045632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1344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1344</v>
      </c>
      <c r="BM188" s="160" t="s">
        <v>2300</v>
      </c>
    </row>
    <row r="189" spans="1:47" s="2" customFormat="1" ht="19.5">
      <c r="A189" s="32"/>
      <c r="B189" s="33"/>
      <c r="C189" s="32"/>
      <c r="D189" s="162" t="s">
        <v>248</v>
      </c>
      <c r="E189" s="32"/>
      <c r="F189" s="163" t="s">
        <v>2301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33" customHeight="1">
      <c r="A190" s="32"/>
      <c r="B190" s="148"/>
      <c r="C190" s="149" t="s">
        <v>453</v>
      </c>
      <c r="D190" s="149" t="s">
        <v>243</v>
      </c>
      <c r="E190" s="150" t="s">
        <v>2302</v>
      </c>
      <c r="F190" s="151" t="s">
        <v>2303</v>
      </c>
      <c r="G190" s="152" t="s">
        <v>501</v>
      </c>
      <c r="H190" s="153">
        <v>1</v>
      </c>
      <c r="I190" s="154"/>
      <c r="J190" s="155">
        <f>ROUND(I190*H190,2)</f>
        <v>0</v>
      </c>
      <c r="K190" s="151" t="s">
        <v>356</v>
      </c>
      <c r="L190" s="33"/>
      <c r="M190" s="156" t="s">
        <v>1</v>
      </c>
      <c r="N190" s="157" t="s">
        <v>43</v>
      </c>
      <c r="O190" s="58"/>
      <c r="P190" s="158">
        <f>O190*H190</f>
        <v>0</v>
      </c>
      <c r="Q190" s="158">
        <v>0.00022</v>
      </c>
      <c r="R190" s="158">
        <f>Q190*H190</f>
        <v>0.00022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1344</v>
      </c>
      <c r="AT190" s="160" t="s">
        <v>243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1344</v>
      </c>
      <c r="BM190" s="160" t="s">
        <v>2304</v>
      </c>
    </row>
    <row r="191" spans="1:47" s="2" customFormat="1" ht="19.5">
      <c r="A191" s="32"/>
      <c r="B191" s="33"/>
      <c r="C191" s="32"/>
      <c r="D191" s="162" t="s">
        <v>248</v>
      </c>
      <c r="E191" s="32"/>
      <c r="F191" s="163" t="s">
        <v>2305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1:65" s="2" customFormat="1" ht="24">
      <c r="A192" s="32"/>
      <c r="B192" s="148"/>
      <c r="C192" s="149" t="s">
        <v>7</v>
      </c>
      <c r="D192" s="149" t="s">
        <v>243</v>
      </c>
      <c r="E192" s="150" t="s">
        <v>2306</v>
      </c>
      <c r="F192" s="151" t="s">
        <v>2307</v>
      </c>
      <c r="G192" s="152" t="s">
        <v>445</v>
      </c>
      <c r="H192" s="153">
        <v>69</v>
      </c>
      <c r="I192" s="154"/>
      <c r="J192" s="155">
        <f>ROUND(I192*H192,2)</f>
        <v>0</v>
      </c>
      <c r="K192" s="151" t="s">
        <v>356</v>
      </c>
      <c r="L192" s="33"/>
      <c r="M192" s="156" t="s">
        <v>1</v>
      </c>
      <c r="N192" s="157" t="s">
        <v>43</v>
      </c>
      <c r="O192" s="58"/>
      <c r="P192" s="158">
        <f>O192*H192</f>
        <v>0</v>
      </c>
      <c r="Q192" s="158">
        <v>0</v>
      </c>
      <c r="R192" s="158">
        <f>Q192*H192</f>
        <v>0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1344</v>
      </c>
      <c r="AT192" s="160" t="s">
        <v>243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1344</v>
      </c>
      <c r="BM192" s="160" t="s">
        <v>2308</v>
      </c>
    </row>
    <row r="193" spans="1:47" s="2" customFormat="1" ht="19.5">
      <c r="A193" s="32"/>
      <c r="B193" s="33"/>
      <c r="C193" s="32"/>
      <c r="D193" s="162" t="s">
        <v>248</v>
      </c>
      <c r="E193" s="32"/>
      <c r="F193" s="163" t="s">
        <v>2309</v>
      </c>
      <c r="G193" s="32"/>
      <c r="H193" s="32"/>
      <c r="I193" s="164"/>
      <c r="J193" s="32"/>
      <c r="K193" s="32"/>
      <c r="L193" s="33"/>
      <c r="M193" s="165"/>
      <c r="N193" s="166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248</v>
      </c>
      <c r="AU193" s="17" t="s">
        <v>87</v>
      </c>
    </row>
    <row r="194" spans="1:65" s="2" customFormat="1" ht="24">
      <c r="A194" s="32"/>
      <c r="B194" s="148"/>
      <c r="C194" s="194" t="s">
        <v>462</v>
      </c>
      <c r="D194" s="194" t="s">
        <v>428</v>
      </c>
      <c r="E194" s="195" t="s">
        <v>2310</v>
      </c>
      <c r="F194" s="196" t="s">
        <v>2311</v>
      </c>
      <c r="G194" s="197" t="s">
        <v>445</v>
      </c>
      <c r="H194" s="198">
        <v>69</v>
      </c>
      <c r="I194" s="199"/>
      <c r="J194" s="200">
        <f>ROUND(I194*H194,2)</f>
        <v>0</v>
      </c>
      <c r="K194" s="196" t="s">
        <v>356</v>
      </c>
      <c r="L194" s="201"/>
      <c r="M194" s="202" t="s">
        <v>1</v>
      </c>
      <c r="N194" s="203" t="s">
        <v>43</v>
      </c>
      <c r="O194" s="58"/>
      <c r="P194" s="158">
        <f>O194*H194</f>
        <v>0</v>
      </c>
      <c r="Q194" s="158">
        <v>0.0021</v>
      </c>
      <c r="R194" s="158">
        <f>Q194*H194</f>
        <v>0.1449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2111</v>
      </c>
      <c r="AT194" s="160" t="s">
        <v>428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2111</v>
      </c>
      <c r="BM194" s="160" t="s">
        <v>2312</v>
      </c>
    </row>
    <row r="195" spans="1:47" s="2" customFormat="1" ht="19.5">
      <c r="A195" s="32"/>
      <c r="B195" s="33"/>
      <c r="C195" s="32"/>
      <c r="D195" s="162" t="s">
        <v>248</v>
      </c>
      <c r="E195" s="32"/>
      <c r="F195" s="163" t="s">
        <v>2311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1:65" s="2" customFormat="1" ht="24">
      <c r="A196" s="32"/>
      <c r="B196" s="148"/>
      <c r="C196" s="149" t="s">
        <v>467</v>
      </c>
      <c r="D196" s="149" t="s">
        <v>243</v>
      </c>
      <c r="E196" s="150" t="s">
        <v>2313</v>
      </c>
      <c r="F196" s="151" t="s">
        <v>2314</v>
      </c>
      <c r="G196" s="152" t="s">
        <v>445</v>
      </c>
      <c r="H196" s="153">
        <v>9.2</v>
      </c>
      <c r="I196" s="154"/>
      <c r="J196" s="155">
        <f>ROUND(I196*H196,2)</f>
        <v>0</v>
      </c>
      <c r="K196" s="151" t="s">
        <v>356</v>
      </c>
      <c r="L196" s="33"/>
      <c r="M196" s="156" t="s">
        <v>1</v>
      </c>
      <c r="N196" s="157" t="s">
        <v>43</v>
      </c>
      <c r="O196" s="58"/>
      <c r="P196" s="158">
        <f>O196*H196</f>
        <v>0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1344</v>
      </c>
      <c r="AT196" s="160" t="s">
        <v>243</v>
      </c>
      <c r="AU196" s="160" t="s">
        <v>87</v>
      </c>
      <c r="AY196" s="17" t="s">
        <v>240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1344</v>
      </c>
      <c r="BM196" s="160" t="s">
        <v>2315</v>
      </c>
    </row>
    <row r="197" spans="1:47" s="2" customFormat="1" ht="12">
      <c r="A197" s="32"/>
      <c r="B197" s="33"/>
      <c r="C197" s="32"/>
      <c r="D197" s="162" t="s">
        <v>248</v>
      </c>
      <c r="E197" s="32"/>
      <c r="F197" s="163" t="s">
        <v>2316</v>
      </c>
      <c r="G197" s="32"/>
      <c r="H197" s="32"/>
      <c r="I197" s="164"/>
      <c r="J197" s="32"/>
      <c r="K197" s="32"/>
      <c r="L197" s="33"/>
      <c r="M197" s="165"/>
      <c r="N197" s="166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248</v>
      </c>
      <c r="AU197" s="17" t="s">
        <v>87</v>
      </c>
    </row>
    <row r="198" spans="2:51" s="13" customFormat="1" ht="12">
      <c r="B198" s="171"/>
      <c r="D198" s="162" t="s">
        <v>367</v>
      </c>
      <c r="E198" s="172" t="s">
        <v>1</v>
      </c>
      <c r="F198" s="173" t="s">
        <v>2317</v>
      </c>
      <c r="H198" s="174">
        <v>9.2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2" t="s">
        <v>367</v>
      </c>
      <c r="AU198" s="172" t="s">
        <v>87</v>
      </c>
      <c r="AV198" s="13" t="s">
        <v>87</v>
      </c>
      <c r="AW198" s="13" t="s">
        <v>33</v>
      </c>
      <c r="AX198" s="13" t="s">
        <v>85</v>
      </c>
      <c r="AY198" s="172" t="s">
        <v>240</v>
      </c>
    </row>
    <row r="199" spans="1:65" s="2" customFormat="1" ht="24">
      <c r="A199" s="32"/>
      <c r="B199" s="148"/>
      <c r="C199" s="194" t="s">
        <v>472</v>
      </c>
      <c r="D199" s="194" t="s">
        <v>428</v>
      </c>
      <c r="E199" s="195" t="s">
        <v>2318</v>
      </c>
      <c r="F199" s="196" t="s">
        <v>2319</v>
      </c>
      <c r="G199" s="197" t="s">
        <v>445</v>
      </c>
      <c r="H199" s="198">
        <v>9.2</v>
      </c>
      <c r="I199" s="199"/>
      <c r="J199" s="200">
        <f>ROUND(I199*H199,2)</f>
        <v>0</v>
      </c>
      <c r="K199" s="196" t="s">
        <v>356</v>
      </c>
      <c r="L199" s="201"/>
      <c r="M199" s="202" t="s">
        <v>1</v>
      </c>
      <c r="N199" s="203" t="s">
        <v>43</v>
      </c>
      <c r="O199" s="58"/>
      <c r="P199" s="158">
        <f>O199*H199</f>
        <v>0</v>
      </c>
      <c r="Q199" s="158">
        <v>0.00434</v>
      </c>
      <c r="R199" s="158">
        <f>Q199*H199</f>
        <v>0.039928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2111</v>
      </c>
      <c r="AT199" s="160" t="s">
        <v>428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2111</v>
      </c>
      <c r="BM199" s="160" t="s">
        <v>2320</v>
      </c>
    </row>
    <row r="200" spans="1:47" s="2" customFormat="1" ht="19.5">
      <c r="A200" s="32"/>
      <c r="B200" s="33"/>
      <c r="C200" s="32"/>
      <c r="D200" s="162" t="s">
        <v>248</v>
      </c>
      <c r="E200" s="32"/>
      <c r="F200" s="163" t="s">
        <v>2321</v>
      </c>
      <c r="G200" s="32"/>
      <c r="H200" s="32"/>
      <c r="I200" s="164"/>
      <c r="J200" s="32"/>
      <c r="K200" s="32"/>
      <c r="L200" s="33"/>
      <c r="M200" s="165"/>
      <c r="N200" s="166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65" s="2" customFormat="1" ht="24">
      <c r="A201" s="32"/>
      <c r="B201" s="148"/>
      <c r="C201" s="149" t="s">
        <v>403</v>
      </c>
      <c r="D201" s="149" t="s">
        <v>243</v>
      </c>
      <c r="E201" s="150" t="s">
        <v>2322</v>
      </c>
      <c r="F201" s="151" t="s">
        <v>2323</v>
      </c>
      <c r="G201" s="152" t="s">
        <v>501</v>
      </c>
      <c r="H201" s="153">
        <v>9</v>
      </c>
      <c r="I201" s="154"/>
      <c r="J201" s="155">
        <f>ROUND(I201*H201,2)</f>
        <v>0</v>
      </c>
      <c r="K201" s="151" t="s">
        <v>356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</v>
      </c>
      <c r="R201" s="158">
        <f>Q201*H201</f>
        <v>0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1344</v>
      </c>
      <c r="AT201" s="160" t="s">
        <v>243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1344</v>
      </c>
      <c r="BM201" s="160" t="s">
        <v>2324</v>
      </c>
    </row>
    <row r="202" spans="1:47" s="2" customFormat="1" ht="19.5">
      <c r="A202" s="32"/>
      <c r="B202" s="33"/>
      <c r="C202" s="32"/>
      <c r="D202" s="162" t="s">
        <v>248</v>
      </c>
      <c r="E202" s="32"/>
      <c r="F202" s="163" t="s">
        <v>2325</v>
      </c>
      <c r="G202" s="32"/>
      <c r="H202" s="32"/>
      <c r="I202" s="164"/>
      <c r="J202" s="32"/>
      <c r="K202" s="32"/>
      <c r="L202" s="33"/>
      <c r="M202" s="165"/>
      <c r="N202" s="166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248</v>
      </c>
      <c r="AU202" s="17" t="s">
        <v>87</v>
      </c>
    </row>
    <row r="203" spans="1:65" s="2" customFormat="1" ht="16.5" customHeight="1">
      <c r="A203" s="32"/>
      <c r="B203" s="148"/>
      <c r="C203" s="194" t="s">
        <v>478</v>
      </c>
      <c r="D203" s="194" t="s">
        <v>428</v>
      </c>
      <c r="E203" s="195" t="s">
        <v>2326</v>
      </c>
      <c r="F203" s="196" t="s">
        <v>2327</v>
      </c>
      <c r="G203" s="197" t="s">
        <v>501</v>
      </c>
      <c r="H203" s="198">
        <v>7</v>
      </c>
      <c r="I203" s="199"/>
      <c r="J203" s="200">
        <f>ROUND(I203*H203,2)</f>
        <v>0</v>
      </c>
      <c r="K203" s="196" t="s">
        <v>1</v>
      </c>
      <c r="L203" s="201"/>
      <c r="M203" s="202" t="s">
        <v>1</v>
      </c>
      <c r="N203" s="203" t="s">
        <v>43</v>
      </c>
      <c r="O203" s="58"/>
      <c r="P203" s="158">
        <f>O203*H203</f>
        <v>0</v>
      </c>
      <c r="Q203" s="158">
        <v>0.00106</v>
      </c>
      <c r="R203" s="158">
        <f>Q203*H203</f>
        <v>0.0074199999999999995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2111</v>
      </c>
      <c r="AT203" s="160" t="s">
        <v>428</v>
      </c>
      <c r="AU203" s="160" t="s">
        <v>87</v>
      </c>
      <c r="AY203" s="17" t="s">
        <v>240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2111</v>
      </c>
      <c r="BM203" s="160" t="s">
        <v>2328</v>
      </c>
    </row>
    <row r="204" spans="1:65" s="2" customFormat="1" ht="16.5" customHeight="1">
      <c r="A204" s="32"/>
      <c r="B204" s="148"/>
      <c r="C204" s="194" t="s">
        <v>483</v>
      </c>
      <c r="D204" s="194" t="s">
        <v>428</v>
      </c>
      <c r="E204" s="195" t="s">
        <v>2329</v>
      </c>
      <c r="F204" s="196" t="s">
        <v>2330</v>
      </c>
      <c r="G204" s="197" t="s">
        <v>501</v>
      </c>
      <c r="H204" s="198">
        <v>2</v>
      </c>
      <c r="I204" s="199"/>
      <c r="J204" s="200">
        <f>ROUND(I204*H204,2)</f>
        <v>0</v>
      </c>
      <c r="K204" s="196" t="s">
        <v>1</v>
      </c>
      <c r="L204" s="201"/>
      <c r="M204" s="202" t="s">
        <v>1</v>
      </c>
      <c r="N204" s="203" t="s">
        <v>43</v>
      </c>
      <c r="O204" s="58"/>
      <c r="P204" s="158">
        <f>O204*H204</f>
        <v>0</v>
      </c>
      <c r="Q204" s="158">
        <v>0.00097</v>
      </c>
      <c r="R204" s="158">
        <f>Q204*H204</f>
        <v>0.00194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2111</v>
      </c>
      <c r="AT204" s="160" t="s">
        <v>428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2111</v>
      </c>
      <c r="BM204" s="160" t="s">
        <v>2331</v>
      </c>
    </row>
    <row r="205" spans="1:47" s="2" customFormat="1" ht="12">
      <c r="A205" s="32"/>
      <c r="B205" s="33"/>
      <c r="C205" s="32"/>
      <c r="D205" s="162" t="s">
        <v>248</v>
      </c>
      <c r="E205" s="32"/>
      <c r="F205" s="163" t="s">
        <v>2330</v>
      </c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1:65" s="2" customFormat="1" ht="24">
      <c r="A206" s="32"/>
      <c r="B206" s="148"/>
      <c r="C206" s="149" t="s">
        <v>485</v>
      </c>
      <c r="D206" s="149" t="s">
        <v>243</v>
      </c>
      <c r="E206" s="150" t="s">
        <v>2332</v>
      </c>
      <c r="F206" s="151" t="s">
        <v>2333</v>
      </c>
      <c r="G206" s="152" t="s">
        <v>445</v>
      </c>
      <c r="H206" s="153">
        <v>160</v>
      </c>
      <c r="I206" s="154"/>
      <c r="J206" s="155">
        <f>ROUND(I206*H206,2)</f>
        <v>0</v>
      </c>
      <c r="K206" s="151" t="s">
        <v>356</v>
      </c>
      <c r="L206" s="33"/>
      <c r="M206" s="156" t="s">
        <v>1</v>
      </c>
      <c r="N206" s="157" t="s">
        <v>43</v>
      </c>
      <c r="O206" s="58"/>
      <c r="P206" s="158">
        <f>O206*H206</f>
        <v>0</v>
      </c>
      <c r="Q206" s="158">
        <v>1E-05</v>
      </c>
      <c r="R206" s="158">
        <f>Q206*H206</f>
        <v>0.0016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1344</v>
      </c>
      <c r="AT206" s="160" t="s">
        <v>243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1344</v>
      </c>
      <c r="BM206" s="160" t="s">
        <v>2334</v>
      </c>
    </row>
    <row r="207" spans="1:47" s="2" customFormat="1" ht="12">
      <c r="A207" s="32"/>
      <c r="B207" s="33"/>
      <c r="C207" s="32"/>
      <c r="D207" s="162" t="s">
        <v>248</v>
      </c>
      <c r="E207" s="32"/>
      <c r="F207" s="163" t="s">
        <v>2333</v>
      </c>
      <c r="G207" s="32"/>
      <c r="H207" s="32"/>
      <c r="I207" s="164"/>
      <c r="J207" s="32"/>
      <c r="K207" s="32"/>
      <c r="L207" s="33"/>
      <c r="M207" s="165"/>
      <c r="N207" s="166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248</v>
      </c>
      <c r="AU207" s="17" t="s">
        <v>87</v>
      </c>
    </row>
    <row r="208" spans="1:65" s="2" customFormat="1" ht="21.75" customHeight="1">
      <c r="A208" s="32"/>
      <c r="B208" s="148"/>
      <c r="C208" s="149" t="s">
        <v>490</v>
      </c>
      <c r="D208" s="149" t="s">
        <v>243</v>
      </c>
      <c r="E208" s="150" t="s">
        <v>2335</v>
      </c>
      <c r="F208" s="151" t="s">
        <v>2336</v>
      </c>
      <c r="G208" s="152" t="s">
        <v>445</v>
      </c>
      <c r="H208" s="153">
        <v>69</v>
      </c>
      <c r="I208" s="154"/>
      <c r="J208" s="155">
        <f>ROUND(I208*H208,2)</f>
        <v>0</v>
      </c>
      <c r="K208" s="151" t="s">
        <v>356</v>
      </c>
      <c r="L208" s="33"/>
      <c r="M208" s="156" t="s">
        <v>1</v>
      </c>
      <c r="N208" s="157" t="s">
        <v>43</v>
      </c>
      <c r="O208" s="58"/>
      <c r="P208" s="158">
        <f>O208*H208</f>
        <v>0</v>
      </c>
      <c r="Q208" s="158">
        <v>0</v>
      </c>
      <c r="R208" s="158">
        <f>Q208*H208</f>
        <v>0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1344</v>
      </c>
      <c r="AT208" s="160" t="s">
        <v>243</v>
      </c>
      <c r="AU208" s="160" t="s">
        <v>87</v>
      </c>
      <c r="AY208" s="17" t="s">
        <v>240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85</v>
      </c>
      <c r="BK208" s="161">
        <f>ROUND(I208*H208,2)</f>
        <v>0</v>
      </c>
      <c r="BL208" s="17" t="s">
        <v>1344</v>
      </c>
      <c r="BM208" s="160" t="s">
        <v>2337</v>
      </c>
    </row>
    <row r="209" spans="1:47" s="2" customFormat="1" ht="12">
      <c r="A209" s="32"/>
      <c r="B209" s="33"/>
      <c r="C209" s="32"/>
      <c r="D209" s="162" t="s">
        <v>248</v>
      </c>
      <c r="E209" s="32"/>
      <c r="F209" s="163" t="s">
        <v>2338</v>
      </c>
      <c r="G209" s="32"/>
      <c r="H209" s="32"/>
      <c r="I209" s="164"/>
      <c r="J209" s="32"/>
      <c r="K209" s="32"/>
      <c r="L209" s="33"/>
      <c r="M209" s="165"/>
      <c r="N209" s="166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248</v>
      </c>
      <c r="AU209" s="17" t="s">
        <v>87</v>
      </c>
    </row>
    <row r="210" spans="1:65" s="2" customFormat="1" ht="16.5" customHeight="1">
      <c r="A210" s="32"/>
      <c r="B210" s="148"/>
      <c r="C210" s="149" t="s">
        <v>498</v>
      </c>
      <c r="D210" s="149" t="s">
        <v>243</v>
      </c>
      <c r="E210" s="150" t="s">
        <v>921</v>
      </c>
      <c r="F210" s="151" t="s">
        <v>2339</v>
      </c>
      <c r="G210" s="152" t="s">
        <v>493</v>
      </c>
      <c r="H210" s="153">
        <v>3</v>
      </c>
      <c r="I210" s="154"/>
      <c r="J210" s="155">
        <f>ROUND(I210*H210,2)</f>
        <v>0</v>
      </c>
      <c r="K210" s="151" t="s">
        <v>1</v>
      </c>
      <c r="L210" s="33"/>
      <c r="M210" s="156" t="s">
        <v>1</v>
      </c>
      <c r="N210" s="157" t="s">
        <v>43</v>
      </c>
      <c r="O210" s="58"/>
      <c r="P210" s="158">
        <f>O210*H210</f>
        <v>0</v>
      </c>
      <c r="Q210" s="158">
        <v>0</v>
      </c>
      <c r="R210" s="158">
        <f>Q210*H210</f>
        <v>0</v>
      </c>
      <c r="S210" s="158">
        <v>0</v>
      </c>
      <c r="T210" s="15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0" t="s">
        <v>239</v>
      </c>
      <c r="AT210" s="160" t="s">
        <v>243</v>
      </c>
      <c r="AU210" s="160" t="s">
        <v>87</v>
      </c>
      <c r="AY210" s="17" t="s">
        <v>240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7" t="s">
        <v>85</v>
      </c>
      <c r="BK210" s="161">
        <f>ROUND(I210*H210,2)</f>
        <v>0</v>
      </c>
      <c r="BL210" s="17" t="s">
        <v>239</v>
      </c>
      <c r="BM210" s="160" t="s">
        <v>2340</v>
      </c>
    </row>
    <row r="211" spans="1:47" s="2" customFormat="1" ht="12">
      <c r="A211" s="32"/>
      <c r="B211" s="33"/>
      <c r="C211" s="32"/>
      <c r="D211" s="162" t="s">
        <v>248</v>
      </c>
      <c r="E211" s="32"/>
      <c r="F211" s="163" t="s">
        <v>2339</v>
      </c>
      <c r="G211" s="32"/>
      <c r="H211" s="32"/>
      <c r="I211" s="164"/>
      <c r="J211" s="32"/>
      <c r="K211" s="32"/>
      <c r="L211" s="33"/>
      <c r="M211" s="165"/>
      <c r="N211" s="166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248</v>
      </c>
      <c r="AU211" s="17" t="s">
        <v>87</v>
      </c>
    </row>
    <row r="212" spans="1:65" s="2" customFormat="1" ht="16.5" customHeight="1">
      <c r="A212" s="32"/>
      <c r="B212" s="148"/>
      <c r="C212" s="149" t="s">
        <v>503</v>
      </c>
      <c r="D212" s="149" t="s">
        <v>243</v>
      </c>
      <c r="E212" s="150" t="s">
        <v>2341</v>
      </c>
      <c r="F212" s="151" t="s">
        <v>2342</v>
      </c>
      <c r="G212" s="152" t="s">
        <v>246</v>
      </c>
      <c r="H212" s="153">
        <v>1</v>
      </c>
      <c r="I212" s="154"/>
      <c r="J212" s="155">
        <f>ROUND(I212*H212,2)</f>
        <v>0</v>
      </c>
      <c r="K212" s="151" t="s">
        <v>1</v>
      </c>
      <c r="L212" s="33"/>
      <c r="M212" s="156" t="s">
        <v>1</v>
      </c>
      <c r="N212" s="157" t="s">
        <v>43</v>
      </c>
      <c r="O212" s="58"/>
      <c r="P212" s="158">
        <f>O212*H212</f>
        <v>0</v>
      </c>
      <c r="Q212" s="158">
        <v>0</v>
      </c>
      <c r="R212" s="158">
        <f>Q212*H212</f>
        <v>0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239</v>
      </c>
      <c r="AT212" s="160" t="s">
        <v>243</v>
      </c>
      <c r="AU212" s="160" t="s">
        <v>87</v>
      </c>
      <c r="AY212" s="17" t="s">
        <v>240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85</v>
      </c>
      <c r="BK212" s="161">
        <f>ROUND(I212*H212,2)</f>
        <v>0</v>
      </c>
      <c r="BL212" s="17" t="s">
        <v>239</v>
      </c>
      <c r="BM212" s="160" t="s">
        <v>2343</v>
      </c>
    </row>
    <row r="213" spans="1:47" s="2" customFormat="1" ht="12">
      <c r="A213" s="32"/>
      <c r="B213" s="33"/>
      <c r="C213" s="32"/>
      <c r="D213" s="162" t="s">
        <v>248</v>
      </c>
      <c r="E213" s="32"/>
      <c r="F213" s="163" t="s">
        <v>2342</v>
      </c>
      <c r="G213" s="32"/>
      <c r="H213" s="32"/>
      <c r="I213" s="164"/>
      <c r="J213" s="32"/>
      <c r="K213" s="32"/>
      <c r="L213" s="33"/>
      <c r="M213" s="165"/>
      <c r="N213" s="166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248</v>
      </c>
      <c r="AU213" s="17" t="s">
        <v>87</v>
      </c>
    </row>
    <row r="214" spans="2:51" s="13" customFormat="1" ht="22.5">
      <c r="B214" s="171"/>
      <c r="D214" s="162" t="s">
        <v>367</v>
      </c>
      <c r="F214" s="173" t="s">
        <v>2344</v>
      </c>
      <c r="H214" s="174">
        <v>1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367</v>
      </c>
      <c r="AU214" s="172" t="s">
        <v>87</v>
      </c>
      <c r="AV214" s="13" t="s">
        <v>87</v>
      </c>
      <c r="AW214" s="13" t="s">
        <v>3</v>
      </c>
      <c r="AX214" s="13" t="s">
        <v>85</v>
      </c>
      <c r="AY214" s="172" t="s">
        <v>240</v>
      </c>
    </row>
    <row r="215" spans="1:65" s="2" customFormat="1" ht="16.5" customHeight="1">
      <c r="A215" s="32"/>
      <c r="B215" s="148"/>
      <c r="C215" s="149" t="s">
        <v>509</v>
      </c>
      <c r="D215" s="149" t="s">
        <v>243</v>
      </c>
      <c r="E215" s="150" t="s">
        <v>1679</v>
      </c>
      <c r="F215" s="151" t="s">
        <v>1680</v>
      </c>
      <c r="G215" s="152" t="s">
        <v>445</v>
      </c>
      <c r="H215" s="153">
        <v>75.9</v>
      </c>
      <c r="I215" s="154"/>
      <c r="J215" s="155">
        <f>ROUND(I215*H215,2)</f>
        <v>0</v>
      </c>
      <c r="K215" s="151" t="s">
        <v>1</v>
      </c>
      <c r="L215" s="33"/>
      <c r="M215" s="156" t="s">
        <v>1</v>
      </c>
      <c r="N215" s="157" t="s">
        <v>43</v>
      </c>
      <c r="O215" s="58"/>
      <c r="P215" s="158">
        <f>O215*H215</f>
        <v>0</v>
      </c>
      <c r="Q215" s="158">
        <v>0.00019</v>
      </c>
      <c r="R215" s="158">
        <f>Q215*H215</f>
        <v>0.014421000000000002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239</v>
      </c>
      <c r="AT215" s="160" t="s">
        <v>243</v>
      </c>
      <c r="AU215" s="160" t="s">
        <v>87</v>
      </c>
      <c r="AY215" s="17" t="s">
        <v>240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239</v>
      </c>
      <c r="BM215" s="160" t="s">
        <v>2345</v>
      </c>
    </row>
    <row r="216" spans="1:47" s="2" customFormat="1" ht="12">
      <c r="A216" s="32"/>
      <c r="B216" s="33"/>
      <c r="C216" s="32"/>
      <c r="D216" s="162" t="s">
        <v>248</v>
      </c>
      <c r="E216" s="32"/>
      <c r="F216" s="163" t="s">
        <v>1682</v>
      </c>
      <c r="G216" s="32"/>
      <c r="H216" s="32"/>
      <c r="I216" s="164"/>
      <c r="J216" s="32"/>
      <c r="K216" s="32"/>
      <c r="L216" s="33"/>
      <c r="M216" s="165"/>
      <c r="N216" s="166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248</v>
      </c>
      <c r="AU216" s="17" t="s">
        <v>87</v>
      </c>
    </row>
    <row r="217" spans="2:51" s="13" customFormat="1" ht="12">
      <c r="B217" s="171"/>
      <c r="D217" s="162" t="s">
        <v>367</v>
      </c>
      <c r="F217" s="173" t="s">
        <v>2346</v>
      </c>
      <c r="H217" s="174">
        <v>75.9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367</v>
      </c>
      <c r="AU217" s="172" t="s">
        <v>87</v>
      </c>
      <c r="AV217" s="13" t="s">
        <v>87</v>
      </c>
      <c r="AW217" s="13" t="s">
        <v>3</v>
      </c>
      <c r="AX217" s="13" t="s">
        <v>85</v>
      </c>
      <c r="AY217" s="172" t="s">
        <v>240</v>
      </c>
    </row>
    <row r="218" spans="1:65" s="2" customFormat="1" ht="21.75" customHeight="1">
      <c r="A218" s="32"/>
      <c r="B218" s="148"/>
      <c r="C218" s="149" t="s">
        <v>514</v>
      </c>
      <c r="D218" s="149" t="s">
        <v>243</v>
      </c>
      <c r="E218" s="150" t="s">
        <v>1685</v>
      </c>
      <c r="F218" s="151" t="s">
        <v>1686</v>
      </c>
      <c r="G218" s="152" t="s">
        <v>445</v>
      </c>
      <c r="H218" s="153">
        <v>75.9</v>
      </c>
      <c r="I218" s="154"/>
      <c r="J218" s="155">
        <f>ROUND(I218*H218,2)</f>
        <v>0</v>
      </c>
      <c r="K218" s="151" t="s">
        <v>1</v>
      </c>
      <c r="L218" s="33"/>
      <c r="M218" s="156" t="s">
        <v>1</v>
      </c>
      <c r="N218" s="157" t="s">
        <v>43</v>
      </c>
      <c r="O218" s="58"/>
      <c r="P218" s="158">
        <f>O218*H218</f>
        <v>0</v>
      </c>
      <c r="Q218" s="158">
        <v>9E-05</v>
      </c>
      <c r="R218" s="158">
        <f>Q218*H218</f>
        <v>0.006831000000000001</v>
      </c>
      <c r="S218" s="158">
        <v>0</v>
      </c>
      <c r="T218" s="15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0" t="s">
        <v>239</v>
      </c>
      <c r="AT218" s="160" t="s">
        <v>243</v>
      </c>
      <c r="AU218" s="160" t="s">
        <v>87</v>
      </c>
      <c r="AY218" s="17" t="s">
        <v>240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17" t="s">
        <v>85</v>
      </c>
      <c r="BK218" s="161">
        <f>ROUND(I218*H218,2)</f>
        <v>0</v>
      </c>
      <c r="BL218" s="17" t="s">
        <v>239</v>
      </c>
      <c r="BM218" s="160" t="s">
        <v>2347</v>
      </c>
    </row>
    <row r="219" spans="1:47" s="2" customFormat="1" ht="12">
      <c r="A219" s="32"/>
      <c r="B219" s="33"/>
      <c r="C219" s="32"/>
      <c r="D219" s="162" t="s">
        <v>248</v>
      </c>
      <c r="E219" s="32"/>
      <c r="F219" s="163" t="s">
        <v>2348</v>
      </c>
      <c r="G219" s="32"/>
      <c r="H219" s="32"/>
      <c r="I219" s="164"/>
      <c r="J219" s="32"/>
      <c r="K219" s="32"/>
      <c r="L219" s="33"/>
      <c r="M219" s="167"/>
      <c r="N219" s="168"/>
      <c r="O219" s="169"/>
      <c r="P219" s="169"/>
      <c r="Q219" s="169"/>
      <c r="R219" s="169"/>
      <c r="S219" s="169"/>
      <c r="T219" s="1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248</v>
      </c>
      <c r="AU219" s="17" t="s">
        <v>87</v>
      </c>
    </row>
    <row r="220" spans="1:31" s="2" customFormat="1" ht="6.95" customHeight="1">
      <c r="A220" s="32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33"/>
      <c r="M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</row>
  </sheetData>
  <autoFilter ref="C126:K21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BM235"/>
  <sheetViews>
    <sheetView showGridLines="0" workbookViewId="0" topLeftCell="A208">
      <selection activeCell="F211" sqref="F2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193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2242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2349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190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ROUND((SUM(BE127:BE234)),2)</f>
        <v>0</v>
      </c>
      <c r="G35" s="32"/>
      <c r="H35" s="32"/>
      <c r="I35" s="105">
        <v>0.21</v>
      </c>
      <c r="J35" s="104">
        <f>ROUND(((SUM(BE127:BE234))*I35),2)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ROUND((SUM(BF127:BF234)),2)</f>
        <v>0</v>
      </c>
      <c r="G36" s="32"/>
      <c r="H36" s="32"/>
      <c r="I36" s="105">
        <v>0.15</v>
      </c>
      <c r="J36" s="104">
        <f>ROUND(((SUM(BF127:BF234))*I36),2)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ROUND((SUM(BG127:BG234)),2)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ROUND((SUM(BH127:BH234)),2)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ROUND((SUM(BI127:BI234)),2)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2242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SO-502 - Plynovod –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823</v>
      </c>
      <c r="E101" s="123"/>
      <c r="F101" s="123"/>
      <c r="G101" s="123"/>
      <c r="H101" s="123"/>
      <c r="I101" s="123"/>
      <c r="J101" s="124">
        <f>J161</f>
        <v>0</v>
      </c>
      <c r="L101" s="121"/>
    </row>
    <row r="102" spans="2:12" s="10" customFormat="1" ht="19.9" customHeight="1">
      <c r="B102" s="121"/>
      <c r="D102" s="122" t="s">
        <v>346</v>
      </c>
      <c r="E102" s="123"/>
      <c r="F102" s="123"/>
      <c r="G102" s="123"/>
      <c r="H102" s="123"/>
      <c r="I102" s="123"/>
      <c r="J102" s="124">
        <f>J168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J177</f>
        <v>0</v>
      </c>
      <c r="L103" s="121"/>
    </row>
    <row r="104" spans="2:12" s="9" customFormat="1" ht="24.95" customHeight="1">
      <c r="B104" s="117"/>
      <c r="D104" s="118" t="s">
        <v>1572</v>
      </c>
      <c r="E104" s="119"/>
      <c r="F104" s="119"/>
      <c r="G104" s="119"/>
      <c r="H104" s="119"/>
      <c r="I104" s="119"/>
      <c r="J104" s="120">
        <f>J182</f>
        <v>0</v>
      </c>
      <c r="L104" s="117"/>
    </row>
    <row r="105" spans="2:12" s="10" customFormat="1" ht="19.9" customHeight="1">
      <c r="B105" s="121"/>
      <c r="D105" s="122" t="s">
        <v>1573</v>
      </c>
      <c r="E105" s="123"/>
      <c r="F105" s="123"/>
      <c r="G105" s="123"/>
      <c r="H105" s="123"/>
      <c r="I105" s="123"/>
      <c r="J105" s="124">
        <f>J183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1:31" s="2" customFormat="1" ht="16.5" customHeight="1">
      <c r="A117" s="32"/>
      <c r="B117" s="33"/>
      <c r="C117" s="32"/>
      <c r="D117" s="32"/>
      <c r="E117" s="252" t="s">
        <v>2242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215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09" t="str">
        <f>E11</f>
        <v>SO-502 - Plynovod – část C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město Pacov</v>
      </c>
      <c r="G121" s="32"/>
      <c r="H121" s="32"/>
      <c r="I121" s="27" t="s">
        <v>22</v>
      </c>
      <c r="J121" s="55" t="str">
        <f>IF(J14="","",J14)</f>
        <v>21. 12. 2020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24</v>
      </c>
      <c r="D123" s="32"/>
      <c r="E123" s="32"/>
      <c r="F123" s="25" t="str">
        <f>E17</f>
        <v>město Pacov</v>
      </c>
      <c r="G123" s="32"/>
      <c r="H123" s="32"/>
      <c r="I123" s="27" t="s">
        <v>29</v>
      </c>
      <c r="J123" s="30" t="str">
        <f>E23</f>
        <v>PROJEKT CENTRUM NOVA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2"/>
      <c r="E124" s="32"/>
      <c r="F124" s="25" t="str">
        <f>IF(E20="","",E20)</f>
        <v>Vyplň údaj</v>
      </c>
      <c r="G124" s="32"/>
      <c r="H124" s="32"/>
      <c r="I124" s="27" t="s">
        <v>34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225</v>
      </c>
      <c r="D126" s="128" t="s">
        <v>63</v>
      </c>
      <c r="E126" s="128" t="s">
        <v>59</v>
      </c>
      <c r="F126" s="128" t="s">
        <v>60</v>
      </c>
      <c r="G126" s="128" t="s">
        <v>226</v>
      </c>
      <c r="H126" s="128" t="s">
        <v>227</v>
      </c>
      <c r="I126" s="128" t="s">
        <v>228</v>
      </c>
      <c r="J126" s="128" t="s">
        <v>219</v>
      </c>
      <c r="K126" s="129" t="s">
        <v>229</v>
      </c>
      <c r="L126" s="130"/>
      <c r="M126" s="62" t="s">
        <v>1</v>
      </c>
      <c r="N126" s="63" t="s">
        <v>42</v>
      </c>
      <c r="O126" s="63" t="s">
        <v>230</v>
      </c>
      <c r="P126" s="63" t="s">
        <v>231</v>
      </c>
      <c r="Q126" s="63" t="s">
        <v>232</v>
      </c>
      <c r="R126" s="63" t="s">
        <v>233</v>
      </c>
      <c r="S126" s="63" t="s">
        <v>234</v>
      </c>
      <c r="T126" s="64" t="s">
        <v>235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2"/>
      <c r="B127" s="33"/>
      <c r="C127" s="69" t="s">
        <v>236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P128+P182</f>
        <v>0</v>
      </c>
      <c r="Q127" s="66"/>
      <c r="R127" s="132">
        <f>R128+R182</f>
        <v>104.69895</v>
      </c>
      <c r="S127" s="66"/>
      <c r="T127" s="133">
        <f>T128+T182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221</v>
      </c>
      <c r="BK127" s="134">
        <f>BK128+BK182</f>
        <v>0</v>
      </c>
    </row>
    <row r="128" spans="2:63" s="12" customFormat="1" ht="25.9" customHeight="1">
      <c r="B128" s="135"/>
      <c r="D128" s="136" t="s">
        <v>77</v>
      </c>
      <c r="E128" s="137" t="s">
        <v>350</v>
      </c>
      <c r="F128" s="137" t="s">
        <v>351</v>
      </c>
      <c r="I128" s="138"/>
      <c r="J128" s="139">
        <f>BK128</f>
        <v>0</v>
      </c>
      <c r="L128" s="135"/>
      <c r="M128" s="140"/>
      <c r="N128" s="141"/>
      <c r="O128" s="141"/>
      <c r="P128" s="142">
        <f>P129+P161+P168+P177</f>
        <v>0</v>
      </c>
      <c r="Q128" s="141"/>
      <c r="R128" s="142">
        <f>R129+R161+R168+R177</f>
        <v>104.35746</v>
      </c>
      <c r="S128" s="141"/>
      <c r="T128" s="143">
        <f>T129+T161+T168+T177</f>
        <v>0</v>
      </c>
      <c r="AR128" s="136" t="s">
        <v>85</v>
      </c>
      <c r="AT128" s="144" t="s">
        <v>77</v>
      </c>
      <c r="AU128" s="144" t="s">
        <v>78</v>
      </c>
      <c r="AY128" s="136" t="s">
        <v>240</v>
      </c>
      <c r="BK128" s="145">
        <f>BK129+BK161+BK168+BK177</f>
        <v>0</v>
      </c>
    </row>
    <row r="129" spans="2:63" s="12" customFormat="1" ht="22.9" customHeight="1">
      <c r="B129" s="135"/>
      <c r="D129" s="136" t="s">
        <v>77</v>
      </c>
      <c r="E129" s="146" t="s">
        <v>85</v>
      </c>
      <c r="F129" s="146" t="s">
        <v>352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SUM(P130:P160)</f>
        <v>0</v>
      </c>
      <c r="Q129" s="141"/>
      <c r="R129" s="142">
        <f>SUM(R130:R160)</f>
        <v>85.179</v>
      </c>
      <c r="S129" s="141"/>
      <c r="T129" s="143">
        <f>SUM(T130:T160)</f>
        <v>0</v>
      </c>
      <c r="AR129" s="136" t="s">
        <v>85</v>
      </c>
      <c r="AT129" s="144" t="s">
        <v>77</v>
      </c>
      <c r="AU129" s="144" t="s">
        <v>85</v>
      </c>
      <c r="AY129" s="136" t="s">
        <v>240</v>
      </c>
      <c r="BK129" s="145">
        <f>SUM(BK130:BK160)</f>
        <v>0</v>
      </c>
    </row>
    <row r="130" spans="1:65" s="2" customFormat="1" ht="33" customHeight="1">
      <c r="A130" s="32"/>
      <c r="B130" s="148"/>
      <c r="C130" s="149" t="s">
        <v>85</v>
      </c>
      <c r="D130" s="149" t="s">
        <v>243</v>
      </c>
      <c r="E130" s="150" t="s">
        <v>1578</v>
      </c>
      <c r="F130" s="151" t="s">
        <v>1579</v>
      </c>
      <c r="G130" s="152" t="s">
        <v>375</v>
      </c>
      <c r="H130" s="153">
        <v>18.317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2350</v>
      </c>
    </row>
    <row r="131" spans="1:47" s="2" customFormat="1" ht="29.25">
      <c r="A131" s="32"/>
      <c r="B131" s="33"/>
      <c r="C131" s="32"/>
      <c r="D131" s="162" t="s">
        <v>248</v>
      </c>
      <c r="E131" s="32"/>
      <c r="F131" s="163" t="s">
        <v>1581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2:51" s="13" customFormat="1" ht="12">
      <c r="B132" s="171"/>
      <c r="D132" s="162" t="s">
        <v>367</v>
      </c>
      <c r="E132" s="172" t="s">
        <v>1</v>
      </c>
      <c r="F132" s="173" t="s">
        <v>2351</v>
      </c>
      <c r="H132" s="174">
        <v>108.72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367</v>
      </c>
      <c r="AU132" s="172" t="s">
        <v>87</v>
      </c>
      <c r="AV132" s="13" t="s">
        <v>87</v>
      </c>
      <c r="AW132" s="13" t="s">
        <v>33</v>
      </c>
      <c r="AX132" s="13" t="s">
        <v>78</v>
      </c>
      <c r="AY132" s="172" t="s">
        <v>240</v>
      </c>
    </row>
    <row r="133" spans="2:51" s="13" customFormat="1" ht="12">
      <c r="B133" s="171"/>
      <c r="D133" s="162" t="s">
        <v>367</v>
      </c>
      <c r="E133" s="172" t="s">
        <v>1</v>
      </c>
      <c r="F133" s="173" t="s">
        <v>2352</v>
      </c>
      <c r="H133" s="174">
        <v>5.76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33</v>
      </c>
      <c r="AX133" s="13" t="s">
        <v>78</v>
      </c>
      <c r="AY133" s="172" t="s">
        <v>240</v>
      </c>
    </row>
    <row r="134" spans="2:51" s="14" customFormat="1" ht="12">
      <c r="B134" s="179"/>
      <c r="D134" s="162" t="s">
        <v>367</v>
      </c>
      <c r="E134" s="180" t="s">
        <v>1</v>
      </c>
      <c r="F134" s="181" t="s">
        <v>368</v>
      </c>
      <c r="H134" s="182">
        <v>114.48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367</v>
      </c>
      <c r="AU134" s="180" t="s">
        <v>87</v>
      </c>
      <c r="AV134" s="14" t="s">
        <v>239</v>
      </c>
      <c r="AW134" s="14" t="s">
        <v>33</v>
      </c>
      <c r="AX134" s="14" t="s">
        <v>85</v>
      </c>
      <c r="AY134" s="180" t="s">
        <v>240</v>
      </c>
    </row>
    <row r="135" spans="2:51" s="13" customFormat="1" ht="12">
      <c r="B135" s="171"/>
      <c r="D135" s="162" t="s">
        <v>367</v>
      </c>
      <c r="F135" s="173" t="s">
        <v>2353</v>
      </c>
      <c r="H135" s="174">
        <v>18.317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367</v>
      </c>
      <c r="AU135" s="172" t="s">
        <v>87</v>
      </c>
      <c r="AV135" s="13" t="s">
        <v>87</v>
      </c>
      <c r="AW135" s="13" t="s">
        <v>3</v>
      </c>
      <c r="AX135" s="13" t="s">
        <v>85</v>
      </c>
      <c r="AY135" s="172" t="s">
        <v>240</v>
      </c>
    </row>
    <row r="136" spans="1:65" s="2" customFormat="1" ht="33" customHeight="1">
      <c r="A136" s="32"/>
      <c r="B136" s="148"/>
      <c r="C136" s="149" t="s">
        <v>87</v>
      </c>
      <c r="D136" s="149" t="s">
        <v>243</v>
      </c>
      <c r="E136" s="150" t="s">
        <v>378</v>
      </c>
      <c r="F136" s="151" t="s">
        <v>379</v>
      </c>
      <c r="G136" s="152" t="s">
        <v>375</v>
      </c>
      <c r="H136" s="153">
        <v>96.163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2354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381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3" customFormat="1" ht="12">
      <c r="B138" s="171"/>
      <c r="D138" s="162" t="s">
        <v>367</v>
      </c>
      <c r="F138" s="173" t="s">
        <v>2355</v>
      </c>
      <c r="H138" s="174">
        <v>96.163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</v>
      </c>
      <c r="AX138" s="13" t="s">
        <v>85</v>
      </c>
      <c r="AY138" s="172" t="s">
        <v>240</v>
      </c>
    </row>
    <row r="139" spans="1:65" s="2" customFormat="1" ht="33" customHeight="1">
      <c r="A139" s="32"/>
      <c r="B139" s="148"/>
      <c r="C139" s="149" t="s">
        <v>100</v>
      </c>
      <c r="D139" s="149" t="s">
        <v>243</v>
      </c>
      <c r="E139" s="150" t="s">
        <v>384</v>
      </c>
      <c r="F139" s="151" t="s">
        <v>385</v>
      </c>
      <c r="G139" s="152" t="s">
        <v>375</v>
      </c>
      <c r="H139" s="153">
        <v>51.642</v>
      </c>
      <c r="I139" s="154"/>
      <c r="J139" s="155">
        <f>ROUND(I139*H139,2)</f>
        <v>0</v>
      </c>
      <c r="K139" s="151" t="s">
        <v>356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239</v>
      </c>
      <c r="AT139" s="160" t="s">
        <v>243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239</v>
      </c>
      <c r="BM139" s="160" t="s">
        <v>2356</v>
      </c>
    </row>
    <row r="140" spans="1:47" s="2" customFormat="1" ht="39">
      <c r="A140" s="32"/>
      <c r="B140" s="33"/>
      <c r="C140" s="32"/>
      <c r="D140" s="162" t="s">
        <v>248</v>
      </c>
      <c r="E140" s="32"/>
      <c r="F140" s="163" t="s">
        <v>387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1:65" s="2" customFormat="1" ht="24">
      <c r="A141" s="32"/>
      <c r="B141" s="148"/>
      <c r="C141" s="149" t="s">
        <v>239</v>
      </c>
      <c r="D141" s="149" t="s">
        <v>243</v>
      </c>
      <c r="E141" s="150" t="s">
        <v>395</v>
      </c>
      <c r="F141" s="151" t="s">
        <v>396</v>
      </c>
      <c r="G141" s="152" t="s">
        <v>375</v>
      </c>
      <c r="H141" s="153">
        <v>51.642</v>
      </c>
      <c r="I141" s="154"/>
      <c r="J141" s="155">
        <f>ROUND(I141*H141,2)</f>
        <v>0</v>
      </c>
      <c r="K141" s="151" t="s">
        <v>356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239</v>
      </c>
      <c r="AT141" s="160" t="s">
        <v>243</v>
      </c>
      <c r="AU141" s="160" t="s">
        <v>87</v>
      </c>
      <c r="AY141" s="17" t="s">
        <v>240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239</v>
      </c>
      <c r="BM141" s="160" t="s">
        <v>2357</v>
      </c>
    </row>
    <row r="142" spans="1:47" s="2" customFormat="1" ht="29.25">
      <c r="A142" s="32"/>
      <c r="B142" s="33"/>
      <c r="C142" s="32"/>
      <c r="D142" s="162" t="s">
        <v>248</v>
      </c>
      <c r="E142" s="32"/>
      <c r="F142" s="163" t="s">
        <v>398</v>
      </c>
      <c r="G142" s="32"/>
      <c r="H142" s="32"/>
      <c r="I142" s="164"/>
      <c r="J142" s="32"/>
      <c r="K142" s="32"/>
      <c r="L142" s="33"/>
      <c r="M142" s="165"/>
      <c r="N142" s="166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248</v>
      </c>
      <c r="AU142" s="17" t="s">
        <v>87</v>
      </c>
    </row>
    <row r="143" spans="2:51" s="13" customFormat="1" ht="12">
      <c r="B143" s="171"/>
      <c r="D143" s="162" t="s">
        <v>367</v>
      </c>
      <c r="E143" s="172" t="s">
        <v>1</v>
      </c>
      <c r="F143" s="173" t="s">
        <v>2358</v>
      </c>
      <c r="H143" s="174">
        <v>69.412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367</v>
      </c>
      <c r="AU143" s="172" t="s">
        <v>87</v>
      </c>
      <c r="AV143" s="13" t="s">
        <v>87</v>
      </c>
      <c r="AW143" s="13" t="s">
        <v>33</v>
      </c>
      <c r="AX143" s="13" t="s">
        <v>78</v>
      </c>
      <c r="AY143" s="172" t="s">
        <v>240</v>
      </c>
    </row>
    <row r="144" spans="2:51" s="15" customFormat="1" ht="12">
      <c r="B144" s="187"/>
      <c r="D144" s="162" t="s">
        <v>367</v>
      </c>
      <c r="E144" s="188" t="s">
        <v>1</v>
      </c>
      <c r="F144" s="189" t="s">
        <v>2359</v>
      </c>
      <c r="H144" s="188" t="s">
        <v>1</v>
      </c>
      <c r="I144" s="190"/>
      <c r="L144" s="187"/>
      <c r="M144" s="191"/>
      <c r="N144" s="192"/>
      <c r="O144" s="192"/>
      <c r="P144" s="192"/>
      <c r="Q144" s="192"/>
      <c r="R144" s="192"/>
      <c r="S144" s="192"/>
      <c r="T144" s="193"/>
      <c r="AT144" s="188" t="s">
        <v>367</v>
      </c>
      <c r="AU144" s="188" t="s">
        <v>87</v>
      </c>
      <c r="AV144" s="15" t="s">
        <v>85</v>
      </c>
      <c r="AW144" s="15" t="s">
        <v>33</v>
      </c>
      <c r="AX144" s="15" t="s">
        <v>78</v>
      </c>
      <c r="AY144" s="188" t="s">
        <v>240</v>
      </c>
    </row>
    <row r="145" spans="2:51" s="13" customFormat="1" ht="12">
      <c r="B145" s="171"/>
      <c r="D145" s="162" t="s">
        <v>367</v>
      </c>
      <c r="E145" s="172" t="s">
        <v>1</v>
      </c>
      <c r="F145" s="173" t="s">
        <v>2360</v>
      </c>
      <c r="H145" s="174">
        <v>-17.77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367</v>
      </c>
      <c r="AU145" s="172" t="s">
        <v>87</v>
      </c>
      <c r="AV145" s="13" t="s">
        <v>87</v>
      </c>
      <c r="AW145" s="13" t="s">
        <v>33</v>
      </c>
      <c r="AX145" s="13" t="s">
        <v>78</v>
      </c>
      <c r="AY145" s="172" t="s">
        <v>240</v>
      </c>
    </row>
    <row r="146" spans="2:51" s="14" customFormat="1" ht="12">
      <c r="B146" s="179"/>
      <c r="D146" s="162" t="s">
        <v>367</v>
      </c>
      <c r="E146" s="180" t="s">
        <v>1</v>
      </c>
      <c r="F146" s="181" t="s">
        <v>368</v>
      </c>
      <c r="H146" s="182">
        <v>51.64200000000001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367</v>
      </c>
      <c r="AU146" s="180" t="s">
        <v>87</v>
      </c>
      <c r="AV146" s="14" t="s">
        <v>239</v>
      </c>
      <c r="AW146" s="14" t="s">
        <v>33</v>
      </c>
      <c r="AX146" s="14" t="s">
        <v>85</v>
      </c>
      <c r="AY146" s="180" t="s">
        <v>240</v>
      </c>
    </row>
    <row r="147" spans="1:65" s="2" customFormat="1" ht="24">
      <c r="A147" s="32"/>
      <c r="B147" s="148"/>
      <c r="C147" s="149" t="s">
        <v>262</v>
      </c>
      <c r="D147" s="149" t="s">
        <v>243</v>
      </c>
      <c r="E147" s="150" t="s">
        <v>389</v>
      </c>
      <c r="F147" s="151" t="s">
        <v>390</v>
      </c>
      <c r="G147" s="152" t="s">
        <v>391</v>
      </c>
      <c r="H147" s="153">
        <v>108.448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2361</v>
      </c>
    </row>
    <row r="148" spans="1:47" s="2" customFormat="1" ht="29.25">
      <c r="A148" s="32"/>
      <c r="B148" s="33"/>
      <c r="C148" s="32"/>
      <c r="D148" s="162" t="s">
        <v>248</v>
      </c>
      <c r="E148" s="32"/>
      <c r="F148" s="163" t="s">
        <v>393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3" customFormat="1" ht="12">
      <c r="B149" s="171"/>
      <c r="D149" s="162" t="s">
        <v>367</v>
      </c>
      <c r="F149" s="173" t="s">
        <v>2362</v>
      </c>
      <c r="H149" s="174">
        <v>108.448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367</v>
      </c>
      <c r="AU149" s="172" t="s">
        <v>87</v>
      </c>
      <c r="AV149" s="13" t="s">
        <v>87</v>
      </c>
      <c r="AW149" s="13" t="s">
        <v>3</v>
      </c>
      <c r="AX149" s="13" t="s">
        <v>85</v>
      </c>
      <c r="AY149" s="172" t="s">
        <v>240</v>
      </c>
    </row>
    <row r="150" spans="1:65" s="2" customFormat="1" ht="24">
      <c r="A150" s="32"/>
      <c r="B150" s="148"/>
      <c r="C150" s="149" t="s">
        <v>267</v>
      </c>
      <c r="D150" s="149" t="s">
        <v>243</v>
      </c>
      <c r="E150" s="150" t="s">
        <v>891</v>
      </c>
      <c r="F150" s="151" t="s">
        <v>892</v>
      </c>
      <c r="G150" s="152" t="s">
        <v>375</v>
      </c>
      <c r="H150" s="153">
        <v>59.812</v>
      </c>
      <c r="I150" s="154"/>
      <c r="J150" s="155">
        <f>ROUND(I150*H150,2)</f>
        <v>0</v>
      </c>
      <c r="K150" s="151" t="s">
        <v>356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239</v>
      </c>
      <c r="AT150" s="160" t="s">
        <v>243</v>
      </c>
      <c r="AU150" s="160" t="s">
        <v>87</v>
      </c>
      <c r="AY150" s="17" t="s">
        <v>240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239</v>
      </c>
      <c r="BM150" s="160" t="s">
        <v>2363</v>
      </c>
    </row>
    <row r="151" spans="1:47" s="2" customFormat="1" ht="29.25">
      <c r="A151" s="32"/>
      <c r="B151" s="33"/>
      <c r="C151" s="32"/>
      <c r="D151" s="162" t="s">
        <v>248</v>
      </c>
      <c r="E151" s="32"/>
      <c r="F151" s="163" t="s">
        <v>894</v>
      </c>
      <c r="G151" s="32"/>
      <c r="H151" s="32"/>
      <c r="I151" s="164"/>
      <c r="J151" s="32"/>
      <c r="K151" s="32"/>
      <c r="L151" s="33"/>
      <c r="M151" s="165"/>
      <c r="N151" s="166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248</v>
      </c>
      <c r="AU151" s="17" t="s">
        <v>87</v>
      </c>
    </row>
    <row r="152" spans="2:51" s="13" customFormat="1" ht="12">
      <c r="B152" s="171"/>
      <c r="D152" s="162" t="s">
        <v>367</v>
      </c>
      <c r="E152" s="172" t="s">
        <v>1</v>
      </c>
      <c r="F152" s="173" t="s">
        <v>2364</v>
      </c>
      <c r="H152" s="174">
        <v>59.812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367</v>
      </c>
      <c r="AU152" s="172" t="s">
        <v>87</v>
      </c>
      <c r="AV152" s="13" t="s">
        <v>87</v>
      </c>
      <c r="AW152" s="13" t="s">
        <v>33</v>
      </c>
      <c r="AX152" s="13" t="s">
        <v>85</v>
      </c>
      <c r="AY152" s="172" t="s">
        <v>240</v>
      </c>
    </row>
    <row r="153" spans="1:65" s="2" customFormat="1" ht="24">
      <c r="A153" s="32"/>
      <c r="B153" s="148"/>
      <c r="C153" s="149" t="s">
        <v>272</v>
      </c>
      <c r="D153" s="149" t="s">
        <v>243</v>
      </c>
      <c r="E153" s="150" t="s">
        <v>899</v>
      </c>
      <c r="F153" s="151" t="s">
        <v>900</v>
      </c>
      <c r="G153" s="152" t="s">
        <v>375</v>
      </c>
      <c r="H153" s="153">
        <v>45.068</v>
      </c>
      <c r="I153" s="154"/>
      <c r="J153" s="155">
        <f>ROUND(I153*H153,2)</f>
        <v>0</v>
      </c>
      <c r="K153" s="151" t="s">
        <v>356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239</v>
      </c>
      <c r="AT153" s="160" t="s">
        <v>243</v>
      </c>
      <c r="AU153" s="160" t="s">
        <v>87</v>
      </c>
      <c r="AY153" s="17" t="s">
        <v>240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239</v>
      </c>
      <c r="BM153" s="160" t="s">
        <v>2365</v>
      </c>
    </row>
    <row r="154" spans="1:47" s="2" customFormat="1" ht="39">
      <c r="A154" s="32"/>
      <c r="B154" s="33"/>
      <c r="C154" s="32"/>
      <c r="D154" s="162" t="s">
        <v>248</v>
      </c>
      <c r="E154" s="32"/>
      <c r="F154" s="163" t="s">
        <v>902</v>
      </c>
      <c r="G154" s="32"/>
      <c r="H154" s="32"/>
      <c r="I154" s="164"/>
      <c r="J154" s="32"/>
      <c r="K154" s="32"/>
      <c r="L154" s="33"/>
      <c r="M154" s="165"/>
      <c r="N154" s="166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248</v>
      </c>
      <c r="AU154" s="17" t="s">
        <v>87</v>
      </c>
    </row>
    <row r="155" spans="2:51" s="13" customFormat="1" ht="12">
      <c r="B155" s="171"/>
      <c r="D155" s="162" t="s">
        <v>367</v>
      </c>
      <c r="E155" s="172" t="s">
        <v>1</v>
      </c>
      <c r="F155" s="173" t="s">
        <v>2366</v>
      </c>
      <c r="H155" s="174">
        <v>6.732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367</v>
      </c>
      <c r="AU155" s="172" t="s">
        <v>87</v>
      </c>
      <c r="AV155" s="13" t="s">
        <v>87</v>
      </c>
      <c r="AW155" s="13" t="s">
        <v>33</v>
      </c>
      <c r="AX155" s="13" t="s">
        <v>78</v>
      </c>
      <c r="AY155" s="172" t="s">
        <v>240</v>
      </c>
    </row>
    <row r="156" spans="2:51" s="13" customFormat="1" ht="12">
      <c r="B156" s="171"/>
      <c r="D156" s="162" t="s">
        <v>367</v>
      </c>
      <c r="E156" s="172" t="s">
        <v>1</v>
      </c>
      <c r="F156" s="173" t="s">
        <v>2367</v>
      </c>
      <c r="H156" s="174">
        <v>38.336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367</v>
      </c>
      <c r="AU156" s="172" t="s">
        <v>87</v>
      </c>
      <c r="AV156" s="13" t="s">
        <v>87</v>
      </c>
      <c r="AW156" s="13" t="s">
        <v>33</v>
      </c>
      <c r="AX156" s="13" t="s">
        <v>78</v>
      </c>
      <c r="AY156" s="172" t="s">
        <v>240</v>
      </c>
    </row>
    <row r="157" spans="2:51" s="14" customFormat="1" ht="12">
      <c r="B157" s="179"/>
      <c r="D157" s="162" t="s">
        <v>367</v>
      </c>
      <c r="E157" s="180" t="s">
        <v>1</v>
      </c>
      <c r="F157" s="181" t="s">
        <v>368</v>
      </c>
      <c r="H157" s="182">
        <v>45.068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367</v>
      </c>
      <c r="AU157" s="180" t="s">
        <v>87</v>
      </c>
      <c r="AV157" s="14" t="s">
        <v>239</v>
      </c>
      <c r="AW157" s="14" t="s">
        <v>33</v>
      </c>
      <c r="AX157" s="14" t="s">
        <v>85</v>
      </c>
      <c r="AY157" s="180" t="s">
        <v>240</v>
      </c>
    </row>
    <row r="158" spans="1:65" s="2" customFormat="1" ht="16.5" customHeight="1">
      <c r="A158" s="32"/>
      <c r="B158" s="148"/>
      <c r="C158" s="194" t="s">
        <v>277</v>
      </c>
      <c r="D158" s="194" t="s">
        <v>428</v>
      </c>
      <c r="E158" s="195" t="s">
        <v>2261</v>
      </c>
      <c r="F158" s="196" t="s">
        <v>2262</v>
      </c>
      <c r="G158" s="197" t="s">
        <v>391</v>
      </c>
      <c r="H158" s="198">
        <v>85.179</v>
      </c>
      <c r="I158" s="199"/>
      <c r="J158" s="200">
        <f>ROUND(I158*H158,2)</f>
        <v>0</v>
      </c>
      <c r="K158" s="196" t="s">
        <v>356</v>
      </c>
      <c r="L158" s="201"/>
      <c r="M158" s="202" t="s">
        <v>1</v>
      </c>
      <c r="N158" s="203" t="s">
        <v>43</v>
      </c>
      <c r="O158" s="58"/>
      <c r="P158" s="158">
        <f>O158*H158</f>
        <v>0</v>
      </c>
      <c r="Q158" s="158">
        <v>1</v>
      </c>
      <c r="R158" s="158">
        <f>Q158*H158</f>
        <v>85.179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277</v>
      </c>
      <c r="AT158" s="160" t="s">
        <v>428</v>
      </c>
      <c r="AU158" s="160" t="s">
        <v>87</v>
      </c>
      <c r="AY158" s="17" t="s">
        <v>240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239</v>
      </c>
      <c r="BM158" s="160" t="s">
        <v>2368</v>
      </c>
    </row>
    <row r="159" spans="1:47" s="2" customFormat="1" ht="12">
      <c r="A159" s="32"/>
      <c r="B159" s="33"/>
      <c r="C159" s="32"/>
      <c r="D159" s="162" t="s">
        <v>248</v>
      </c>
      <c r="E159" s="32"/>
      <c r="F159" s="163" t="s">
        <v>2262</v>
      </c>
      <c r="G159" s="32"/>
      <c r="H159" s="32"/>
      <c r="I159" s="164"/>
      <c r="J159" s="32"/>
      <c r="K159" s="32"/>
      <c r="L159" s="33"/>
      <c r="M159" s="165"/>
      <c r="N159" s="166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248</v>
      </c>
      <c r="AU159" s="17" t="s">
        <v>87</v>
      </c>
    </row>
    <row r="160" spans="2:51" s="13" customFormat="1" ht="12">
      <c r="B160" s="171"/>
      <c r="D160" s="162" t="s">
        <v>367</v>
      </c>
      <c r="F160" s="173" t="s">
        <v>2369</v>
      </c>
      <c r="H160" s="174">
        <v>85.179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367</v>
      </c>
      <c r="AU160" s="172" t="s">
        <v>87</v>
      </c>
      <c r="AV160" s="13" t="s">
        <v>87</v>
      </c>
      <c r="AW160" s="13" t="s">
        <v>3</v>
      </c>
      <c r="AX160" s="13" t="s">
        <v>85</v>
      </c>
      <c r="AY160" s="172" t="s">
        <v>240</v>
      </c>
    </row>
    <row r="161" spans="2:63" s="12" customFormat="1" ht="22.9" customHeight="1">
      <c r="B161" s="135"/>
      <c r="D161" s="136" t="s">
        <v>77</v>
      </c>
      <c r="E161" s="146" t="s">
        <v>239</v>
      </c>
      <c r="F161" s="146" t="s">
        <v>913</v>
      </c>
      <c r="I161" s="138"/>
      <c r="J161" s="147">
        <f>BK161</f>
        <v>0</v>
      </c>
      <c r="L161" s="135"/>
      <c r="M161" s="140"/>
      <c r="N161" s="141"/>
      <c r="O161" s="141"/>
      <c r="P161" s="142">
        <f>SUM(P162:P167)</f>
        <v>0</v>
      </c>
      <c r="Q161" s="141"/>
      <c r="R161" s="142">
        <f>SUM(R162:R167)</f>
        <v>18.144</v>
      </c>
      <c r="S161" s="141"/>
      <c r="T161" s="143">
        <f>SUM(T162:T167)</f>
        <v>0</v>
      </c>
      <c r="AR161" s="136" t="s">
        <v>85</v>
      </c>
      <c r="AT161" s="144" t="s">
        <v>77</v>
      </c>
      <c r="AU161" s="144" t="s">
        <v>85</v>
      </c>
      <c r="AY161" s="136" t="s">
        <v>240</v>
      </c>
      <c r="BK161" s="145">
        <f>SUM(BK162:BK167)</f>
        <v>0</v>
      </c>
    </row>
    <row r="162" spans="1:65" s="2" customFormat="1" ht="24">
      <c r="A162" s="32"/>
      <c r="B162" s="148"/>
      <c r="C162" s="149" t="s">
        <v>282</v>
      </c>
      <c r="D162" s="149" t="s">
        <v>243</v>
      </c>
      <c r="E162" s="150" t="s">
        <v>914</v>
      </c>
      <c r="F162" s="151" t="s">
        <v>915</v>
      </c>
      <c r="G162" s="152" t="s">
        <v>375</v>
      </c>
      <c r="H162" s="153">
        <v>9.6</v>
      </c>
      <c r="I162" s="154"/>
      <c r="J162" s="155">
        <f>ROUND(I162*H162,2)</f>
        <v>0</v>
      </c>
      <c r="K162" s="151" t="s">
        <v>356</v>
      </c>
      <c r="L162" s="33"/>
      <c r="M162" s="156" t="s">
        <v>1</v>
      </c>
      <c r="N162" s="157" t="s">
        <v>43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239</v>
      </c>
      <c r="AT162" s="160" t="s">
        <v>243</v>
      </c>
      <c r="AU162" s="160" t="s">
        <v>87</v>
      </c>
      <c r="AY162" s="17" t="s">
        <v>240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239</v>
      </c>
      <c r="BM162" s="160" t="s">
        <v>2370</v>
      </c>
    </row>
    <row r="163" spans="1:47" s="2" customFormat="1" ht="19.5">
      <c r="A163" s="32"/>
      <c r="B163" s="33"/>
      <c r="C163" s="32"/>
      <c r="D163" s="162" t="s">
        <v>248</v>
      </c>
      <c r="E163" s="32"/>
      <c r="F163" s="163" t="s">
        <v>917</v>
      </c>
      <c r="G163" s="32"/>
      <c r="H163" s="32"/>
      <c r="I163" s="164"/>
      <c r="J163" s="32"/>
      <c r="K163" s="32"/>
      <c r="L163" s="33"/>
      <c r="M163" s="165"/>
      <c r="N163" s="166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248</v>
      </c>
      <c r="AU163" s="17" t="s">
        <v>87</v>
      </c>
    </row>
    <row r="164" spans="2:51" s="13" customFormat="1" ht="12">
      <c r="B164" s="171"/>
      <c r="D164" s="162" t="s">
        <v>367</v>
      </c>
      <c r="E164" s="172" t="s">
        <v>1</v>
      </c>
      <c r="F164" s="173" t="s">
        <v>2371</v>
      </c>
      <c r="H164" s="174">
        <v>9.6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367</v>
      </c>
      <c r="AU164" s="172" t="s">
        <v>87</v>
      </c>
      <c r="AV164" s="13" t="s">
        <v>87</v>
      </c>
      <c r="AW164" s="13" t="s">
        <v>33</v>
      </c>
      <c r="AX164" s="13" t="s">
        <v>85</v>
      </c>
      <c r="AY164" s="172" t="s">
        <v>240</v>
      </c>
    </row>
    <row r="165" spans="1:65" s="2" customFormat="1" ht="16.5" customHeight="1">
      <c r="A165" s="32"/>
      <c r="B165" s="148"/>
      <c r="C165" s="194" t="s">
        <v>287</v>
      </c>
      <c r="D165" s="194" t="s">
        <v>428</v>
      </c>
      <c r="E165" s="195" t="s">
        <v>2261</v>
      </c>
      <c r="F165" s="196" t="s">
        <v>2262</v>
      </c>
      <c r="G165" s="197" t="s">
        <v>391</v>
      </c>
      <c r="H165" s="198">
        <v>18.144</v>
      </c>
      <c r="I165" s="199"/>
      <c r="J165" s="200">
        <f>ROUND(I165*H165,2)</f>
        <v>0</v>
      </c>
      <c r="K165" s="196" t="s">
        <v>356</v>
      </c>
      <c r="L165" s="201"/>
      <c r="M165" s="202" t="s">
        <v>1</v>
      </c>
      <c r="N165" s="203" t="s">
        <v>43</v>
      </c>
      <c r="O165" s="58"/>
      <c r="P165" s="158">
        <f>O165*H165</f>
        <v>0</v>
      </c>
      <c r="Q165" s="158">
        <v>1</v>
      </c>
      <c r="R165" s="158">
        <f>Q165*H165</f>
        <v>18.144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277</v>
      </c>
      <c r="AT165" s="160" t="s">
        <v>428</v>
      </c>
      <c r="AU165" s="160" t="s">
        <v>87</v>
      </c>
      <c r="AY165" s="17" t="s">
        <v>240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239</v>
      </c>
      <c r="BM165" s="160" t="s">
        <v>2372</v>
      </c>
    </row>
    <row r="166" spans="1:47" s="2" customFormat="1" ht="12">
      <c r="A166" s="32"/>
      <c r="B166" s="33"/>
      <c r="C166" s="32"/>
      <c r="D166" s="162" t="s">
        <v>248</v>
      </c>
      <c r="E166" s="32"/>
      <c r="F166" s="163" t="s">
        <v>2262</v>
      </c>
      <c r="G166" s="32"/>
      <c r="H166" s="32"/>
      <c r="I166" s="164"/>
      <c r="J166" s="32"/>
      <c r="K166" s="32"/>
      <c r="L166" s="33"/>
      <c r="M166" s="165"/>
      <c r="N166" s="166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248</v>
      </c>
      <c r="AU166" s="17" t="s">
        <v>87</v>
      </c>
    </row>
    <row r="167" spans="2:51" s="13" customFormat="1" ht="12">
      <c r="B167" s="171"/>
      <c r="D167" s="162" t="s">
        <v>367</v>
      </c>
      <c r="F167" s="173" t="s">
        <v>2373</v>
      </c>
      <c r="H167" s="174">
        <v>18.144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367</v>
      </c>
      <c r="AU167" s="172" t="s">
        <v>87</v>
      </c>
      <c r="AV167" s="13" t="s">
        <v>87</v>
      </c>
      <c r="AW167" s="13" t="s">
        <v>3</v>
      </c>
      <c r="AX167" s="13" t="s">
        <v>85</v>
      </c>
      <c r="AY167" s="172" t="s">
        <v>240</v>
      </c>
    </row>
    <row r="168" spans="2:63" s="12" customFormat="1" ht="22.9" customHeight="1">
      <c r="B168" s="135"/>
      <c r="D168" s="136" t="s">
        <v>77</v>
      </c>
      <c r="E168" s="146" t="s">
        <v>277</v>
      </c>
      <c r="F168" s="146" t="s">
        <v>497</v>
      </c>
      <c r="I168" s="138"/>
      <c r="J168" s="147">
        <f>BK168</f>
        <v>0</v>
      </c>
      <c r="L168" s="135"/>
      <c r="M168" s="140"/>
      <c r="N168" s="141"/>
      <c r="O168" s="141"/>
      <c r="P168" s="142">
        <f>SUM(P169:P176)</f>
        <v>0</v>
      </c>
      <c r="Q168" s="141"/>
      <c r="R168" s="142">
        <f>SUM(R169:R176)</f>
        <v>1.0344600000000002</v>
      </c>
      <c r="S168" s="141"/>
      <c r="T168" s="143">
        <f>SUM(T169:T176)</f>
        <v>0</v>
      </c>
      <c r="AR168" s="136" t="s">
        <v>85</v>
      </c>
      <c r="AT168" s="144" t="s">
        <v>77</v>
      </c>
      <c r="AU168" s="144" t="s">
        <v>85</v>
      </c>
      <c r="AY168" s="136" t="s">
        <v>240</v>
      </c>
      <c r="BK168" s="145">
        <f>SUM(BK169:BK176)</f>
        <v>0</v>
      </c>
    </row>
    <row r="169" spans="1:65" s="2" customFormat="1" ht="24">
      <c r="A169" s="32"/>
      <c r="B169" s="148"/>
      <c r="C169" s="149" t="s">
        <v>292</v>
      </c>
      <c r="D169" s="149" t="s">
        <v>243</v>
      </c>
      <c r="E169" s="150" t="s">
        <v>2374</v>
      </c>
      <c r="F169" s="151" t="s">
        <v>2375</v>
      </c>
      <c r="G169" s="152" t="s">
        <v>501</v>
      </c>
      <c r="H169" s="153">
        <v>2</v>
      </c>
      <c r="I169" s="154"/>
      <c r="J169" s="155">
        <f>ROUND(I169*H169,2)</f>
        <v>0</v>
      </c>
      <c r="K169" s="151" t="s">
        <v>356</v>
      </c>
      <c r="L169" s="33"/>
      <c r="M169" s="156" t="s">
        <v>1</v>
      </c>
      <c r="N169" s="157" t="s">
        <v>43</v>
      </c>
      <c r="O169" s="58"/>
      <c r="P169" s="158">
        <f>O169*H169</f>
        <v>0</v>
      </c>
      <c r="Q169" s="158">
        <v>0.01019</v>
      </c>
      <c r="R169" s="158">
        <f>Q169*H169</f>
        <v>0.02038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239</v>
      </c>
      <c r="AT169" s="160" t="s">
        <v>243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239</v>
      </c>
      <c r="BM169" s="160" t="s">
        <v>2376</v>
      </c>
    </row>
    <row r="170" spans="1:47" s="2" customFormat="1" ht="19.5">
      <c r="A170" s="32"/>
      <c r="B170" s="33"/>
      <c r="C170" s="32"/>
      <c r="D170" s="162" t="s">
        <v>248</v>
      </c>
      <c r="E170" s="32"/>
      <c r="F170" s="163" t="s">
        <v>2375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248</v>
      </c>
      <c r="AU170" s="17" t="s">
        <v>87</v>
      </c>
    </row>
    <row r="171" spans="1:65" s="2" customFormat="1" ht="16.5" customHeight="1">
      <c r="A171" s="32"/>
      <c r="B171" s="148"/>
      <c r="C171" s="194" t="s">
        <v>297</v>
      </c>
      <c r="D171" s="194" t="s">
        <v>428</v>
      </c>
      <c r="E171" s="195" t="s">
        <v>2377</v>
      </c>
      <c r="F171" s="196" t="s">
        <v>2378</v>
      </c>
      <c r="G171" s="197" t="s">
        <v>501</v>
      </c>
      <c r="H171" s="198">
        <v>2</v>
      </c>
      <c r="I171" s="199"/>
      <c r="J171" s="200">
        <f>ROUND(I171*H171,2)</f>
        <v>0</v>
      </c>
      <c r="K171" s="196" t="s">
        <v>356</v>
      </c>
      <c r="L171" s="201"/>
      <c r="M171" s="202" t="s">
        <v>1</v>
      </c>
      <c r="N171" s="203" t="s">
        <v>43</v>
      </c>
      <c r="O171" s="58"/>
      <c r="P171" s="158">
        <f>O171*H171</f>
        <v>0</v>
      </c>
      <c r="Q171" s="158">
        <v>0.506</v>
      </c>
      <c r="R171" s="158">
        <f>Q171*H171</f>
        <v>1.012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2111</v>
      </c>
      <c r="AT171" s="160" t="s">
        <v>428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2111</v>
      </c>
      <c r="BM171" s="160" t="s">
        <v>2379</v>
      </c>
    </row>
    <row r="172" spans="1:65" s="2" customFormat="1" ht="24">
      <c r="A172" s="32"/>
      <c r="B172" s="148"/>
      <c r="C172" s="149" t="s">
        <v>302</v>
      </c>
      <c r="D172" s="149" t="s">
        <v>243</v>
      </c>
      <c r="E172" s="150" t="s">
        <v>2287</v>
      </c>
      <c r="F172" s="151" t="s">
        <v>2288</v>
      </c>
      <c r="G172" s="152" t="s">
        <v>501</v>
      </c>
      <c r="H172" s="153">
        <v>6</v>
      </c>
      <c r="I172" s="154"/>
      <c r="J172" s="155">
        <f>ROUND(I172*H172,2)</f>
        <v>0</v>
      </c>
      <c r="K172" s="151" t="s">
        <v>356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8E-05</v>
      </c>
      <c r="R172" s="158">
        <f>Q172*H172</f>
        <v>0.00048000000000000007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239</v>
      </c>
      <c r="AT172" s="160" t="s">
        <v>243</v>
      </c>
      <c r="AU172" s="160" t="s">
        <v>87</v>
      </c>
      <c r="AY172" s="17" t="s">
        <v>240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239</v>
      </c>
      <c r="BM172" s="160" t="s">
        <v>2380</v>
      </c>
    </row>
    <row r="173" spans="1:47" s="2" customFormat="1" ht="19.5">
      <c r="A173" s="32"/>
      <c r="B173" s="33"/>
      <c r="C173" s="32"/>
      <c r="D173" s="162" t="s">
        <v>248</v>
      </c>
      <c r="E173" s="32"/>
      <c r="F173" s="163" t="s">
        <v>2290</v>
      </c>
      <c r="G173" s="32"/>
      <c r="H173" s="32"/>
      <c r="I173" s="164"/>
      <c r="J173" s="32"/>
      <c r="K173" s="32"/>
      <c r="L173" s="33"/>
      <c r="M173" s="165"/>
      <c r="N173" s="166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248</v>
      </c>
      <c r="AU173" s="17" t="s">
        <v>87</v>
      </c>
    </row>
    <row r="174" spans="2:51" s="13" customFormat="1" ht="12">
      <c r="B174" s="171"/>
      <c r="D174" s="162" t="s">
        <v>367</v>
      </c>
      <c r="E174" s="172" t="s">
        <v>1</v>
      </c>
      <c r="F174" s="173" t="s">
        <v>2381</v>
      </c>
      <c r="H174" s="174">
        <v>6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367</v>
      </c>
      <c r="AU174" s="172" t="s">
        <v>87</v>
      </c>
      <c r="AV174" s="13" t="s">
        <v>87</v>
      </c>
      <c r="AW174" s="13" t="s">
        <v>33</v>
      </c>
      <c r="AX174" s="13" t="s">
        <v>85</v>
      </c>
      <c r="AY174" s="172" t="s">
        <v>240</v>
      </c>
    </row>
    <row r="175" spans="1:65" s="2" customFormat="1" ht="21.75" customHeight="1">
      <c r="A175" s="32"/>
      <c r="B175" s="148"/>
      <c r="C175" s="149" t="s">
        <v>307</v>
      </c>
      <c r="D175" s="149" t="s">
        <v>243</v>
      </c>
      <c r="E175" s="150" t="s">
        <v>2292</v>
      </c>
      <c r="F175" s="151" t="s">
        <v>2293</v>
      </c>
      <c r="G175" s="152" t="s">
        <v>501</v>
      </c>
      <c r="H175" s="153">
        <v>4</v>
      </c>
      <c r="I175" s="154"/>
      <c r="J175" s="155">
        <f>ROUND(I175*H175,2)</f>
        <v>0</v>
      </c>
      <c r="K175" s="151" t="s">
        <v>356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0.0004</v>
      </c>
      <c r="R175" s="158">
        <f>Q175*H175</f>
        <v>0.0016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239</v>
      </c>
      <c r="AT175" s="160" t="s">
        <v>243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2382</v>
      </c>
    </row>
    <row r="176" spans="1:47" s="2" customFormat="1" ht="19.5">
      <c r="A176" s="32"/>
      <c r="B176" s="33"/>
      <c r="C176" s="32"/>
      <c r="D176" s="162" t="s">
        <v>248</v>
      </c>
      <c r="E176" s="32"/>
      <c r="F176" s="163" t="s">
        <v>2295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2:63" s="12" customFormat="1" ht="22.9" customHeight="1">
      <c r="B177" s="135"/>
      <c r="D177" s="136" t="s">
        <v>77</v>
      </c>
      <c r="E177" s="146" t="s">
        <v>614</v>
      </c>
      <c r="F177" s="146" t="s">
        <v>615</v>
      </c>
      <c r="I177" s="138"/>
      <c r="J177" s="147">
        <f>BK177</f>
        <v>0</v>
      </c>
      <c r="L177" s="135"/>
      <c r="M177" s="140"/>
      <c r="N177" s="141"/>
      <c r="O177" s="141"/>
      <c r="P177" s="142">
        <f>SUM(P178:P181)</f>
        <v>0</v>
      </c>
      <c r="Q177" s="141"/>
      <c r="R177" s="142">
        <f>SUM(R178:R181)</f>
        <v>0</v>
      </c>
      <c r="S177" s="141"/>
      <c r="T177" s="143">
        <f>SUM(T178:T181)</f>
        <v>0</v>
      </c>
      <c r="AR177" s="136" t="s">
        <v>85</v>
      </c>
      <c r="AT177" s="144" t="s">
        <v>77</v>
      </c>
      <c r="AU177" s="144" t="s">
        <v>85</v>
      </c>
      <c r="AY177" s="136" t="s">
        <v>240</v>
      </c>
      <c r="BK177" s="145">
        <f>SUM(BK178:BK181)</f>
        <v>0</v>
      </c>
    </row>
    <row r="178" spans="1:65" s="2" customFormat="1" ht="24">
      <c r="A178" s="32"/>
      <c r="B178" s="148"/>
      <c r="C178" s="149" t="s">
        <v>8</v>
      </c>
      <c r="D178" s="149" t="s">
        <v>243</v>
      </c>
      <c r="E178" s="150" t="s">
        <v>1031</v>
      </c>
      <c r="F178" s="151" t="s">
        <v>1032</v>
      </c>
      <c r="G178" s="152" t="s">
        <v>391</v>
      </c>
      <c r="H178" s="153">
        <v>103.395</v>
      </c>
      <c r="I178" s="154"/>
      <c r="J178" s="155">
        <f>ROUND(I178*H178,2)</f>
        <v>0</v>
      </c>
      <c r="K178" s="151" t="s">
        <v>356</v>
      </c>
      <c r="L178" s="33"/>
      <c r="M178" s="156" t="s">
        <v>1</v>
      </c>
      <c r="N178" s="157" t="s">
        <v>43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239</v>
      </c>
      <c r="AT178" s="160" t="s">
        <v>243</v>
      </c>
      <c r="AU178" s="160" t="s">
        <v>87</v>
      </c>
      <c r="AY178" s="17" t="s">
        <v>240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239</v>
      </c>
      <c r="BM178" s="160" t="s">
        <v>2383</v>
      </c>
    </row>
    <row r="179" spans="1:47" s="2" customFormat="1" ht="29.25">
      <c r="A179" s="32"/>
      <c r="B179" s="33"/>
      <c r="C179" s="32"/>
      <c r="D179" s="162" t="s">
        <v>248</v>
      </c>
      <c r="E179" s="32"/>
      <c r="F179" s="163" t="s">
        <v>1034</v>
      </c>
      <c r="G179" s="32"/>
      <c r="H179" s="32"/>
      <c r="I179" s="164"/>
      <c r="J179" s="32"/>
      <c r="K179" s="32"/>
      <c r="L179" s="33"/>
      <c r="M179" s="165"/>
      <c r="N179" s="166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248</v>
      </c>
      <c r="AU179" s="17" t="s">
        <v>87</v>
      </c>
    </row>
    <row r="180" spans="1:65" s="2" customFormat="1" ht="33" customHeight="1">
      <c r="A180" s="32"/>
      <c r="B180" s="148"/>
      <c r="C180" s="149" t="s">
        <v>316</v>
      </c>
      <c r="D180" s="149" t="s">
        <v>243</v>
      </c>
      <c r="E180" s="150" t="s">
        <v>1035</v>
      </c>
      <c r="F180" s="151" t="s">
        <v>1036</v>
      </c>
      <c r="G180" s="152" t="s">
        <v>391</v>
      </c>
      <c r="H180" s="153">
        <v>103.395</v>
      </c>
      <c r="I180" s="154"/>
      <c r="J180" s="155">
        <f>ROUND(I180*H180,2)</f>
        <v>0</v>
      </c>
      <c r="K180" s="151" t="s">
        <v>356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239</v>
      </c>
      <c r="AT180" s="160" t="s">
        <v>243</v>
      </c>
      <c r="AU180" s="160" t="s">
        <v>87</v>
      </c>
      <c r="AY180" s="17" t="s">
        <v>240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239</v>
      </c>
      <c r="BM180" s="160" t="s">
        <v>2384</v>
      </c>
    </row>
    <row r="181" spans="1:47" s="2" customFormat="1" ht="29.25">
      <c r="A181" s="32"/>
      <c r="B181" s="33"/>
      <c r="C181" s="32"/>
      <c r="D181" s="162" t="s">
        <v>248</v>
      </c>
      <c r="E181" s="32"/>
      <c r="F181" s="163" t="s">
        <v>1038</v>
      </c>
      <c r="G181" s="32"/>
      <c r="H181" s="32"/>
      <c r="I181" s="164"/>
      <c r="J181" s="32"/>
      <c r="K181" s="32"/>
      <c r="L181" s="33"/>
      <c r="M181" s="165"/>
      <c r="N181" s="166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248</v>
      </c>
      <c r="AU181" s="17" t="s">
        <v>87</v>
      </c>
    </row>
    <row r="182" spans="2:63" s="12" customFormat="1" ht="25.9" customHeight="1">
      <c r="B182" s="135"/>
      <c r="D182" s="136" t="s">
        <v>77</v>
      </c>
      <c r="E182" s="137" t="s">
        <v>428</v>
      </c>
      <c r="F182" s="137" t="s">
        <v>1708</v>
      </c>
      <c r="I182" s="138"/>
      <c r="J182" s="139">
        <f>BK182</f>
        <v>0</v>
      </c>
      <c r="L182" s="135"/>
      <c r="M182" s="140"/>
      <c r="N182" s="141"/>
      <c r="O182" s="141"/>
      <c r="P182" s="142">
        <f>P183</f>
        <v>0</v>
      </c>
      <c r="Q182" s="141"/>
      <c r="R182" s="142">
        <f>R183</f>
        <v>0.34149</v>
      </c>
      <c r="S182" s="141"/>
      <c r="T182" s="143">
        <f>T183</f>
        <v>0</v>
      </c>
      <c r="AR182" s="136" t="s">
        <v>100</v>
      </c>
      <c r="AT182" s="144" t="s">
        <v>77</v>
      </c>
      <c r="AU182" s="144" t="s">
        <v>78</v>
      </c>
      <c r="AY182" s="136" t="s">
        <v>240</v>
      </c>
      <c r="BK182" s="145">
        <f>BK183</f>
        <v>0</v>
      </c>
    </row>
    <row r="183" spans="2:63" s="12" customFormat="1" ht="22.9" customHeight="1">
      <c r="B183" s="135"/>
      <c r="D183" s="136" t="s">
        <v>77</v>
      </c>
      <c r="E183" s="146" t="s">
        <v>1709</v>
      </c>
      <c r="F183" s="146" t="s">
        <v>1710</v>
      </c>
      <c r="I183" s="138"/>
      <c r="J183" s="147">
        <f>BK183</f>
        <v>0</v>
      </c>
      <c r="L183" s="135"/>
      <c r="M183" s="140"/>
      <c r="N183" s="141"/>
      <c r="O183" s="141"/>
      <c r="P183" s="142">
        <f>SUM(P184:P234)</f>
        <v>0</v>
      </c>
      <c r="Q183" s="141"/>
      <c r="R183" s="142">
        <f>SUM(R184:R234)</f>
        <v>0.34149</v>
      </c>
      <c r="S183" s="141"/>
      <c r="T183" s="143">
        <f>SUM(T184:T234)</f>
        <v>0</v>
      </c>
      <c r="AR183" s="136" t="s">
        <v>100</v>
      </c>
      <c r="AT183" s="144" t="s">
        <v>77</v>
      </c>
      <c r="AU183" s="144" t="s">
        <v>85</v>
      </c>
      <c r="AY183" s="136" t="s">
        <v>240</v>
      </c>
      <c r="BK183" s="145">
        <f>SUM(BK184:BK234)</f>
        <v>0</v>
      </c>
    </row>
    <row r="184" spans="1:65" s="2" customFormat="1" ht="21.75" customHeight="1">
      <c r="A184" s="32"/>
      <c r="B184" s="148"/>
      <c r="C184" s="149" t="s">
        <v>321</v>
      </c>
      <c r="D184" s="149" t="s">
        <v>243</v>
      </c>
      <c r="E184" s="150" t="s">
        <v>2385</v>
      </c>
      <c r="F184" s="151" t="s">
        <v>2386</v>
      </c>
      <c r="G184" s="152" t="s">
        <v>445</v>
      </c>
      <c r="H184" s="153">
        <v>5</v>
      </c>
      <c r="I184" s="154"/>
      <c r="J184" s="155">
        <f>ROUND(I184*H184,2)</f>
        <v>0</v>
      </c>
      <c r="K184" s="151" t="s">
        <v>356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0.00486</v>
      </c>
      <c r="R184" s="158">
        <f>Q184*H184</f>
        <v>0.0243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1344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1344</v>
      </c>
      <c r="BM184" s="160" t="s">
        <v>2387</v>
      </c>
    </row>
    <row r="185" spans="1:47" s="2" customFormat="1" ht="19.5">
      <c r="A185" s="32"/>
      <c r="B185" s="33"/>
      <c r="C185" s="32"/>
      <c r="D185" s="162" t="s">
        <v>248</v>
      </c>
      <c r="E185" s="32"/>
      <c r="F185" s="163" t="s">
        <v>2388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1:65" s="2" customFormat="1" ht="24">
      <c r="A186" s="32"/>
      <c r="B186" s="148"/>
      <c r="C186" s="149" t="s">
        <v>327</v>
      </c>
      <c r="D186" s="149" t="s">
        <v>243</v>
      </c>
      <c r="E186" s="150" t="s">
        <v>2389</v>
      </c>
      <c r="F186" s="151" t="s">
        <v>2390</v>
      </c>
      <c r="G186" s="152" t="s">
        <v>445</v>
      </c>
      <c r="H186" s="153">
        <v>138</v>
      </c>
      <c r="I186" s="154"/>
      <c r="J186" s="155">
        <f>ROUND(I186*H186,2)</f>
        <v>0</v>
      </c>
      <c r="K186" s="151" t="s">
        <v>356</v>
      </c>
      <c r="L186" s="33"/>
      <c r="M186" s="156" t="s">
        <v>1</v>
      </c>
      <c r="N186" s="157" t="s">
        <v>43</v>
      </c>
      <c r="O186" s="58"/>
      <c r="P186" s="158">
        <f>O186*H186</f>
        <v>0</v>
      </c>
      <c r="Q186" s="158">
        <v>0</v>
      </c>
      <c r="R186" s="158">
        <f>Q186*H186</f>
        <v>0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1344</v>
      </c>
      <c r="AT186" s="160" t="s">
        <v>243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1344</v>
      </c>
      <c r="BM186" s="160" t="s">
        <v>2391</v>
      </c>
    </row>
    <row r="187" spans="1:47" s="2" customFormat="1" ht="19.5">
      <c r="A187" s="32"/>
      <c r="B187" s="33"/>
      <c r="C187" s="32"/>
      <c r="D187" s="162" t="s">
        <v>248</v>
      </c>
      <c r="E187" s="32"/>
      <c r="F187" s="163" t="s">
        <v>2392</v>
      </c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24">
      <c r="A188" s="32"/>
      <c r="B188" s="148"/>
      <c r="C188" s="194" t="s">
        <v>332</v>
      </c>
      <c r="D188" s="194" t="s">
        <v>428</v>
      </c>
      <c r="E188" s="195" t="s">
        <v>2393</v>
      </c>
      <c r="F188" s="196" t="s">
        <v>2394</v>
      </c>
      <c r="G188" s="197" t="s">
        <v>445</v>
      </c>
      <c r="H188" s="198">
        <v>138</v>
      </c>
      <c r="I188" s="199"/>
      <c r="J188" s="200">
        <f>ROUND(I188*H188,2)</f>
        <v>0</v>
      </c>
      <c r="K188" s="196" t="s">
        <v>356</v>
      </c>
      <c r="L188" s="201"/>
      <c r="M188" s="202" t="s">
        <v>1</v>
      </c>
      <c r="N188" s="203" t="s">
        <v>43</v>
      </c>
      <c r="O188" s="58"/>
      <c r="P188" s="158">
        <f>O188*H188</f>
        <v>0</v>
      </c>
      <c r="Q188" s="158">
        <v>0.00105</v>
      </c>
      <c r="R188" s="158">
        <f>Q188*H188</f>
        <v>0.1449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2111</v>
      </c>
      <c r="AT188" s="160" t="s">
        <v>428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2111</v>
      </c>
      <c r="BM188" s="160" t="s">
        <v>2395</v>
      </c>
    </row>
    <row r="189" spans="1:47" s="2" customFormat="1" ht="19.5">
      <c r="A189" s="32"/>
      <c r="B189" s="33"/>
      <c r="C189" s="32"/>
      <c r="D189" s="162" t="s">
        <v>248</v>
      </c>
      <c r="E189" s="32"/>
      <c r="F189" s="163" t="s">
        <v>2394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24">
      <c r="A190" s="32"/>
      <c r="B190" s="148"/>
      <c r="C190" s="149" t="s">
        <v>453</v>
      </c>
      <c r="D190" s="149" t="s">
        <v>243</v>
      </c>
      <c r="E190" s="150" t="s">
        <v>2306</v>
      </c>
      <c r="F190" s="151" t="s">
        <v>2307</v>
      </c>
      <c r="G190" s="152" t="s">
        <v>445</v>
      </c>
      <c r="H190" s="153">
        <v>27</v>
      </c>
      <c r="I190" s="154"/>
      <c r="J190" s="155">
        <f>ROUND(I190*H190,2)</f>
        <v>0</v>
      </c>
      <c r="K190" s="151" t="s">
        <v>356</v>
      </c>
      <c r="L190" s="33"/>
      <c r="M190" s="156" t="s">
        <v>1</v>
      </c>
      <c r="N190" s="157" t="s">
        <v>43</v>
      </c>
      <c r="O190" s="58"/>
      <c r="P190" s="158">
        <f>O190*H190</f>
        <v>0</v>
      </c>
      <c r="Q190" s="158">
        <v>0</v>
      </c>
      <c r="R190" s="158">
        <f>Q190*H190</f>
        <v>0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1344</v>
      </c>
      <c r="AT190" s="160" t="s">
        <v>243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1344</v>
      </c>
      <c r="BM190" s="160" t="s">
        <v>2396</v>
      </c>
    </row>
    <row r="191" spans="1:47" s="2" customFormat="1" ht="19.5">
      <c r="A191" s="32"/>
      <c r="B191" s="33"/>
      <c r="C191" s="32"/>
      <c r="D191" s="162" t="s">
        <v>248</v>
      </c>
      <c r="E191" s="32"/>
      <c r="F191" s="163" t="s">
        <v>2309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2:51" s="13" customFormat="1" ht="12">
      <c r="B192" s="171"/>
      <c r="D192" s="162" t="s">
        <v>367</v>
      </c>
      <c r="E192" s="172" t="s">
        <v>1</v>
      </c>
      <c r="F192" s="173" t="s">
        <v>2397</v>
      </c>
      <c r="H192" s="174">
        <v>27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367</v>
      </c>
      <c r="AU192" s="172" t="s">
        <v>87</v>
      </c>
      <c r="AV192" s="13" t="s">
        <v>87</v>
      </c>
      <c r="AW192" s="13" t="s">
        <v>33</v>
      </c>
      <c r="AX192" s="13" t="s">
        <v>85</v>
      </c>
      <c r="AY192" s="172" t="s">
        <v>240</v>
      </c>
    </row>
    <row r="193" spans="1:65" s="2" customFormat="1" ht="24">
      <c r="A193" s="32"/>
      <c r="B193" s="148"/>
      <c r="C193" s="194" t="s">
        <v>7</v>
      </c>
      <c r="D193" s="194" t="s">
        <v>428</v>
      </c>
      <c r="E193" s="195" t="s">
        <v>2310</v>
      </c>
      <c r="F193" s="196" t="s">
        <v>2311</v>
      </c>
      <c r="G193" s="197" t="s">
        <v>445</v>
      </c>
      <c r="H193" s="198">
        <v>22</v>
      </c>
      <c r="I193" s="199"/>
      <c r="J193" s="200">
        <f>ROUND(I193*H193,2)</f>
        <v>0</v>
      </c>
      <c r="K193" s="196" t="s">
        <v>356</v>
      </c>
      <c r="L193" s="201"/>
      <c r="M193" s="202" t="s">
        <v>1</v>
      </c>
      <c r="N193" s="203" t="s">
        <v>43</v>
      </c>
      <c r="O193" s="58"/>
      <c r="P193" s="158">
        <f>O193*H193</f>
        <v>0</v>
      </c>
      <c r="Q193" s="158">
        <v>0.0021</v>
      </c>
      <c r="R193" s="158">
        <f>Q193*H193</f>
        <v>0.0462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2111</v>
      </c>
      <c r="AT193" s="160" t="s">
        <v>428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2111</v>
      </c>
      <c r="BM193" s="160" t="s">
        <v>2398</v>
      </c>
    </row>
    <row r="194" spans="1:47" s="2" customFormat="1" ht="19.5">
      <c r="A194" s="32"/>
      <c r="B194" s="33"/>
      <c r="C194" s="32"/>
      <c r="D194" s="162" t="s">
        <v>248</v>
      </c>
      <c r="E194" s="32"/>
      <c r="F194" s="163" t="s">
        <v>2311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1:65" s="2" customFormat="1" ht="24">
      <c r="A195" s="32"/>
      <c r="B195" s="148"/>
      <c r="C195" s="194" t="s">
        <v>462</v>
      </c>
      <c r="D195" s="194" t="s">
        <v>428</v>
      </c>
      <c r="E195" s="195" t="s">
        <v>2399</v>
      </c>
      <c r="F195" s="196" t="s">
        <v>2400</v>
      </c>
      <c r="G195" s="197" t="s">
        <v>445</v>
      </c>
      <c r="H195" s="198">
        <v>5</v>
      </c>
      <c r="I195" s="199"/>
      <c r="J195" s="200">
        <f>ROUND(I195*H195,2)</f>
        <v>0</v>
      </c>
      <c r="K195" s="196" t="s">
        <v>1</v>
      </c>
      <c r="L195" s="201"/>
      <c r="M195" s="202" t="s">
        <v>1</v>
      </c>
      <c r="N195" s="203" t="s">
        <v>43</v>
      </c>
      <c r="O195" s="58"/>
      <c r="P195" s="158">
        <f>O195*H195</f>
        <v>0</v>
      </c>
      <c r="Q195" s="158">
        <v>0.0021</v>
      </c>
      <c r="R195" s="158">
        <f>Q195*H195</f>
        <v>0.010499999999999999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2111</v>
      </c>
      <c r="AT195" s="160" t="s">
        <v>428</v>
      </c>
      <c r="AU195" s="160" t="s">
        <v>87</v>
      </c>
      <c r="AY195" s="17" t="s">
        <v>240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2111</v>
      </c>
      <c r="BM195" s="160" t="s">
        <v>2401</v>
      </c>
    </row>
    <row r="196" spans="1:47" s="2" customFormat="1" ht="19.5">
      <c r="A196" s="32"/>
      <c r="B196" s="33"/>
      <c r="C196" s="32"/>
      <c r="D196" s="162" t="s">
        <v>248</v>
      </c>
      <c r="E196" s="32"/>
      <c r="F196" s="163" t="s">
        <v>2311</v>
      </c>
      <c r="G196" s="32"/>
      <c r="H196" s="32"/>
      <c r="I196" s="164"/>
      <c r="J196" s="32"/>
      <c r="K196" s="32"/>
      <c r="L196" s="33"/>
      <c r="M196" s="165"/>
      <c r="N196" s="166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248</v>
      </c>
      <c r="AU196" s="17" t="s">
        <v>87</v>
      </c>
    </row>
    <row r="197" spans="2:51" s="13" customFormat="1" ht="12">
      <c r="B197" s="171"/>
      <c r="D197" s="162" t="s">
        <v>367</v>
      </c>
      <c r="E197" s="172" t="s">
        <v>1</v>
      </c>
      <c r="F197" s="173" t="s">
        <v>2402</v>
      </c>
      <c r="H197" s="174">
        <v>5</v>
      </c>
      <c r="I197" s="175"/>
      <c r="L197" s="171"/>
      <c r="M197" s="176"/>
      <c r="N197" s="177"/>
      <c r="O197" s="177"/>
      <c r="P197" s="177"/>
      <c r="Q197" s="177"/>
      <c r="R197" s="177"/>
      <c r="S197" s="177"/>
      <c r="T197" s="178"/>
      <c r="AT197" s="172" t="s">
        <v>367</v>
      </c>
      <c r="AU197" s="172" t="s">
        <v>87</v>
      </c>
      <c r="AV197" s="13" t="s">
        <v>87</v>
      </c>
      <c r="AW197" s="13" t="s">
        <v>33</v>
      </c>
      <c r="AX197" s="13" t="s">
        <v>85</v>
      </c>
      <c r="AY197" s="172" t="s">
        <v>240</v>
      </c>
    </row>
    <row r="198" spans="1:65" s="2" customFormat="1" ht="24">
      <c r="A198" s="32"/>
      <c r="B198" s="148"/>
      <c r="C198" s="149" t="s">
        <v>467</v>
      </c>
      <c r="D198" s="149" t="s">
        <v>243</v>
      </c>
      <c r="E198" s="150" t="s">
        <v>2403</v>
      </c>
      <c r="F198" s="151" t="s">
        <v>2404</v>
      </c>
      <c r="G198" s="152" t="s">
        <v>501</v>
      </c>
      <c r="H198" s="153">
        <v>1</v>
      </c>
      <c r="I198" s="154"/>
      <c r="J198" s="155">
        <f>ROUND(I198*H198,2)</f>
        <v>0</v>
      </c>
      <c r="K198" s="151" t="s">
        <v>356</v>
      </c>
      <c r="L198" s="33"/>
      <c r="M198" s="156" t="s">
        <v>1</v>
      </c>
      <c r="N198" s="157" t="s">
        <v>43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1344</v>
      </c>
      <c r="AT198" s="160" t="s">
        <v>243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1344</v>
      </c>
      <c r="BM198" s="160" t="s">
        <v>2405</v>
      </c>
    </row>
    <row r="199" spans="1:47" s="2" customFormat="1" ht="19.5">
      <c r="A199" s="32"/>
      <c r="B199" s="33"/>
      <c r="C199" s="32"/>
      <c r="D199" s="162" t="s">
        <v>248</v>
      </c>
      <c r="E199" s="32"/>
      <c r="F199" s="163" t="s">
        <v>2406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65" s="2" customFormat="1" ht="16.5" customHeight="1">
      <c r="A200" s="32"/>
      <c r="B200" s="148"/>
      <c r="C200" s="194" t="s">
        <v>472</v>
      </c>
      <c r="D200" s="194" t="s">
        <v>428</v>
      </c>
      <c r="E200" s="195" t="s">
        <v>1875</v>
      </c>
      <c r="F200" s="196" t="s">
        <v>1876</v>
      </c>
      <c r="G200" s="197" t="s">
        <v>501</v>
      </c>
      <c r="H200" s="198">
        <v>1</v>
      </c>
      <c r="I200" s="199"/>
      <c r="J200" s="200">
        <f>ROUND(I200*H200,2)</f>
        <v>0</v>
      </c>
      <c r="K200" s="196" t="s">
        <v>356</v>
      </c>
      <c r="L200" s="201"/>
      <c r="M200" s="202" t="s">
        <v>1</v>
      </c>
      <c r="N200" s="203" t="s">
        <v>43</v>
      </c>
      <c r="O200" s="58"/>
      <c r="P200" s="158">
        <f>O200*H200</f>
        <v>0</v>
      </c>
      <c r="Q200" s="158">
        <v>0.00019</v>
      </c>
      <c r="R200" s="158">
        <f>Q200*H200</f>
        <v>0.00019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2111</v>
      </c>
      <c r="AT200" s="160" t="s">
        <v>428</v>
      </c>
      <c r="AU200" s="160" t="s">
        <v>87</v>
      </c>
      <c r="AY200" s="17" t="s">
        <v>240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2111</v>
      </c>
      <c r="BM200" s="160" t="s">
        <v>2407</v>
      </c>
    </row>
    <row r="201" spans="1:47" s="2" customFormat="1" ht="12">
      <c r="A201" s="32"/>
      <c r="B201" s="33"/>
      <c r="C201" s="32"/>
      <c r="D201" s="162" t="s">
        <v>248</v>
      </c>
      <c r="E201" s="32"/>
      <c r="F201" s="163" t="s">
        <v>1876</v>
      </c>
      <c r="G201" s="32"/>
      <c r="H201" s="32"/>
      <c r="I201" s="164"/>
      <c r="J201" s="32"/>
      <c r="K201" s="32"/>
      <c r="L201" s="33"/>
      <c r="M201" s="165"/>
      <c r="N201" s="166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248</v>
      </c>
      <c r="AU201" s="17" t="s">
        <v>87</v>
      </c>
    </row>
    <row r="202" spans="1:65" s="2" customFormat="1" ht="24">
      <c r="A202" s="32"/>
      <c r="B202" s="148"/>
      <c r="C202" s="149" t="s">
        <v>403</v>
      </c>
      <c r="D202" s="149" t="s">
        <v>243</v>
      </c>
      <c r="E202" s="150" t="s">
        <v>2322</v>
      </c>
      <c r="F202" s="151" t="s">
        <v>2323</v>
      </c>
      <c r="G202" s="152" t="s">
        <v>501</v>
      </c>
      <c r="H202" s="153">
        <v>6</v>
      </c>
      <c r="I202" s="154"/>
      <c r="J202" s="155">
        <f>ROUND(I202*H202,2)</f>
        <v>0</v>
      </c>
      <c r="K202" s="151" t="s">
        <v>356</v>
      </c>
      <c r="L202" s="33"/>
      <c r="M202" s="156" t="s">
        <v>1</v>
      </c>
      <c r="N202" s="157" t="s">
        <v>43</v>
      </c>
      <c r="O202" s="58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1344</v>
      </c>
      <c r="AT202" s="160" t="s">
        <v>243</v>
      </c>
      <c r="AU202" s="160" t="s">
        <v>87</v>
      </c>
      <c r="AY202" s="17" t="s">
        <v>240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1344</v>
      </c>
      <c r="BM202" s="160" t="s">
        <v>2408</v>
      </c>
    </row>
    <row r="203" spans="1:47" s="2" customFormat="1" ht="19.5">
      <c r="A203" s="32"/>
      <c r="B203" s="33"/>
      <c r="C203" s="32"/>
      <c r="D203" s="162" t="s">
        <v>248</v>
      </c>
      <c r="E203" s="32"/>
      <c r="F203" s="163" t="s">
        <v>2325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248</v>
      </c>
      <c r="AU203" s="17" t="s">
        <v>87</v>
      </c>
    </row>
    <row r="204" spans="1:65" s="2" customFormat="1" ht="24">
      <c r="A204" s="32"/>
      <c r="B204" s="148"/>
      <c r="C204" s="194" t="s">
        <v>478</v>
      </c>
      <c r="D204" s="194" t="s">
        <v>428</v>
      </c>
      <c r="E204" s="195" t="s">
        <v>2409</v>
      </c>
      <c r="F204" s="196" t="s">
        <v>2410</v>
      </c>
      <c r="G204" s="197" t="s">
        <v>501</v>
      </c>
      <c r="H204" s="198">
        <v>1</v>
      </c>
      <c r="I204" s="199"/>
      <c r="J204" s="200">
        <f>ROUND(I204*H204,2)</f>
        <v>0</v>
      </c>
      <c r="K204" s="196" t="s">
        <v>356</v>
      </c>
      <c r="L204" s="201"/>
      <c r="M204" s="202" t="s">
        <v>1</v>
      </c>
      <c r="N204" s="203" t="s">
        <v>43</v>
      </c>
      <c r="O204" s="58"/>
      <c r="P204" s="158">
        <f>O204*H204</f>
        <v>0</v>
      </c>
      <c r="Q204" s="158">
        <v>0.00223</v>
      </c>
      <c r="R204" s="158">
        <f>Q204*H204</f>
        <v>0.00223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2111</v>
      </c>
      <c r="AT204" s="160" t="s">
        <v>428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2111</v>
      </c>
      <c r="BM204" s="160" t="s">
        <v>2411</v>
      </c>
    </row>
    <row r="205" spans="1:47" s="2" customFormat="1" ht="12">
      <c r="A205" s="32"/>
      <c r="B205" s="33"/>
      <c r="C205" s="32"/>
      <c r="D205" s="162" t="s">
        <v>248</v>
      </c>
      <c r="E205" s="32"/>
      <c r="F205" s="163" t="s">
        <v>2410</v>
      </c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1:65" s="2" customFormat="1" ht="16.5" customHeight="1">
      <c r="A206" s="32"/>
      <c r="B206" s="148"/>
      <c r="C206" s="194" t="s">
        <v>483</v>
      </c>
      <c r="D206" s="194" t="s">
        <v>428</v>
      </c>
      <c r="E206" s="195" t="s">
        <v>2412</v>
      </c>
      <c r="F206" s="196" t="s">
        <v>2413</v>
      </c>
      <c r="G206" s="197" t="s">
        <v>501</v>
      </c>
      <c r="H206" s="198">
        <v>1</v>
      </c>
      <c r="I206" s="199"/>
      <c r="J206" s="200">
        <f>ROUND(I206*H206,2)</f>
        <v>0</v>
      </c>
      <c r="K206" s="196" t="s">
        <v>1</v>
      </c>
      <c r="L206" s="201"/>
      <c r="M206" s="202" t="s">
        <v>1</v>
      </c>
      <c r="N206" s="203" t="s">
        <v>43</v>
      </c>
      <c r="O206" s="58"/>
      <c r="P206" s="158">
        <f>O206*H206</f>
        <v>0</v>
      </c>
      <c r="Q206" s="158">
        <v>0.0008</v>
      </c>
      <c r="R206" s="158">
        <f>Q206*H206</f>
        <v>0.0008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2111</v>
      </c>
      <c r="AT206" s="160" t="s">
        <v>428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2111</v>
      </c>
      <c r="BM206" s="160" t="s">
        <v>2414</v>
      </c>
    </row>
    <row r="207" spans="1:47" s="2" customFormat="1" ht="12">
      <c r="A207" s="32"/>
      <c r="B207" s="33"/>
      <c r="C207" s="32"/>
      <c r="D207" s="162" t="s">
        <v>248</v>
      </c>
      <c r="E207" s="32"/>
      <c r="F207" s="163" t="s">
        <v>2413</v>
      </c>
      <c r="G207" s="32"/>
      <c r="H207" s="32"/>
      <c r="I207" s="164"/>
      <c r="J207" s="32"/>
      <c r="K207" s="32"/>
      <c r="L207" s="33"/>
      <c r="M207" s="165"/>
      <c r="N207" s="166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248</v>
      </c>
      <c r="AU207" s="17" t="s">
        <v>87</v>
      </c>
    </row>
    <row r="208" spans="1:65" s="2" customFormat="1" ht="21.75" customHeight="1">
      <c r="A208" s="32"/>
      <c r="B208" s="148"/>
      <c r="C208" s="194" t="s">
        <v>485</v>
      </c>
      <c r="D208" s="194" t="s">
        <v>428</v>
      </c>
      <c r="E208" s="195" t="s">
        <v>2415</v>
      </c>
      <c r="F208" s="196" t="s">
        <v>2416</v>
      </c>
      <c r="G208" s="197" t="s">
        <v>501</v>
      </c>
      <c r="H208" s="198">
        <v>1</v>
      </c>
      <c r="I208" s="199"/>
      <c r="J208" s="200">
        <f>ROUND(I208*H208,2)</f>
        <v>0</v>
      </c>
      <c r="K208" s="196" t="s">
        <v>356</v>
      </c>
      <c r="L208" s="201"/>
      <c r="M208" s="202" t="s">
        <v>1</v>
      </c>
      <c r="N208" s="203" t="s">
        <v>43</v>
      </c>
      <c r="O208" s="58"/>
      <c r="P208" s="158">
        <f>O208*H208</f>
        <v>0</v>
      </c>
      <c r="Q208" s="158">
        <v>0.00091</v>
      </c>
      <c r="R208" s="158">
        <f>Q208*H208</f>
        <v>0.00091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2111</v>
      </c>
      <c r="AT208" s="160" t="s">
        <v>428</v>
      </c>
      <c r="AU208" s="160" t="s">
        <v>87</v>
      </c>
      <c r="AY208" s="17" t="s">
        <v>240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85</v>
      </c>
      <c r="BK208" s="161">
        <f>ROUND(I208*H208,2)</f>
        <v>0</v>
      </c>
      <c r="BL208" s="17" t="s">
        <v>2111</v>
      </c>
      <c r="BM208" s="160" t="s">
        <v>2417</v>
      </c>
    </row>
    <row r="209" spans="1:47" s="2" customFormat="1" ht="12">
      <c r="A209" s="32"/>
      <c r="B209" s="33"/>
      <c r="C209" s="32"/>
      <c r="D209" s="162" t="s">
        <v>248</v>
      </c>
      <c r="E209" s="32"/>
      <c r="F209" s="163" t="s">
        <v>2416</v>
      </c>
      <c r="G209" s="32"/>
      <c r="H209" s="32"/>
      <c r="I209" s="164"/>
      <c r="J209" s="32"/>
      <c r="K209" s="32"/>
      <c r="L209" s="33"/>
      <c r="M209" s="165"/>
      <c r="N209" s="166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248</v>
      </c>
      <c r="AU209" s="17" t="s">
        <v>87</v>
      </c>
    </row>
    <row r="210" spans="1:65" s="2" customFormat="1" ht="16.5" customHeight="1">
      <c r="A210" s="32"/>
      <c r="B210" s="148"/>
      <c r="C210" s="194" t="s">
        <v>490</v>
      </c>
      <c r="D210" s="194" t="s">
        <v>428</v>
      </c>
      <c r="E210" s="195" t="s">
        <v>2326</v>
      </c>
      <c r="F210" s="196" t="s">
        <v>2327</v>
      </c>
      <c r="G210" s="197" t="s">
        <v>501</v>
      </c>
      <c r="H210" s="198">
        <v>3</v>
      </c>
      <c r="I210" s="199"/>
      <c r="J210" s="200">
        <f>ROUND(I210*H210,2)</f>
        <v>0</v>
      </c>
      <c r="K210" s="196" t="s">
        <v>1</v>
      </c>
      <c r="L210" s="201"/>
      <c r="M210" s="202" t="s">
        <v>1</v>
      </c>
      <c r="N210" s="203" t="s">
        <v>43</v>
      </c>
      <c r="O210" s="58"/>
      <c r="P210" s="158">
        <f>O210*H210</f>
        <v>0</v>
      </c>
      <c r="Q210" s="158">
        <v>0.00106</v>
      </c>
      <c r="R210" s="158">
        <f>Q210*H210</f>
        <v>0.0031799999999999997</v>
      </c>
      <c r="S210" s="158">
        <v>0</v>
      </c>
      <c r="T210" s="15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0" t="s">
        <v>2111</v>
      </c>
      <c r="AT210" s="160" t="s">
        <v>428</v>
      </c>
      <c r="AU210" s="160" t="s">
        <v>87</v>
      </c>
      <c r="AY210" s="17" t="s">
        <v>240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7" t="s">
        <v>85</v>
      </c>
      <c r="BK210" s="161">
        <f>ROUND(I210*H210,2)</f>
        <v>0</v>
      </c>
      <c r="BL210" s="17" t="s">
        <v>2111</v>
      </c>
      <c r="BM210" s="160" t="s">
        <v>2418</v>
      </c>
    </row>
    <row r="211" spans="1:65" s="2" customFormat="1" ht="16.5" customHeight="1">
      <c r="A211" s="32"/>
      <c r="B211" s="148"/>
      <c r="C211" s="149" t="s">
        <v>498</v>
      </c>
      <c r="D211" s="149" t="s">
        <v>243</v>
      </c>
      <c r="E211" s="150" t="s">
        <v>2419</v>
      </c>
      <c r="F211" s="151" t="s">
        <v>2420</v>
      </c>
      <c r="G211" s="152" t="s">
        <v>246</v>
      </c>
      <c r="H211" s="153">
        <v>2</v>
      </c>
      <c r="I211" s="154"/>
      <c r="J211" s="155">
        <f>ROUND(I211*H211,2)</f>
        <v>0</v>
      </c>
      <c r="K211" s="151" t="s">
        <v>1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</v>
      </c>
      <c r="R211" s="158">
        <f>Q211*H211</f>
        <v>0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1344</v>
      </c>
      <c r="AT211" s="160" t="s">
        <v>243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1344</v>
      </c>
      <c r="BM211" s="160" t="s">
        <v>2421</v>
      </c>
    </row>
    <row r="212" spans="1:47" s="2" customFormat="1" ht="19.5">
      <c r="A212" s="32"/>
      <c r="B212" s="33"/>
      <c r="C212" s="32"/>
      <c r="D212" s="162" t="s">
        <v>248</v>
      </c>
      <c r="E212" s="32"/>
      <c r="F212" s="163" t="s">
        <v>2422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248</v>
      </c>
      <c r="AU212" s="17" t="s">
        <v>87</v>
      </c>
    </row>
    <row r="213" spans="1:65" s="2" customFormat="1" ht="16.5" customHeight="1">
      <c r="A213" s="32"/>
      <c r="B213" s="148"/>
      <c r="C213" s="149" t="s">
        <v>503</v>
      </c>
      <c r="D213" s="149" t="s">
        <v>243</v>
      </c>
      <c r="E213" s="150" t="s">
        <v>2279</v>
      </c>
      <c r="F213" s="151" t="s">
        <v>2280</v>
      </c>
      <c r="G213" s="152" t="s">
        <v>501</v>
      </c>
      <c r="H213" s="153">
        <v>2</v>
      </c>
      <c r="I213" s="154"/>
      <c r="J213" s="155">
        <f>ROUND(I213*H213,2)</f>
        <v>0</v>
      </c>
      <c r="K213" s="151" t="s">
        <v>1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1344</v>
      </c>
      <c r="AT213" s="160" t="s">
        <v>243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1344</v>
      </c>
      <c r="BM213" s="160" t="s">
        <v>2423</v>
      </c>
    </row>
    <row r="214" spans="1:47" s="2" customFormat="1" ht="12">
      <c r="A214" s="32"/>
      <c r="B214" s="33"/>
      <c r="C214" s="32"/>
      <c r="D214" s="162" t="s">
        <v>248</v>
      </c>
      <c r="E214" s="32"/>
      <c r="F214" s="163" t="s">
        <v>2282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1:65" s="2" customFormat="1" ht="24">
      <c r="A215" s="32"/>
      <c r="B215" s="148"/>
      <c r="C215" s="194" t="s">
        <v>509</v>
      </c>
      <c r="D215" s="194" t="s">
        <v>428</v>
      </c>
      <c r="E215" s="195" t="s">
        <v>2283</v>
      </c>
      <c r="F215" s="196" t="s">
        <v>2284</v>
      </c>
      <c r="G215" s="197" t="s">
        <v>501</v>
      </c>
      <c r="H215" s="198">
        <v>2</v>
      </c>
      <c r="I215" s="199"/>
      <c r="J215" s="200">
        <f>ROUND(I215*H215,2)</f>
        <v>0</v>
      </c>
      <c r="K215" s="196" t="s">
        <v>1</v>
      </c>
      <c r="L215" s="201"/>
      <c r="M215" s="202" t="s">
        <v>1</v>
      </c>
      <c r="N215" s="203" t="s">
        <v>43</v>
      </c>
      <c r="O215" s="58"/>
      <c r="P215" s="158">
        <f>O215*H215</f>
        <v>0</v>
      </c>
      <c r="Q215" s="158">
        <v>0.0295</v>
      </c>
      <c r="R215" s="158">
        <f>Q215*H215</f>
        <v>0.059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2111</v>
      </c>
      <c r="AT215" s="160" t="s">
        <v>428</v>
      </c>
      <c r="AU215" s="160" t="s">
        <v>87</v>
      </c>
      <c r="AY215" s="17" t="s">
        <v>240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2111</v>
      </c>
      <c r="BM215" s="160" t="s">
        <v>2424</v>
      </c>
    </row>
    <row r="216" spans="1:47" s="2" customFormat="1" ht="12">
      <c r="A216" s="32"/>
      <c r="B216" s="33"/>
      <c r="C216" s="32"/>
      <c r="D216" s="162" t="s">
        <v>248</v>
      </c>
      <c r="E216" s="32"/>
      <c r="F216" s="163" t="s">
        <v>2286</v>
      </c>
      <c r="G216" s="32"/>
      <c r="H216" s="32"/>
      <c r="I216" s="164"/>
      <c r="J216" s="32"/>
      <c r="K216" s="32"/>
      <c r="L216" s="33"/>
      <c r="M216" s="165"/>
      <c r="N216" s="166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248</v>
      </c>
      <c r="AU216" s="17" t="s">
        <v>87</v>
      </c>
    </row>
    <row r="217" spans="1:65" s="2" customFormat="1" ht="16.5" customHeight="1">
      <c r="A217" s="32"/>
      <c r="B217" s="148"/>
      <c r="C217" s="149" t="s">
        <v>514</v>
      </c>
      <c r="D217" s="149" t="s">
        <v>243</v>
      </c>
      <c r="E217" s="150" t="s">
        <v>2425</v>
      </c>
      <c r="F217" s="151" t="s">
        <v>2426</v>
      </c>
      <c r="G217" s="152" t="s">
        <v>501</v>
      </c>
      <c r="H217" s="153">
        <v>2</v>
      </c>
      <c r="I217" s="154"/>
      <c r="J217" s="155">
        <f>ROUND(I217*H217,2)</f>
        <v>0</v>
      </c>
      <c r="K217" s="151" t="s">
        <v>356</v>
      </c>
      <c r="L217" s="33"/>
      <c r="M217" s="156" t="s">
        <v>1</v>
      </c>
      <c r="N217" s="157" t="s">
        <v>43</v>
      </c>
      <c r="O217" s="58"/>
      <c r="P217" s="158">
        <f>O217*H217</f>
        <v>0</v>
      </c>
      <c r="Q217" s="158">
        <v>0</v>
      </c>
      <c r="R217" s="158">
        <f>Q217*H217</f>
        <v>0</v>
      </c>
      <c r="S217" s="158">
        <v>0</v>
      </c>
      <c r="T217" s="15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1344</v>
      </c>
      <c r="AT217" s="160" t="s">
        <v>243</v>
      </c>
      <c r="AU217" s="160" t="s">
        <v>87</v>
      </c>
      <c r="AY217" s="17" t="s">
        <v>240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85</v>
      </c>
      <c r="BK217" s="161">
        <f>ROUND(I217*H217,2)</f>
        <v>0</v>
      </c>
      <c r="BL217" s="17" t="s">
        <v>1344</v>
      </c>
      <c r="BM217" s="160" t="s">
        <v>2427</v>
      </c>
    </row>
    <row r="218" spans="1:47" s="2" customFormat="1" ht="12">
      <c r="A218" s="32"/>
      <c r="B218" s="33"/>
      <c r="C218" s="32"/>
      <c r="D218" s="162" t="s">
        <v>248</v>
      </c>
      <c r="E218" s="32"/>
      <c r="F218" s="163" t="s">
        <v>2428</v>
      </c>
      <c r="G218" s="32"/>
      <c r="H218" s="32"/>
      <c r="I218" s="164"/>
      <c r="J218" s="32"/>
      <c r="K218" s="32"/>
      <c r="L218" s="33"/>
      <c r="M218" s="165"/>
      <c r="N218" s="166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248</v>
      </c>
      <c r="AU218" s="17" t="s">
        <v>87</v>
      </c>
    </row>
    <row r="219" spans="1:65" s="2" customFormat="1" ht="36">
      <c r="A219" s="32"/>
      <c r="B219" s="148"/>
      <c r="C219" s="194" t="s">
        <v>518</v>
      </c>
      <c r="D219" s="194" t="s">
        <v>428</v>
      </c>
      <c r="E219" s="195" t="s">
        <v>2429</v>
      </c>
      <c r="F219" s="196" t="s">
        <v>2430</v>
      </c>
      <c r="G219" s="197" t="s">
        <v>501</v>
      </c>
      <c r="H219" s="198">
        <v>2</v>
      </c>
      <c r="I219" s="199"/>
      <c r="J219" s="200">
        <f>ROUND(I219*H219,2)</f>
        <v>0</v>
      </c>
      <c r="K219" s="196" t="s">
        <v>1</v>
      </c>
      <c r="L219" s="201"/>
      <c r="M219" s="202" t="s">
        <v>1</v>
      </c>
      <c r="N219" s="203" t="s">
        <v>43</v>
      </c>
      <c r="O219" s="58"/>
      <c r="P219" s="158">
        <f>O219*H219</f>
        <v>0</v>
      </c>
      <c r="Q219" s="158">
        <v>0</v>
      </c>
      <c r="R219" s="158">
        <f>Q219*H219</f>
        <v>0</v>
      </c>
      <c r="S219" s="158">
        <v>0</v>
      </c>
      <c r="T219" s="15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0" t="s">
        <v>1717</v>
      </c>
      <c r="AT219" s="160" t="s">
        <v>428</v>
      </c>
      <c r="AU219" s="160" t="s">
        <v>87</v>
      </c>
      <c r="AY219" s="17" t="s">
        <v>240</v>
      </c>
      <c r="BE219" s="161">
        <f>IF(N219="základní",J219,0)</f>
        <v>0</v>
      </c>
      <c r="BF219" s="161">
        <f>IF(N219="snížená",J219,0)</f>
        <v>0</v>
      </c>
      <c r="BG219" s="161">
        <f>IF(N219="zákl. přenesená",J219,0)</f>
        <v>0</v>
      </c>
      <c r="BH219" s="161">
        <f>IF(N219="sníž. přenesená",J219,0)</f>
        <v>0</v>
      </c>
      <c r="BI219" s="161">
        <f>IF(N219="nulová",J219,0)</f>
        <v>0</v>
      </c>
      <c r="BJ219" s="17" t="s">
        <v>85</v>
      </c>
      <c r="BK219" s="161">
        <f>ROUND(I219*H219,2)</f>
        <v>0</v>
      </c>
      <c r="BL219" s="17" t="s">
        <v>1344</v>
      </c>
      <c r="BM219" s="160" t="s">
        <v>2431</v>
      </c>
    </row>
    <row r="220" spans="1:65" s="2" customFormat="1" ht="21.75" customHeight="1">
      <c r="A220" s="32"/>
      <c r="B220" s="148"/>
      <c r="C220" s="149" t="s">
        <v>522</v>
      </c>
      <c r="D220" s="149" t="s">
        <v>243</v>
      </c>
      <c r="E220" s="150" t="s">
        <v>2432</v>
      </c>
      <c r="F220" s="151" t="s">
        <v>2433</v>
      </c>
      <c r="G220" s="152" t="s">
        <v>445</v>
      </c>
      <c r="H220" s="153">
        <v>138</v>
      </c>
      <c r="I220" s="154"/>
      <c r="J220" s="155">
        <f>ROUND(I220*H220,2)</f>
        <v>0</v>
      </c>
      <c r="K220" s="151" t="s">
        <v>356</v>
      </c>
      <c r="L220" s="33"/>
      <c r="M220" s="156" t="s">
        <v>1</v>
      </c>
      <c r="N220" s="157" t="s">
        <v>43</v>
      </c>
      <c r="O220" s="58"/>
      <c r="P220" s="158">
        <f>O220*H220</f>
        <v>0</v>
      </c>
      <c r="Q220" s="158">
        <v>0</v>
      </c>
      <c r="R220" s="158">
        <f>Q220*H220</f>
        <v>0</v>
      </c>
      <c r="S220" s="158">
        <v>0</v>
      </c>
      <c r="T220" s="15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1344</v>
      </c>
      <c r="AT220" s="160" t="s">
        <v>243</v>
      </c>
      <c r="AU220" s="160" t="s">
        <v>87</v>
      </c>
      <c r="AY220" s="17" t="s">
        <v>240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85</v>
      </c>
      <c r="BK220" s="161">
        <f>ROUND(I220*H220,2)</f>
        <v>0</v>
      </c>
      <c r="BL220" s="17" t="s">
        <v>1344</v>
      </c>
      <c r="BM220" s="160" t="s">
        <v>2434</v>
      </c>
    </row>
    <row r="221" spans="1:47" s="2" customFormat="1" ht="12">
      <c r="A221" s="32"/>
      <c r="B221" s="33"/>
      <c r="C221" s="32"/>
      <c r="D221" s="162" t="s">
        <v>248</v>
      </c>
      <c r="E221" s="32"/>
      <c r="F221" s="163" t="s">
        <v>2435</v>
      </c>
      <c r="G221" s="32"/>
      <c r="H221" s="32"/>
      <c r="I221" s="164"/>
      <c r="J221" s="32"/>
      <c r="K221" s="32"/>
      <c r="L221" s="33"/>
      <c r="M221" s="165"/>
      <c r="N221" s="166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248</v>
      </c>
      <c r="AU221" s="17" t="s">
        <v>87</v>
      </c>
    </row>
    <row r="222" spans="1:65" s="2" customFormat="1" ht="21.75" customHeight="1">
      <c r="A222" s="32"/>
      <c r="B222" s="148"/>
      <c r="C222" s="149" t="s">
        <v>527</v>
      </c>
      <c r="D222" s="149" t="s">
        <v>243</v>
      </c>
      <c r="E222" s="150" t="s">
        <v>2335</v>
      </c>
      <c r="F222" s="151" t="s">
        <v>2336</v>
      </c>
      <c r="G222" s="152" t="s">
        <v>445</v>
      </c>
      <c r="H222" s="153">
        <v>22</v>
      </c>
      <c r="I222" s="154"/>
      <c r="J222" s="155">
        <f>ROUND(I222*H222,2)</f>
        <v>0</v>
      </c>
      <c r="K222" s="151" t="s">
        <v>356</v>
      </c>
      <c r="L222" s="33"/>
      <c r="M222" s="156" t="s">
        <v>1</v>
      </c>
      <c r="N222" s="157" t="s">
        <v>43</v>
      </c>
      <c r="O222" s="58"/>
      <c r="P222" s="158">
        <f>O222*H222</f>
        <v>0</v>
      </c>
      <c r="Q222" s="158">
        <v>0</v>
      </c>
      <c r="R222" s="158">
        <f>Q222*H222</f>
        <v>0</v>
      </c>
      <c r="S222" s="158">
        <v>0</v>
      </c>
      <c r="T222" s="15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0" t="s">
        <v>1344</v>
      </c>
      <c r="AT222" s="160" t="s">
        <v>243</v>
      </c>
      <c r="AU222" s="160" t="s">
        <v>87</v>
      </c>
      <c r="AY222" s="17" t="s">
        <v>240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85</v>
      </c>
      <c r="BK222" s="161">
        <f>ROUND(I222*H222,2)</f>
        <v>0</v>
      </c>
      <c r="BL222" s="17" t="s">
        <v>1344</v>
      </c>
      <c r="BM222" s="160" t="s">
        <v>2436</v>
      </c>
    </row>
    <row r="223" spans="1:47" s="2" customFormat="1" ht="12">
      <c r="A223" s="32"/>
      <c r="B223" s="33"/>
      <c r="C223" s="32"/>
      <c r="D223" s="162" t="s">
        <v>248</v>
      </c>
      <c r="E223" s="32"/>
      <c r="F223" s="163" t="s">
        <v>2338</v>
      </c>
      <c r="G223" s="32"/>
      <c r="H223" s="32"/>
      <c r="I223" s="164"/>
      <c r="J223" s="32"/>
      <c r="K223" s="32"/>
      <c r="L223" s="33"/>
      <c r="M223" s="165"/>
      <c r="N223" s="166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248</v>
      </c>
      <c r="AU223" s="17" t="s">
        <v>87</v>
      </c>
    </row>
    <row r="224" spans="1:65" s="2" customFormat="1" ht="16.5" customHeight="1">
      <c r="A224" s="32"/>
      <c r="B224" s="148"/>
      <c r="C224" s="149" t="s">
        <v>531</v>
      </c>
      <c r="D224" s="149" t="s">
        <v>243</v>
      </c>
      <c r="E224" s="150" t="s">
        <v>921</v>
      </c>
      <c r="F224" s="151" t="s">
        <v>2339</v>
      </c>
      <c r="G224" s="152" t="s">
        <v>493</v>
      </c>
      <c r="H224" s="153">
        <v>6</v>
      </c>
      <c r="I224" s="154"/>
      <c r="J224" s="155">
        <f>ROUND(I224*H224,2)</f>
        <v>0</v>
      </c>
      <c r="K224" s="151" t="s">
        <v>1</v>
      </c>
      <c r="L224" s="33"/>
      <c r="M224" s="156" t="s">
        <v>1</v>
      </c>
      <c r="N224" s="157" t="s">
        <v>43</v>
      </c>
      <c r="O224" s="58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239</v>
      </c>
      <c r="AT224" s="160" t="s">
        <v>243</v>
      </c>
      <c r="AU224" s="160" t="s">
        <v>87</v>
      </c>
      <c r="AY224" s="17" t="s">
        <v>240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239</v>
      </c>
      <c r="BM224" s="160" t="s">
        <v>2437</v>
      </c>
    </row>
    <row r="225" spans="1:47" s="2" customFormat="1" ht="12">
      <c r="A225" s="32"/>
      <c r="B225" s="33"/>
      <c r="C225" s="32"/>
      <c r="D225" s="162" t="s">
        <v>248</v>
      </c>
      <c r="E225" s="32"/>
      <c r="F225" s="163" t="s">
        <v>2339</v>
      </c>
      <c r="G225" s="32"/>
      <c r="H225" s="32"/>
      <c r="I225" s="164"/>
      <c r="J225" s="32"/>
      <c r="K225" s="32"/>
      <c r="L225" s="33"/>
      <c r="M225" s="165"/>
      <c r="N225" s="166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248</v>
      </c>
      <c r="AU225" s="17" t="s">
        <v>87</v>
      </c>
    </row>
    <row r="226" spans="1:65" s="2" customFormat="1" ht="16.5" customHeight="1">
      <c r="A226" s="32"/>
      <c r="B226" s="148"/>
      <c r="C226" s="149" t="s">
        <v>535</v>
      </c>
      <c r="D226" s="149" t="s">
        <v>243</v>
      </c>
      <c r="E226" s="150" t="s">
        <v>2341</v>
      </c>
      <c r="F226" s="151" t="s">
        <v>2342</v>
      </c>
      <c r="G226" s="152" t="s">
        <v>246</v>
      </c>
      <c r="H226" s="153">
        <v>1</v>
      </c>
      <c r="I226" s="154"/>
      <c r="J226" s="155">
        <f>ROUND(I226*H226,2)</f>
        <v>0</v>
      </c>
      <c r="K226" s="151" t="s">
        <v>1</v>
      </c>
      <c r="L226" s="33"/>
      <c r="M226" s="156" t="s">
        <v>1</v>
      </c>
      <c r="N226" s="157" t="s">
        <v>43</v>
      </c>
      <c r="O226" s="58"/>
      <c r="P226" s="158">
        <f>O226*H226</f>
        <v>0</v>
      </c>
      <c r="Q226" s="158">
        <v>0</v>
      </c>
      <c r="R226" s="158">
        <f>Q226*H226</f>
        <v>0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239</v>
      </c>
      <c r="AT226" s="160" t="s">
        <v>243</v>
      </c>
      <c r="AU226" s="160" t="s">
        <v>87</v>
      </c>
      <c r="AY226" s="17" t="s">
        <v>240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85</v>
      </c>
      <c r="BK226" s="161">
        <f>ROUND(I226*H226,2)</f>
        <v>0</v>
      </c>
      <c r="BL226" s="17" t="s">
        <v>239</v>
      </c>
      <c r="BM226" s="160" t="s">
        <v>2438</v>
      </c>
    </row>
    <row r="227" spans="1:47" s="2" customFormat="1" ht="12">
      <c r="A227" s="32"/>
      <c r="B227" s="33"/>
      <c r="C227" s="32"/>
      <c r="D227" s="162" t="s">
        <v>248</v>
      </c>
      <c r="E227" s="32"/>
      <c r="F227" s="163" t="s">
        <v>2342</v>
      </c>
      <c r="G227" s="32"/>
      <c r="H227" s="32"/>
      <c r="I227" s="164"/>
      <c r="J227" s="32"/>
      <c r="K227" s="32"/>
      <c r="L227" s="33"/>
      <c r="M227" s="165"/>
      <c r="N227" s="166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248</v>
      </c>
      <c r="AU227" s="17" t="s">
        <v>87</v>
      </c>
    </row>
    <row r="228" spans="2:51" s="13" customFormat="1" ht="22.5">
      <c r="B228" s="171"/>
      <c r="D228" s="162" t="s">
        <v>367</v>
      </c>
      <c r="F228" s="173" t="s">
        <v>2344</v>
      </c>
      <c r="H228" s="174">
        <v>1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367</v>
      </c>
      <c r="AU228" s="172" t="s">
        <v>87</v>
      </c>
      <c r="AV228" s="13" t="s">
        <v>87</v>
      </c>
      <c r="AW228" s="13" t="s">
        <v>3</v>
      </c>
      <c r="AX228" s="13" t="s">
        <v>85</v>
      </c>
      <c r="AY228" s="172" t="s">
        <v>240</v>
      </c>
    </row>
    <row r="229" spans="1:65" s="2" customFormat="1" ht="16.5" customHeight="1">
      <c r="A229" s="32"/>
      <c r="B229" s="148"/>
      <c r="C229" s="149" t="s">
        <v>539</v>
      </c>
      <c r="D229" s="149" t="s">
        <v>243</v>
      </c>
      <c r="E229" s="150" t="s">
        <v>1679</v>
      </c>
      <c r="F229" s="151" t="s">
        <v>1680</v>
      </c>
      <c r="G229" s="152" t="s">
        <v>445</v>
      </c>
      <c r="H229" s="153">
        <v>176</v>
      </c>
      <c r="I229" s="154"/>
      <c r="J229" s="155">
        <f>ROUND(I229*H229,2)</f>
        <v>0</v>
      </c>
      <c r="K229" s="151" t="s">
        <v>1</v>
      </c>
      <c r="L229" s="33"/>
      <c r="M229" s="156" t="s">
        <v>1</v>
      </c>
      <c r="N229" s="157" t="s">
        <v>43</v>
      </c>
      <c r="O229" s="58"/>
      <c r="P229" s="158">
        <f>O229*H229</f>
        <v>0</v>
      </c>
      <c r="Q229" s="158">
        <v>0.00019</v>
      </c>
      <c r="R229" s="158">
        <f>Q229*H229</f>
        <v>0.033440000000000004</v>
      </c>
      <c r="S229" s="158">
        <v>0</v>
      </c>
      <c r="T229" s="15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0" t="s">
        <v>239</v>
      </c>
      <c r="AT229" s="160" t="s">
        <v>243</v>
      </c>
      <c r="AU229" s="160" t="s">
        <v>87</v>
      </c>
      <c r="AY229" s="17" t="s">
        <v>240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7" t="s">
        <v>85</v>
      </c>
      <c r="BK229" s="161">
        <f>ROUND(I229*H229,2)</f>
        <v>0</v>
      </c>
      <c r="BL229" s="17" t="s">
        <v>239</v>
      </c>
      <c r="BM229" s="160" t="s">
        <v>2439</v>
      </c>
    </row>
    <row r="230" spans="1:47" s="2" customFormat="1" ht="12">
      <c r="A230" s="32"/>
      <c r="B230" s="33"/>
      <c r="C230" s="32"/>
      <c r="D230" s="162" t="s">
        <v>248</v>
      </c>
      <c r="E230" s="32"/>
      <c r="F230" s="163" t="s">
        <v>1682</v>
      </c>
      <c r="G230" s="32"/>
      <c r="H230" s="32"/>
      <c r="I230" s="164"/>
      <c r="J230" s="32"/>
      <c r="K230" s="32"/>
      <c r="L230" s="33"/>
      <c r="M230" s="165"/>
      <c r="N230" s="166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248</v>
      </c>
      <c r="AU230" s="17" t="s">
        <v>87</v>
      </c>
    </row>
    <row r="231" spans="2:51" s="13" customFormat="1" ht="12">
      <c r="B231" s="171"/>
      <c r="D231" s="162" t="s">
        <v>367</v>
      </c>
      <c r="E231" s="172" t="s">
        <v>1</v>
      </c>
      <c r="F231" s="173" t="s">
        <v>2440</v>
      </c>
      <c r="H231" s="174">
        <v>160</v>
      </c>
      <c r="I231" s="175"/>
      <c r="L231" s="171"/>
      <c r="M231" s="176"/>
      <c r="N231" s="177"/>
      <c r="O231" s="177"/>
      <c r="P231" s="177"/>
      <c r="Q231" s="177"/>
      <c r="R231" s="177"/>
      <c r="S231" s="177"/>
      <c r="T231" s="178"/>
      <c r="AT231" s="172" t="s">
        <v>367</v>
      </c>
      <c r="AU231" s="172" t="s">
        <v>87</v>
      </c>
      <c r="AV231" s="13" t="s">
        <v>87</v>
      </c>
      <c r="AW231" s="13" t="s">
        <v>33</v>
      </c>
      <c r="AX231" s="13" t="s">
        <v>85</v>
      </c>
      <c r="AY231" s="172" t="s">
        <v>240</v>
      </c>
    </row>
    <row r="232" spans="2:51" s="13" customFormat="1" ht="12">
      <c r="B232" s="171"/>
      <c r="D232" s="162" t="s">
        <v>367</v>
      </c>
      <c r="F232" s="173" t="s">
        <v>2441</v>
      </c>
      <c r="H232" s="174">
        <v>176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367</v>
      </c>
      <c r="AU232" s="172" t="s">
        <v>87</v>
      </c>
      <c r="AV232" s="13" t="s">
        <v>87</v>
      </c>
      <c r="AW232" s="13" t="s">
        <v>3</v>
      </c>
      <c r="AX232" s="13" t="s">
        <v>85</v>
      </c>
      <c r="AY232" s="172" t="s">
        <v>240</v>
      </c>
    </row>
    <row r="233" spans="1:65" s="2" customFormat="1" ht="21.75" customHeight="1">
      <c r="A233" s="32"/>
      <c r="B233" s="148"/>
      <c r="C233" s="149" t="s">
        <v>544</v>
      </c>
      <c r="D233" s="149" t="s">
        <v>243</v>
      </c>
      <c r="E233" s="150" t="s">
        <v>1685</v>
      </c>
      <c r="F233" s="151" t="s">
        <v>1686</v>
      </c>
      <c r="G233" s="152" t="s">
        <v>445</v>
      </c>
      <c r="H233" s="153">
        <v>176</v>
      </c>
      <c r="I233" s="154"/>
      <c r="J233" s="155">
        <f>ROUND(I233*H233,2)</f>
        <v>0</v>
      </c>
      <c r="K233" s="151" t="s">
        <v>1</v>
      </c>
      <c r="L233" s="33"/>
      <c r="M233" s="156" t="s">
        <v>1</v>
      </c>
      <c r="N233" s="157" t="s">
        <v>43</v>
      </c>
      <c r="O233" s="58"/>
      <c r="P233" s="158">
        <f>O233*H233</f>
        <v>0</v>
      </c>
      <c r="Q233" s="158">
        <v>9E-05</v>
      </c>
      <c r="R233" s="158">
        <f>Q233*H233</f>
        <v>0.01584</v>
      </c>
      <c r="S233" s="158">
        <v>0</v>
      </c>
      <c r="T233" s="15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0" t="s">
        <v>239</v>
      </c>
      <c r="AT233" s="160" t="s">
        <v>243</v>
      </c>
      <c r="AU233" s="160" t="s">
        <v>87</v>
      </c>
      <c r="AY233" s="17" t="s">
        <v>240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7" t="s">
        <v>85</v>
      </c>
      <c r="BK233" s="161">
        <f>ROUND(I233*H233,2)</f>
        <v>0</v>
      </c>
      <c r="BL233" s="17" t="s">
        <v>239</v>
      </c>
      <c r="BM233" s="160" t="s">
        <v>2442</v>
      </c>
    </row>
    <row r="234" spans="1:47" s="2" customFormat="1" ht="12">
      <c r="A234" s="32"/>
      <c r="B234" s="33"/>
      <c r="C234" s="32"/>
      <c r="D234" s="162" t="s">
        <v>248</v>
      </c>
      <c r="E234" s="32"/>
      <c r="F234" s="163" t="s">
        <v>2348</v>
      </c>
      <c r="G234" s="32"/>
      <c r="H234" s="32"/>
      <c r="I234" s="164"/>
      <c r="J234" s="32"/>
      <c r="K234" s="32"/>
      <c r="L234" s="33"/>
      <c r="M234" s="167"/>
      <c r="N234" s="168"/>
      <c r="O234" s="169"/>
      <c r="P234" s="169"/>
      <c r="Q234" s="169"/>
      <c r="R234" s="169"/>
      <c r="S234" s="169"/>
      <c r="T234" s="17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248</v>
      </c>
      <c r="AU234" s="17" t="s">
        <v>87</v>
      </c>
    </row>
    <row r="235" spans="1:31" s="2" customFormat="1" ht="6.95" customHeight="1">
      <c r="A235" s="32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33"/>
      <c r="M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</sheetData>
  <autoFilter ref="C126:K234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BM207"/>
  <sheetViews>
    <sheetView showGridLines="0" workbookViewId="0" topLeftCell="A18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196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2242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2443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190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ROUND((SUM(BE128:BE206)),2)</f>
        <v>0</v>
      </c>
      <c r="G35" s="32"/>
      <c r="H35" s="32"/>
      <c r="I35" s="105">
        <v>0.21</v>
      </c>
      <c r="J35" s="104">
        <f>ROUND(((SUM(BE128:BE206))*I35),2)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ROUND((SUM(BF128:BF206)),2)</f>
        <v>0</v>
      </c>
      <c r="G36" s="32"/>
      <c r="H36" s="32"/>
      <c r="I36" s="105">
        <v>0.15</v>
      </c>
      <c r="J36" s="104">
        <f>ROUND(((SUM(BF128:BF206))*I36),2)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ROUND((SUM(BG128:BG206)),2)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ROUND((SUM(BH128:BH206)),2)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ROUND((SUM(BI128:BI206)),2)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2242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SO-503 - Plynovodní přípojky – část B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2:12" s="10" customFormat="1" ht="19.9" customHeight="1">
      <c r="B101" s="121"/>
      <c r="D101" s="122" t="s">
        <v>823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2:12" s="10" customFormat="1" ht="19.9" customHeight="1">
      <c r="B102" s="121"/>
      <c r="D102" s="122" t="s">
        <v>349</v>
      </c>
      <c r="E102" s="123"/>
      <c r="F102" s="123"/>
      <c r="G102" s="123"/>
      <c r="H102" s="123"/>
      <c r="I102" s="123"/>
      <c r="J102" s="124">
        <f>J162</f>
        <v>0</v>
      </c>
      <c r="L102" s="121"/>
    </row>
    <row r="103" spans="2:12" s="9" customFormat="1" ht="24.95" customHeight="1">
      <c r="B103" s="117"/>
      <c r="D103" s="118" t="s">
        <v>1990</v>
      </c>
      <c r="E103" s="119"/>
      <c r="F103" s="119"/>
      <c r="G103" s="119"/>
      <c r="H103" s="119"/>
      <c r="I103" s="119"/>
      <c r="J103" s="120">
        <f>J167</f>
        <v>0</v>
      </c>
      <c r="L103" s="117"/>
    </row>
    <row r="104" spans="2:12" s="10" customFormat="1" ht="19.9" customHeight="1">
      <c r="B104" s="121"/>
      <c r="D104" s="122" t="s">
        <v>2444</v>
      </c>
      <c r="E104" s="123"/>
      <c r="F104" s="123"/>
      <c r="G104" s="123"/>
      <c r="H104" s="123"/>
      <c r="I104" s="123"/>
      <c r="J104" s="124">
        <f>J168</f>
        <v>0</v>
      </c>
      <c r="L104" s="121"/>
    </row>
    <row r="105" spans="2:12" s="9" customFormat="1" ht="24.95" customHeight="1">
      <c r="B105" s="117"/>
      <c r="D105" s="118" t="s">
        <v>1572</v>
      </c>
      <c r="E105" s="119"/>
      <c r="F105" s="119"/>
      <c r="G105" s="119"/>
      <c r="H105" s="119"/>
      <c r="I105" s="119"/>
      <c r="J105" s="120">
        <f>J172</f>
        <v>0</v>
      </c>
      <c r="L105" s="117"/>
    </row>
    <row r="106" spans="2:12" s="10" customFormat="1" ht="19.9" customHeight="1">
      <c r="B106" s="121"/>
      <c r="D106" s="122" t="s">
        <v>1573</v>
      </c>
      <c r="E106" s="123"/>
      <c r="F106" s="123"/>
      <c r="G106" s="123"/>
      <c r="H106" s="123"/>
      <c r="I106" s="123"/>
      <c r="J106" s="124">
        <f>J173</f>
        <v>0</v>
      </c>
      <c r="L106" s="12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224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25" customHeight="1">
      <c r="A116" s="32"/>
      <c r="B116" s="33"/>
      <c r="C116" s="32"/>
      <c r="D116" s="32"/>
      <c r="E116" s="252" t="str">
        <f>E7</f>
        <v>ZTV pro výstavbu rodinných a bytových domů U Unika v Pacově - III.etapa</v>
      </c>
      <c r="F116" s="253"/>
      <c r="G116" s="253"/>
      <c r="H116" s="25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213</v>
      </c>
      <c r="L117" s="20"/>
    </row>
    <row r="118" spans="1:31" s="2" customFormat="1" ht="16.5" customHeight="1">
      <c r="A118" s="32"/>
      <c r="B118" s="33"/>
      <c r="C118" s="32"/>
      <c r="D118" s="32"/>
      <c r="E118" s="252" t="s">
        <v>2242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215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09" t="str">
        <f>E11</f>
        <v>SO-503 - Plynovodní přípojky – část B</v>
      </c>
      <c r="F120" s="251"/>
      <c r="G120" s="251"/>
      <c r="H120" s="25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město Pacov</v>
      </c>
      <c r="G122" s="32"/>
      <c r="H122" s="32"/>
      <c r="I122" s="27" t="s">
        <v>22</v>
      </c>
      <c r="J122" s="55" t="str">
        <f>IF(J14="","",J14)</f>
        <v>21. 12. 2020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5.7" customHeight="1">
      <c r="A124" s="32"/>
      <c r="B124" s="33"/>
      <c r="C124" s="27" t="s">
        <v>24</v>
      </c>
      <c r="D124" s="32"/>
      <c r="E124" s="32"/>
      <c r="F124" s="25" t="str">
        <f>E17</f>
        <v>město Pacov</v>
      </c>
      <c r="G124" s="32"/>
      <c r="H124" s="32"/>
      <c r="I124" s="27" t="s">
        <v>29</v>
      </c>
      <c r="J124" s="30" t="str">
        <f>E23</f>
        <v>PROJEKT CENTRUM NOVA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27</v>
      </c>
      <c r="D125" s="32"/>
      <c r="E125" s="32"/>
      <c r="F125" s="25" t="str">
        <f>IF(E20="","",E20)</f>
        <v>Vyplň údaj</v>
      </c>
      <c r="G125" s="32"/>
      <c r="H125" s="32"/>
      <c r="I125" s="27" t="s">
        <v>34</v>
      </c>
      <c r="J125" s="30" t="str">
        <f>E26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25"/>
      <c r="B127" s="126"/>
      <c r="C127" s="127" t="s">
        <v>225</v>
      </c>
      <c r="D127" s="128" t="s">
        <v>63</v>
      </c>
      <c r="E127" s="128" t="s">
        <v>59</v>
      </c>
      <c r="F127" s="128" t="s">
        <v>60</v>
      </c>
      <c r="G127" s="128" t="s">
        <v>226</v>
      </c>
      <c r="H127" s="128" t="s">
        <v>227</v>
      </c>
      <c r="I127" s="128" t="s">
        <v>228</v>
      </c>
      <c r="J127" s="128" t="s">
        <v>219</v>
      </c>
      <c r="K127" s="129" t="s">
        <v>229</v>
      </c>
      <c r="L127" s="130"/>
      <c r="M127" s="62" t="s">
        <v>1</v>
      </c>
      <c r="N127" s="63" t="s">
        <v>42</v>
      </c>
      <c r="O127" s="63" t="s">
        <v>230</v>
      </c>
      <c r="P127" s="63" t="s">
        <v>231</v>
      </c>
      <c r="Q127" s="63" t="s">
        <v>232</v>
      </c>
      <c r="R127" s="63" t="s">
        <v>233</v>
      </c>
      <c r="S127" s="63" t="s">
        <v>234</v>
      </c>
      <c r="T127" s="64" t="s">
        <v>235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236</v>
      </c>
      <c r="D128" s="32"/>
      <c r="E128" s="32"/>
      <c r="F128" s="32"/>
      <c r="G128" s="32"/>
      <c r="H128" s="32"/>
      <c r="I128" s="32"/>
      <c r="J128" s="131">
        <f>BK128</f>
        <v>0</v>
      </c>
      <c r="K128" s="32"/>
      <c r="L128" s="33"/>
      <c r="M128" s="65"/>
      <c r="N128" s="56"/>
      <c r="O128" s="66"/>
      <c r="P128" s="132">
        <f>P129+P167+P172</f>
        <v>0</v>
      </c>
      <c r="Q128" s="66"/>
      <c r="R128" s="132">
        <f>R129+R167+R172</f>
        <v>33.824688</v>
      </c>
      <c r="S128" s="66"/>
      <c r="T128" s="133">
        <f>T129+T167+T172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77</v>
      </c>
      <c r="AU128" s="17" t="s">
        <v>221</v>
      </c>
      <c r="BK128" s="134">
        <f>BK129+BK167+BK172</f>
        <v>0</v>
      </c>
    </row>
    <row r="129" spans="2:63" s="12" customFormat="1" ht="25.9" customHeight="1">
      <c r="B129" s="135"/>
      <c r="D129" s="136" t="s">
        <v>77</v>
      </c>
      <c r="E129" s="137" t="s">
        <v>350</v>
      </c>
      <c r="F129" s="137" t="s">
        <v>351</v>
      </c>
      <c r="I129" s="138"/>
      <c r="J129" s="139">
        <f>BK129</f>
        <v>0</v>
      </c>
      <c r="L129" s="135"/>
      <c r="M129" s="140"/>
      <c r="N129" s="141"/>
      <c r="O129" s="141"/>
      <c r="P129" s="142">
        <f>P130+P155+P162</f>
        <v>0</v>
      </c>
      <c r="Q129" s="141"/>
      <c r="R129" s="142">
        <f>R130+R155+R162</f>
        <v>33.783</v>
      </c>
      <c r="S129" s="141"/>
      <c r="T129" s="143">
        <f>T130+T155+T162</f>
        <v>0</v>
      </c>
      <c r="AR129" s="136" t="s">
        <v>85</v>
      </c>
      <c r="AT129" s="144" t="s">
        <v>77</v>
      </c>
      <c r="AU129" s="144" t="s">
        <v>78</v>
      </c>
      <c r="AY129" s="136" t="s">
        <v>240</v>
      </c>
      <c r="BK129" s="145">
        <f>BK130+BK155+BK162</f>
        <v>0</v>
      </c>
    </row>
    <row r="130" spans="2:63" s="12" customFormat="1" ht="22.9" customHeight="1">
      <c r="B130" s="135"/>
      <c r="D130" s="136" t="s">
        <v>77</v>
      </c>
      <c r="E130" s="146" t="s">
        <v>85</v>
      </c>
      <c r="F130" s="146" t="s">
        <v>352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SUM(P131:P154)</f>
        <v>0</v>
      </c>
      <c r="Q130" s="141"/>
      <c r="R130" s="142">
        <f>SUM(R131:R154)</f>
        <v>27.433</v>
      </c>
      <c r="S130" s="141"/>
      <c r="T130" s="143">
        <f>SUM(T131:T154)</f>
        <v>0</v>
      </c>
      <c r="AR130" s="136" t="s">
        <v>85</v>
      </c>
      <c r="AT130" s="144" t="s">
        <v>77</v>
      </c>
      <c r="AU130" s="144" t="s">
        <v>85</v>
      </c>
      <c r="AY130" s="136" t="s">
        <v>240</v>
      </c>
      <c r="BK130" s="145">
        <f>SUM(BK131:BK154)</f>
        <v>0</v>
      </c>
    </row>
    <row r="131" spans="1:65" s="2" customFormat="1" ht="33" customHeight="1">
      <c r="A131" s="32"/>
      <c r="B131" s="148"/>
      <c r="C131" s="149" t="s">
        <v>85</v>
      </c>
      <c r="D131" s="149" t="s">
        <v>243</v>
      </c>
      <c r="E131" s="150" t="s">
        <v>1578</v>
      </c>
      <c r="F131" s="151" t="s">
        <v>1579</v>
      </c>
      <c r="G131" s="152" t="s">
        <v>375</v>
      </c>
      <c r="H131" s="153">
        <v>5.76</v>
      </c>
      <c r="I131" s="154"/>
      <c r="J131" s="155">
        <f>ROUND(I131*H131,2)</f>
        <v>0</v>
      </c>
      <c r="K131" s="151" t="s">
        <v>356</v>
      </c>
      <c r="L131" s="33"/>
      <c r="M131" s="156" t="s">
        <v>1</v>
      </c>
      <c r="N131" s="157" t="s">
        <v>43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239</v>
      </c>
      <c r="AT131" s="160" t="s">
        <v>243</v>
      </c>
      <c r="AU131" s="160" t="s">
        <v>87</v>
      </c>
      <c r="AY131" s="17" t="s">
        <v>240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85</v>
      </c>
      <c r="BK131" s="161">
        <f>ROUND(I131*H131,2)</f>
        <v>0</v>
      </c>
      <c r="BL131" s="17" t="s">
        <v>239</v>
      </c>
      <c r="BM131" s="160" t="s">
        <v>2445</v>
      </c>
    </row>
    <row r="132" spans="1:47" s="2" customFormat="1" ht="29.25">
      <c r="A132" s="32"/>
      <c r="B132" s="33"/>
      <c r="C132" s="32"/>
      <c r="D132" s="162" t="s">
        <v>248</v>
      </c>
      <c r="E132" s="32"/>
      <c r="F132" s="163" t="s">
        <v>1581</v>
      </c>
      <c r="G132" s="32"/>
      <c r="H132" s="32"/>
      <c r="I132" s="164"/>
      <c r="J132" s="32"/>
      <c r="K132" s="32"/>
      <c r="L132" s="33"/>
      <c r="M132" s="165"/>
      <c r="N132" s="16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248</v>
      </c>
      <c r="AU132" s="17" t="s">
        <v>87</v>
      </c>
    </row>
    <row r="133" spans="2:51" s="13" customFormat="1" ht="12">
      <c r="B133" s="171"/>
      <c r="D133" s="162" t="s">
        <v>367</v>
      </c>
      <c r="E133" s="172" t="s">
        <v>1</v>
      </c>
      <c r="F133" s="173" t="s">
        <v>2446</v>
      </c>
      <c r="H133" s="174">
        <v>36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33</v>
      </c>
      <c r="AX133" s="13" t="s">
        <v>85</v>
      </c>
      <c r="AY133" s="172" t="s">
        <v>240</v>
      </c>
    </row>
    <row r="134" spans="2:51" s="13" customFormat="1" ht="12">
      <c r="B134" s="171"/>
      <c r="D134" s="162" t="s">
        <v>367</v>
      </c>
      <c r="F134" s="173" t="s">
        <v>2447</v>
      </c>
      <c r="H134" s="174">
        <v>5.76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</v>
      </c>
      <c r="AX134" s="13" t="s">
        <v>85</v>
      </c>
      <c r="AY134" s="172" t="s">
        <v>240</v>
      </c>
    </row>
    <row r="135" spans="1:65" s="2" customFormat="1" ht="33" customHeight="1">
      <c r="A135" s="32"/>
      <c r="B135" s="148"/>
      <c r="C135" s="149" t="s">
        <v>87</v>
      </c>
      <c r="D135" s="149" t="s">
        <v>243</v>
      </c>
      <c r="E135" s="150" t="s">
        <v>378</v>
      </c>
      <c r="F135" s="151" t="s">
        <v>379</v>
      </c>
      <c r="G135" s="152" t="s">
        <v>375</v>
      </c>
      <c r="H135" s="153">
        <v>30.24</v>
      </c>
      <c r="I135" s="154"/>
      <c r="J135" s="155">
        <f>ROUND(I135*H135,2)</f>
        <v>0</v>
      </c>
      <c r="K135" s="151" t="s">
        <v>356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239</v>
      </c>
      <c r="AT135" s="160" t="s">
        <v>243</v>
      </c>
      <c r="AU135" s="160" t="s">
        <v>87</v>
      </c>
      <c r="AY135" s="17" t="s">
        <v>240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239</v>
      </c>
      <c r="BM135" s="160" t="s">
        <v>2448</v>
      </c>
    </row>
    <row r="136" spans="1:47" s="2" customFormat="1" ht="29.25">
      <c r="A136" s="32"/>
      <c r="B136" s="33"/>
      <c r="C136" s="32"/>
      <c r="D136" s="162" t="s">
        <v>248</v>
      </c>
      <c r="E136" s="32"/>
      <c r="F136" s="163" t="s">
        <v>381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248</v>
      </c>
      <c r="AU136" s="17" t="s">
        <v>87</v>
      </c>
    </row>
    <row r="137" spans="2:51" s="13" customFormat="1" ht="12">
      <c r="B137" s="171"/>
      <c r="D137" s="162" t="s">
        <v>367</v>
      </c>
      <c r="F137" s="173" t="s">
        <v>2449</v>
      </c>
      <c r="H137" s="174">
        <v>30.24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367</v>
      </c>
      <c r="AU137" s="172" t="s">
        <v>87</v>
      </c>
      <c r="AV137" s="13" t="s">
        <v>87</v>
      </c>
      <c r="AW137" s="13" t="s">
        <v>3</v>
      </c>
      <c r="AX137" s="13" t="s">
        <v>85</v>
      </c>
      <c r="AY137" s="172" t="s">
        <v>240</v>
      </c>
    </row>
    <row r="138" spans="1:65" s="2" customFormat="1" ht="33" customHeight="1">
      <c r="A138" s="32"/>
      <c r="B138" s="148"/>
      <c r="C138" s="149" t="s">
        <v>100</v>
      </c>
      <c r="D138" s="149" t="s">
        <v>243</v>
      </c>
      <c r="E138" s="150" t="s">
        <v>384</v>
      </c>
      <c r="F138" s="151" t="s">
        <v>385</v>
      </c>
      <c r="G138" s="152" t="s">
        <v>375</v>
      </c>
      <c r="H138" s="153">
        <v>17.875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2450</v>
      </c>
    </row>
    <row r="139" spans="1:47" s="2" customFormat="1" ht="39">
      <c r="A139" s="32"/>
      <c r="B139" s="33"/>
      <c r="C139" s="32"/>
      <c r="D139" s="162" t="s">
        <v>248</v>
      </c>
      <c r="E139" s="32"/>
      <c r="F139" s="163" t="s">
        <v>387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2:51" s="13" customFormat="1" ht="12">
      <c r="B140" s="171"/>
      <c r="D140" s="162" t="s">
        <v>367</v>
      </c>
      <c r="E140" s="172" t="s">
        <v>1</v>
      </c>
      <c r="F140" s="173" t="s">
        <v>2451</v>
      </c>
      <c r="H140" s="174">
        <v>17.875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33</v>
      </c>
      <c r="AX140" s="13" t="s">
        <v>85</v>
      </c>
      <c r="AY140" s="172" t="s">
        <v>240</v>
      </c>
    </row>
    <row r="141" spans="1:65" s="2" customFormat="1" ht="24">
      <c r="A141" s="32"/>
      <c r="B141" s="148"/>
      <c r="C141" s="149" t="s">
        <v>239</v>
      </c>
      <c r="D141" s="149" t="s">
        <v>243</v>
      </c>
      <c r="E141" s="150" t="s">
        <v>395</v>
      </c>
      <c r="F141" s="151" t="s">
        <v>396</v>
      </c>
      <c r="G141" s="152" t="s">
        <v>375</v>
      </c>
      <c r="H141" s="153">
        <v>17.875</v>
      </c>
      <c r="I141" s="154"/>
      <c r="J141" s="155">
        <f>ROUND(I141*H141,2)</f>
        <v>0</v>
      </c>
      <c r="K141" s="151" t="s">
        <v>356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239</v>
      </c>
      <c r="AT141" s="160" t="s">
        <v>243</v>
      </c>
      <c r="AU141" s="160" t="s">
        <v>87</v>
      </c>
      <c r="AY141" s="17" t="s">
        <v>240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239</v>
      </c>
      <c r="BM141" s="160" t="s">
        <v>2452</v>
      </c>
    </row>
    <row r="142" spans="1:47" s="2" customFormat="1" ht="29.25">
      <c r="A142" s="32"/>
      <c r="B142" s="33"/>
      <c r="C142" s="32"/>
      <c r="D142" s="162" t="s">
        <v>248</v>
      </c>
      <c r="E142" s="32"/>
      <c r="F142" s="163" t="s">
        <v>398</v>
      </c>
      <c r="G142" s="32"/>
      <c r="H142" s="32"/>
      <c r="I142" s="164"/>
      <c r="J142" s="32"/>
      <c r="K142" s="32"/>
      <c r="L142" s="33"/>
      <c r="M142" s="165"/>
      <c r="N142" s="166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248</v>
      </c>
      <c r="AU142" s="17" t="s">
        <v>87</v>
      </c>
    </row>
    <row r="143" spans="1:65" s="2" customFormat="1" ht="24">
      <c r="A143" s="32"/>
      <c r="B143" s="148"/>
      <c r="C143" s="149" t="s">
        <v>262</v>
      </c>
      <c r="D143" s="149" t="s">
        <v>243</v>
      </c>
      <c r="E143" s="150" t="s">
        <v>389</v>
      </c>
      <c r="F143" s="151" t="s">
        <v>390</v>
      </c>
      <c r="G143" s="152" t="s">
        <v>391</v>
      </c>
      <c r="H143" s="153">
        <v>37.538</v>
      </c>
      <c r="I143" s="154"/>
      <c r="J143" s="155">
        <f>ROUND(I143*H143,2)</f>
        <v>0</v>
      </c>
      <c r="K143" s="151" t="s">
        <v>356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239</v>
      </c>
      <c r="AT143" s="160" t="s">
        <v>243</v>
      </c>
      <c r="AU143" s="160" t="s">
        <v>87</v>
      </c>
      <c r="AY143" s="17" t="s">
        <v>240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239</v>
      </c>
      <c r="BM143" s="160" t="s">
        <v>2453</v>
      </c>
    </row>
    <row r="144" spans="1:47" s="2" customFormat="1" ht="29.25">
      <c r="A144" s="32"/>
      <c r="B144" s="33"/>
      <c r="C144" s="32"/>
      <c r="D144" s="162" t="s">
        <v>248</v>
      </c>
      <c r="E144" s="32"/>
      <c r="F144" s="163" t="s">
        <v>393</v>
      </c>
      <c r="G144" s="32"/>
      <c r="H144" s="32"/>
      <c r="I144" s="164"/>
      <c r="J144" s="32"/>
      <c r="K144" s="32"/>
      <c r="L144" s="33"/>
      <c r="M144" s="165"/>
      <c r="N144" s="166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248</v>
      </c>
      <c r="AU144" s="17" t="s">
        <v>87</v>
      </c>
    </row>
    <row r="145" spans="2:51" s="13" customFormat="1" ht="12">
      <c r="B145" s="171"/>
      <c r="D145" s="162" t="s">
        <v>367</v>
      </c>
      <c r="F145" s="173" t="s">
        <v>2454</v>
      </c>
      <c r="H145" s="174">
        <v>37.538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367</v>
      </c>
      <c r="AU145" s="172" t="s">
        <v>87</v>
      </c>
      <c r="AV145" s="13" t="s">
        <v>87</v>
      </c>
      <c r="AW145" s="13" t="s">
        <v>3</v>
      </c>
      <c r="AX145" s="13" t="s">
        <v>85</v>
      </c>
      <c r="AY145" s="172" t="s">
        <v>240</v>
      </c>
    </row>
    <row r="146" spans="1:65" s="2" customFormat="1" ht="24">
      <c r="A146" s="32"/>
      <c r="B146" s="148"/>
      <c r="C146" s="149" t="s">
        <v>267</v>
      </c>
      <c r="D146" s="149" t="s">
        <v>243</v>
      </c>
      <c r="E146" s="150" t="s">
        <v>891</v>
      </c>
      <c r="F146" s="151" t="s">
        <v>892</v>
      </c>
      <c r="G146" s="152" t="s">
        <v>375</v>
      </c>
      <c r="H146" s="153">
        <v>18.125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2455</v>
      </c>
    </row>
    <row r="147" spans="1:47" s="2" customFormat="1" ht="29.25">
      <c r="A147" s="32"/>
      <c r="B147" s="33"/>
      <c r="C147" s="32"/>
      <c r="D147" s="162" t="s">
        <v>248</v>
      </c>
      <c r="E147" s="32"/>
      <c r="F147" s="163" t="s">
        <v>894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2:51" s="13" customFormat="1" ht="12">
      <c r="B148" s="171"/>
      <c r="D148" s="162" t="s">
        <v>367</v>
      </c>
      <c r="E148" s="172" t="s">
        <v>1</v>
      </c>
      <c r="F148" s="173" t="s">
        <v>2456</v>
      </c>
      <c r="H148" s="174">
        <v>18.125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367</v>
      </c>
      <c r="AU148" s="172" t="s">
        <v>87</v>
      </c>
      <c r="AV148" s="13" t="s">
        <v>87</v>
      </c>
      <c r="AW148" s="13" t="s">
        <v>33</v>
      </c>
      <c r="AX148" s="13" t="s">
        <v>85</v>
      </c>
      <c r="AY148" s="172" t="s">
        <v>240</v>
      </c>
    </row>
    <row r="149" spans="1:65" s="2" customFormat="1" ht="24">
      <c r="A149" s="32"/>
      <c r="B149" s="148"/>
      <c r="C149" s="149" t="s">
        <v>272</v>
      </c>
      <c r="D149" s="149" t="s">
        <v>243</v>
      </c>
      <c r="E149" s="150" t="s">
        <v>899</v>
      </c>
      <c r="F149" s="151" t="s">
        <v>900</v>
      </c>
      <c r="G149" s="152" t="s">
        <v>375</v>
      </c>
      <c r="H149" s="153">
        <v>14.515</v>
      </c>
      <c r="I149" s="154"/>
      <c r="J149" s="155">
        <f>ROUND(I149*H149,2)</f>
        <v>0</v>
      </c>
      <c r="K149" s="151" t="s">
        <v>356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239</v>
      </c>
      <c r="AT149" s="160" t="s">
        <v>243</v>
      </c>
      <c r="AU149" s="160" t="s">
        <v>87</v>
      </c>
      <c r="AY149" s="17" t="s">
        <v>240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239</v>
      </c>
      <c r="BM149" s="160" t="s">
        <v>2457</v>
      </c>
    </row>
    <row r="150" spans="1:47" s="2" customFormat="1" ht="39">
      <c r="A150" s="32"/>
      <c r="B150" s="33"/>
      <c r="C150" s="32"/>
      <c r="D150" s="162" t="s">
        <v>248</v>
      </c>
      <c r="E150" s="32"/>
      <c r="F150" s="163" t="s">
        <v>902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248</v>
      </c>
      <c r="AU150" s="17" t="s">
        <v>87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2458</v>
      </c>
      <c r="H151" s="174">
        <v>14.515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85</v>
      </c>
      <c r="AY151" s="172" t="s">
        <v>240</v>
      </c>
    </row>
    <row r="152" spans="1:65" s="2" customFormat="1" ht="16.5" customHeight="1">
      <c r="A152" s="32"/>
      <c r="B152" s="148"/>
      <c r="C152" s="194" t="s">
        <v>277</v>
      </c>
      <c r="D152" s="194" t="s">
        <v>428</v>
      </c>
      <c r="E152" s="195" t="s">
        <v>2261</v>
      </c>
      <c r="F152" s="196" t="s">
        <v>2262</v>
      </c>
      <c r="G152" s="197" t="s">
        <v>391</v>
      </c>
      <c r="H152" s="198">
        <v>27.433</v>
      </c>
      <c r="I152" s="199"/>
      <c r="J152" s="200">
        <f>ROUND(I152*H152,2)</f>
        <v>0</v>
      </c>
      <c r="K152" s="196" t="s">
        <v>356</v>
      </c>
      <c r="L152" s="201"/>
      <c r="M152" s="202" t="s">
        <v>1</v>
      </c>
      <c r="N152" s="203" t="s">
        <v>43</v>
      </c>
      <c r="O152" s="58"/>
      <c r="P152" s="158">
        <f>O152*H152</f>
        <v>0</v>
      </c>
      <c r="Q152" s="158">
        <v>1</v>
      </c>
      <c r="R152" s="158">
        <f>Q152*H152</f>
        <v>27.433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277</v>
      </c>
      <c r="AT152" s="160" t="s">
        <v>428</v>
      </c>
      <c r="AU152" s="160" t="s">
        <v>87</v>
      </c>
      <c r="AY152" s="17" t="s">
        <v>240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239</v>
      </c>
      <c r="BM152" s="160" t="s">
        <v>2459</v>
      </c>
    </row>
    <row r="153" spans="1:47" s="2" customFormat="1" ht="12">
      <c r="A153" s="32"/>
      <c r="B153" s="33"/>
      <c r="C153" s="32"/>
      <c r="D153" s="162" t="s">
        <v>248</v>
      </c>
      <c r="E153" s="32"/>
      <c r="F153" s="163" t="s">
        <v>2262</v>
      </c>
      <c r="G153" s="32"/>
      <c r="H153" s="32"/>
      <c r="I153" s="164"/>
      <c r="J153" s="32"/>
      <c r="K153" s="32"/>
      <c r="L153" s="33"/>
      <c r="M153" s="165"/>
      <c r="N153" s="166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248</v>
      </c>
      <c r="AU153" s="17" t="s">
        <v>87</v>
      </c>
    </row>
    <row r="154" spans="2:51" s="13" customFormat="1" ht="12">
      <c r="B154" s="171"/>
      <c r="D154" s="162" t="s">
        <v>367</v>
      </c>
      <c r="F154" s="173" t="s">
        <v>2460</v>
      </c>
      <c r="H154" s="174">
        <v>27.433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367</v>
      </c>
      <c r="AU154" s="172" t="s">
        <v>87</v>
      </c>
      <c r="AV154" s="13" t="s">
        <v>87</v>
      </c>
      <c r="AW154" s="13" t="s">
        <v>3</v>
      </c>
      <c r="AX154" s="13" t="s">
        <v>85</v>
      </c>
      <c r="AY154" s="172" t="s">
        <v>240</v>
      </c>
    </row>
    <row r="155" spans="2:63" s="12" customFormat="1" ht="22.9" customHeight="1">
      <c r="B155" s="135"/>
      <c r="D155" s="136" t="s">
        <v>77</v>
      </c>
      <c r="E155" s="146" t="s">
        <v>239</v>
      </c>
      <c r="F155" s="146" t="s">
        <v>913</v>
      </c>
      <c r="I155" s="138"/>
      <c r="J155" s="147">
        <f>BK155</f>
        <v>0</v>
      </c>
      <c r="L155" s="135"/>
      <c r="M155" s="140"/>
      <c r="N155" s="141"/>
      <c r="O155" s="141"/>
      <c r="P155" s="142">
        <f>SUM(P156:P161)</f>
        <v>0</v>
      </c>
      <c r="Q155" s="141"/>
      <c r="R155" s="142">
        <f>SUM(R156:R161)</f>
        <v>6.35</v>
      </c>
      <c r="S155" s="141"/>
      <c r="T155" s="143">
        <f>SUM(T156:T161)</f>
        <v>0</v>
      </c>
      <c r="AR155" s="136" t="s">
        <v>85</v>
      </c>
      <c r="AT155" s="144" t="s">
        <v>77</v>
      </c>
      <c r="AU155" s="144" t="s">
        <v>85</v>
      </c>
      <c r="AY155" s="136" t="s">
        <v>240</v>
      </c>
      <c r="BK155" s="145">
        <f>SUM(BK156:BK161)</f>
        <v>0</v>
      </c>
    </row>
    <row r="156" spans="1:65" s="2" customFormat="1" ht="24">
      <c r="A156" s="32"/>
      <c r="B156" s="148"/>
      <c r="C156" s="149" t="s">
        <v>282</v>
      </c>
      <c r="D156" s="149" t="s">
        <v>243</v>
      </c>
      <c r="E156" s="150" t="s">
        <v>914</v>
      </c>
      <c r="F156" s="151" t="s">
        <v>915</v>
      </c>
      <c r="G156" s="152" t="s">
        <v>375</v>
      </c>
      <c r="H156" s="153">
        <v>3.36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2461</v>
      </c>
    </row>
    <row r="157" spans="1:47" s="2" customFormat="1" ht="19.5">
      <c r="A157" s="32"/>
      <c r="B157" s="33"/>
      <c r="C157" s="32"/>
      <c r="D157" s="162" t="s">
        <v>248</v>
      </c>
      <c r="E157" s="32"/>
      <c r="F157" s="163" t="s">
        <v>917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2462</v>
      </c>
      <c r="H158" s="174">
        <v>3.36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78</v>
      </c>
      <c r="AY158" s="172" t="s">
        <v>240</v>
      </c>
    </row>
    <row r="159" spans="1:65" s="2" customFormat="1" ht="16.5" customHeight="1">
      <c r="A159" s="32"/>
      <c r="B159" s="148"/>
      <c r="C159" s="194" t="s">
        <v>287</v>
      </c>
      <c r="D159" s="194" t="s">
        <v>428</v>
      </c>
      <c r="E159" s="195" t="s">
        <v>2261</v>
      </c>
      <c r="F159" s="196" t="s">
        <v>2262</v>
      </c>
      <c r="G159" s="197" t="s">
        <v>391</v>
      </c>
      <c r="H159" s="198">
        <v>6.35</v>
      </c>
      <c r="I159" s="199"/>
      <c r="J159" s="200">
        <f>ROUND(I159*H159,2)</f>
        <v>0</v>
      </c>
      <c r="K159" s="196" t="s">
        <v>356</v>
      </c>
      <c r="L159" s="201"/>
      <c r="M159" s="202" t="s">
        <v>1</v>
      </c>
      <c r="N159" s="203" t="s">
        <v>43</v>
      </c>
      <c r="O159" s="58"/>
      <c r="P159" s="158">
        <f>O159*H159</f>
        <v>0</v>
      </c>
      <c r="Q159" s="158">
        <v>1</v>
      </c>
      <c r="R159" s="158">
        <f>Q159*H159</f>
        <v>6.35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277</v>
      </c>
      <c r="AT159" s="160" t="s">
        <v>428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2463</v>
      </c>
    </row>
    <row r="160" spans="1:47" s="2" customFormat="1" ht="12">
      <c r="A160" s="32"/>
      <c r="B160" s="33"/>
      <c r="C160" s="32"/>
      <c r="D160" s="162" t="s">
        <v>248</v>
      </c>
      <c r="E160" s="32"/>
      <c r="F160" s="163" t="s">
        <v>2262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3" customFormat="1" ht="12">
      <c r="B161" s="171"/>
      <c r="D161" s="162" t="s">
        <v>367</v>
      </c>
      <c r="F161" s="173" t="s">
        <v>2464</v>
      </c>
      <c r="H161" s="174">
        <v>6.35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</v>
      </c>
      <c r="AX161" s="13" t="s">
        <v>85</v>
      </c>
      <c r="AY161" s="172" t="s">
        <v>240</v>
      </c>
    </row>
    <row r="162" spans="2:63" s="12" customFormat="1" ht="22.9" customHeight="1">
      <c r="B162" s="135"/>
      <c r="D162" s="136" t="s">
        <v>77</v>
      </c>
      <c r="E162" s="146" t="s">
        <v>614</v>
      </c>
      <c r="F162" s="146" t="s">
        <v>615</v>
      </c>
      <c r="I162" s="138"/>
      <c r="J162" s="147">
        <f>BK162</f>
        <v>0</v>
      </c>
      <c r="L162" s="135"/>
      <c r="M162" s="140"/>
      <c r="N162" s="141"/>
      <c r="O162" s="141"/>
      <c r="P162" s="142">
        <f>SUM(P163:P166)</f>
        <v>0</v>
      </c>
      <c r="Q162" s="141"/>
      <c r="R162" s="142">
        <f>SUM(R163:R166)</f>
        <v>0</v>
      </c>
      <c r="S162" s="141"/>
      <c r="T162" s="143">
        <f>SUM(T163:T166)</f>
        <v>0</v>
      </c>
      <c r="AR162" s="136" t="s">
        <v>85</v>
      </c>
      <c r="AT162" s="144" t="s">
        <v>77</v>
      </c>
      <c r="AU162" s="144" t="s">
        <v>85</v>
      </c>
      <c r="AY162" s="136" t="s">
        <v>240</v>
      </c>
      <c r="BK162" s="145">
        <f>SUM(BK163:BK166)</f>
        <v>0</v>
      </c>
    </row>
    <row r="163" spans="1:65" s="2" customFormat="1" ht="24">
      <c r="A163" s="32"/>
      <c r="B163" s="148"/>
      <c r="C163" s="149" t="s">
        <v>292</v>
      </c>
      <c r="D163" s="149" t="s">
        <v>243</v>
      </c>
      <c r="E163" s="150" t="s">
        <v>1031</v>
      </c>
      <c r="F163" s="151" t="s">
        <v>1032</v>
      </c>
      <c r="G163" s="152" t="s">
        <v>391</v>
      </c>
      <c r="H163" s="153">
        <v>33.8</v>
      </c>
      <c r="I163" s="154"/>
      <c r="J163" s="155">
        <f>ROUND(I163*H163,2)</f>
        <v>0</v>
      </c>
      <c r="K163" s="151" t="s">
        <v>356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239</v>
      </c>
      <c r="AT163" s="160" t="s">
        <v>243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2465</v>
      </c>
    </row>
    <row r="164" spans="1:47" s="2" customFormat="1" ht="29.25">
      <c r="A164" s="32"/>
      <c r="B164" s="33"/>
      <c r="C164" s="32"/>
      <c r="D164" s="162" t="s">
        <v>248</v>
      </c>
      <c r="E164" s="32"/>
      <c r="F164" s="163" t="s">
        <v>1034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1:65" s="2" customFormat="1" ht="33" customHeight="1">
      <c r="A165" s="32"/>
      <c r="B165" s="148"/>
      <c r="C165" s="149" t="s">
        <v>297</v>
      </c>
      <c r="D165" s="149" t="s">
        <v>243</v>
      </c>
      <c r="E165" s="150" t="s">
        <v>1035</v>
      </c>
      <c r="F165" s="151" t="s">
        <v>1036</v>
      </c>
      <c r="G165" s="152" t="s">
        <v>391</v>
      </c>
      <c r="H165" s="153">
        <v>33.8</v>
      </c>
      <c r="I165" s="154"/>
      <c r="J165" s="155">
        <f>ROUND(I165*H165,2)</f>
        <v>0</v>
      </c>
      <c r="K165" s="151" t="s">
        <v>356</v>
      </c>
      <c r="L165" s="33"/>
      <c r="M165" s="156" t="s">
        <v>1</v>
      </c>
      <c r="N165" s="157" t="s">
        <v>43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239</v>
      </c>
      <c r="AT165" s="160" t="s">
        <v>243</v>
      </c>
      <c r="AU165" s="160" t="s">
        <v>87</v>
      </c>
      <c r="AY165" s="17" t="s">
        <v>240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239</v>
      </c>
      <c r="BM165" s="160" t="s">
        <v>2466</v>
      </c>
    </row>
    <row r="166" spans="1:47" s="2" customFormat="1" ht="29.25">
      <c r="A166" s="32"/>
      <c r="B166" s="33"/>
      <c r="C166" s="32"/>
      <c r="D166" s="162" t="s">
        <v>248</v>
      </c>
      <c r="E166" s="32"/>
      <c r="F166" s="163" t="s">
        <v>1038</v>
      </c>
      <c r="G166" s="32"/>
      <c r="H166" s="32"/>
      <c r="I166" s="164"/>
      <c r="J166" s="32"/>
      <c r="K166" s="32"/>
      <c r="L166" s="33"/>
      <c r="M166" s="165"/>
      <c r="N166" s="166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248</v>
      </c>
      <c r="AU166" s="17" t="s">
        <v>87</v>
      </c>
    </row>
    <row r="167" spans="2:63" s="12" customFormat="1" ht="25.9" customHeight="1">
      <c r="B167" s="135"/>
      <c r="D167" s="136" t="s">
        <v>77</v>
      </c>
      <c r="E167" s="137" t="s">
        <v>1994</v>
      </c>
      <c r="F167" s="137" t="s">
        <v>1995</v>
      </c>
      <c r="I167" s="138"/>
      <c r="J167" s="139">
        <f>BK167</f>
        <v>0</v>
      </c>
      <c r="L167" s="135"/>
      <c r="M167" s="140"/>
      <c r="N167" s="141"/>
      <c r="O167" s="141"/>
      <c r="P167" s="142">
        <f>P168</f>
        <v>0</v>
      </c>
      <c r="Q167" s="141"/>
      <c r="R167" s="142">
        <f>R168</f>
        <v>0.00183</v>
      </c>
      <c r="S167" s="141"/>
      <c r="T167" s="143">
        <f>T168</f>
        <v>0</v>
      </c>
      <c r="AR167" s="136" t="s">
        <v>87</v>
      </c>
      <c r="AT167" s="144" t="s">
        <v>77</v>
      </c>
      <c r="AU167" s="144" t="s">
        <v>78</v>
      </c>
      <c r="AY167" s="136" t="s">
        <v>240</v>
      </c>
      <c r="BK167" s="145">
        <f>BK168</f>
        <v>0</v>
      </c>
    </row>
    <row r="168" spans="2:63" s="12" customFormat="1" ht="22.9" customHeight="1">
      <c r="B168" s="135"/>
      <c r="D168" s="136" t="s">
        <v>77</v>
      </c>
      <c r="E168" s="146" t="s">
        <v>2467</v>
      </c>
      <c r="F168" s="146" t="s">
        <v>2468</v>
      </c>
      <c r="I168" s="138"/>
      <c r="J168" s="147">
        <f>BK168</f>
        <v>0</v>
      </c>
      <c r="L168" s="135"/>
      <c r="M168" s="140"/>
      <c r="N168" s="141"/>
      <c r="O168" s="141"/>
      <c r="P168" s="142">
        <f>SUM(P169:P171)</f>
        <v>0</v>
      </c>
      <c r="Q168" s="141"/>
      <c r="R168" s="142">
        <f>SUM(R169:R171)</f>
        <v>0.00183</v>
      </c>
      <c r="S168" s="141"/>
      <c r="T168" s="143">
        <f>SUM(T169:T171)</f>
        <v>0</v>
      </c>
      <c r="AR168" s="136" t="s">
        <v>87</v>
      </c>
      <c r="AT168" s="144" t="s">
        <v>77</v>
      </c>
      <c r="AU168" s="144" t="s">
        <v>85</v>
      </c>
      <c r="AY168" s="136" t="s">
        <v>240</v>
      </c>
      <c r="BK168" s="145">
        <f>SUM(BK169:BK171)</f>
        <v>0</v>
      </c>
    </row>
    <row r="169" spans="1:65" s="2" customFormat="1" ht="21.75" customHeight="1">
      <c r="A169" s="32"/>
      <c r="B169" s="148"/>
      <c r="C169" s="149" t="s">
        <v>302</v>
      </c>
      <c r="D169" s="149" t="s">
        <v>243</v>
      </c>
      <c r="E169" s="150" t="s">
        <v>2469</v>
      </c>
      <c r="F169" s="151" t="s">
        <v>2470</v>
      </c>
      <c r="G169" s="152" t="s">
        <v>501</v>
      </c>
      <c r="H169" s="153">
        <v>3</v>
      </c>
      <c r="I169" s="154"/>
      <c r="J169" s="155">
        <f>ROUND(I169*H169,2)</f>
        <v>0</v>
      </c>
      <c r="K169" s="151" t="s">
        <v>1</v>
      </c>
      <c r="L169" s="33"/>
      <c r="M169" s="156" t="s">
        <v>1</v>
      </c>
      <c r="N169" s="157" t="s">
        <v>43</v>
      </c>
      <c r="O169" s="58"/>
      <c r="P169" s="158">
        <f>O169*H169</f>
        <v>0</v>
      </c>
      <c r="Q169" s="158">
        <v>0.00061</v>
      </c>
      <c r="R169" s="158">
        <f>Q169*H169</f>
        <v>0.00183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316</v>
      </c>
      <c r="AT169" s="160" t="s">
        <v>243</v>
      </c>
      <c r="AU169" s="160" t="s">
        <v>87</v>
      </c>
      <c r="AY169" s="17" t="s">
        <v>240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316</v>
      </c>
      <c r="BM169" s="160" t="s">
        <v>2471</v>
      </c>
    </row>
    <row r="170" spans="1:65" s="2" customFormat="1" ht="24">
      <c r="A170" s="32"/>
      <c r="B170" s="148"/>
      <c r="C170" s="149" t="s">
        <v>307</v>
      </c>
      <c r="D170" s="149" t="s">
        <v>243</v>
      </c>
      <c r="E170" s="150" t="s">
        <v>2472</v>
      </c>
      <c r="F170" s="151" t="s">
        <v>2473</v>
      </c>
      <c r="G170" s="152" t="s">
        <v>391</v>
      </c>
      <c r="H170" s="153">
        <v>0.002</v>
      </c>
      <c r="I170" s="154"/>
      <c r="J170" s="155">
        <f>ROUND(I170*H170,2)</f>
        <v>0</v>
      </c>
      <c r="K170" s="151" t="s">
        <v>356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316</v>
      </c>
      <c r="AT170" s="160" t="s">
        <v>243</v>
      </c>
      <c r="AU170" s="160" t="s">
        <v>87</v>
      </c>
      <c r="AY170" s="17" t="s">
        <v>240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316</v>
      </c>
      <c r="BM170" s="160" t="s">
        <v>2474</v>
      </c>
    </row>
    <row r="171" spans="1:47" s="2" customFormat="1" ht="29.25">
      <c r="A171" s="32"/>
      <c r="B171" s="33"/>
      <c r="C171" s="32"/>
      <c r="D171" s="162" t="s">
        <v>248</v>
      </c>
      <c r="E171" s="32"/>
      <c r="F171" s="163" t="s">
        <v>2475</v>
      </c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248</v>
      </c>
      <c r="AU171" s="17" t="s">
        <v>87</v>
      </c>
    </row>
    <row r="172" spans="2:63" s="12" customFormat="1" ht="25.9" customHeight="1">
      <c r="B172" s="135"/>
      <c r="D172" s="136" t="s">
        <v>77</v>
      </c>
      <c r="E172" s="137" t="s">
        <v>428</v>
      </c>
      <c r="F172" s="137" t="s">
        <v>1708</v>
      </c>
      <c r="I172" s="138"/>
      <c r="J172" s="139">
        <f>BK172</f>
        <v>0</v>
      </c>
      <c r="L172" s="135"/>
      <c r="M172" s="140"/>
      <c r="N172" s="141"/>
      <c r="O172" s="141"/>
      <c r="P172" s="142">
        <f>P173</f>
        <v>0</v>
      </c>
      <c r="Q172" s="141"/>
      <c r="R172" s="142">
        <f>R173</f>
        <v>0.039858000000000005</v>
      </c>
      <c r="S172" s="141"/>
      <c r="T172" s="143">
        <f>T173</f>
        <v>0</v>
      </c>
      <c r="AR172" s="136" t="s">
        <v>100</v>
      </c>
      <c r="AT172" s="144" t="s">
        <v>77</v>
      </c>
      <c r="AU172" s="144" t="s">
        <v>78</v>
      </c>
      <c r="AY172" s="136" t="s">
        <v>240</v>
      </c>
      <c r="BK172" s="145">
        <f>BK173</f>
        <v>0</v>
      </c>
    </row>
    <row r="173" spans="2:63" s="12" customFormat="1" ht="22.9" customHeight="1">
      <c r="B173" s="135"/>
      <c r="D173" s="136" t="s">
        <v>77</v>
      </c>
      <c r="E173" s="146" t="s">
        <v>1709</v>
      </c>
      <c r="F173" s="146" t="s">
        <v>1710</v>
      </c>
      <c r="I173" s="138"/>
      <c r="J173" s="147">
        <f>BK173</f>
        <v>0</v>
      </c>
      <c r="L173" s="135"/>
      <c r="M173" s="140"/>
      <c r="N173" s="141"/>
      <c r="O173" s="141"/>
      <c r="P173" s="142">
        <f>SUM(P174:P206)</f>
        <v>0</v>
      </c>
      <c r="Q173" s="141"/>
      <c r="R173" s="142">
        <f>SUM(R174:R206)</f>
        <v>0.039858000000000005</v>
      </c>
      <c r="S173" s="141"/>
      <c r="T173" s="143">
        <f>SUM(T174:T206)</f>
        <v>0</v>
      </c>
      <c r="AR173" s="136" t="s">
        <v>100</v>
      </c>
      <c r="AT173" s="144" t="s">
        <v>77</v>
      </c>
      <c r="AU173" s="144" t="s">
        <v>85</v>
      </c>
      <c r="AY173" s="136" t="s">
        <v>240</v>
      </c>
      <c r="BK173" s="145">
        <f>SUM(BK174:BK206)</f>
        <v>0</v>
      </c>
    </row>
    <row r="174" spans="1:65" s="2" customFormat="1" ht="24">
      <c r="A174" s="32"/>
      <c r="B174" s="148"/>
      <c r="C174" s="149" t="s">
        <v>8</v>
      </c>
      <c r="D174" s="149" t="s">
        <v>243</v>
      </c>
      <c r="E174" s="150" t="s">
        <v>2389</v>
      </c>
      <c r="F174" s="151" t="s">
        <v>2390</v>
      </c>
      <c r="G174" s="152" t="s">
        <v>445</v>
      </c>
      <c r="H174" s="153">
        <v>9</v>
      </c>
      <c r="I174" s="154"/>
      <c r="J174" s="155">
        <f>ROUND(I174*H174,2)</f>
        <v>0</v>
      </c>
      <c r="K174" s="151" t="s">
        <v>356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1344</v>
      </c>
      <c r="AT174" s="160" t="s">
        <v>243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1344</v>
      </c>
      <c r="BM174" s="160" t="s">
        <v>2476</v>
      </c>
    </row>
    <row r="175" spans="1:47" s="2" customFormat="1" ht="19.5">
      <c r="A175" s="32"/>
      <c r="B175" s="33"/>
      <c r="C175" s="32"/>
      <c r="D175" s="162" t="s">
        <v>248</v>
      </c>
      <c r="E175" s="32"/>
      <c r="F175" s="163" t="s">
        <v>2392</v>
      </c>
      <c r="G175" s="32"/>
      <c r="H175" s="32"/>
      <c r="I175" s="164"/>
      <c r="J175" s="32"/>
      <c r="K175" s="32"/>
      <c r="L175" s="33"/>
      <c r="M175" s="165"/>
      <c r="N175" s="16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1:65" s="2" customFormat="1" ht="16.5" customHeight="1">
      <c r="A176" s="32"/>
      <c r="B176" s="148"/>
      <c r="C176" s="194" t="s">
        <v>316</v>
      </c>
      <c r="D176" s="194" t="s">
        <v>428</v>
      </c>
      <c r="E176" s="195" t="s">
        <v>2477</v>
      </c>
      <c r="F176" s="196" t="s">
        <v>2478</v>
      </c>
      <c r="G176" s="197" t="s">
        <v>445</v>
      </c>
      <c r="H176" s="198">
        <v>9</v>
      </c>
      <c r="I176" s="199"/>
      <c r="J176" s="200">
        <f>ROUND(I176*H176,2)</f>
        <v>0</v>
      </c>
      <c r="K176" s="196" t="s">
        <v>356</v>
      </c>
      <c r="L176" s="201"/>
      <c r="M176" s="202" t="s">
        <v>1</v>
      </c>
      <c r="N176" s="203" t="s">
        <v>43</v>
      </c>
      <c r="O176" s="58"/>
      <c r="P176" s="158">
        <f>O176*H176</f>
        <v>0</v>
      </c>
      <c r="Q176" s="158">
        <v>0.00059</v>
      </c>
      <c r="R176" s="158">
        <f>Q176*H176</f>
        <v>0.0053100000000000005</v>
      </c>
      <c r="S176" s="158">
        <v>0</v>
      </c>
      <c r="T176" s="15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2111</v>
      </c>
      <c r="AT176" s="160" t="s">
        <v>428</v>
      </c>
      <c r="AU176" s="160" t="s">
        <v>87</v>
      </c>
      <c r="AY176" s="17" t="s">
        <v>240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85</v>
      </c>
      <c r="BK176" s="161">
        <f>ROUND(I176*H176,2)</f>
        <v>0</v>
      </c>
      <c r="BL176" s="17" t="s">
        <v>2111</v>
      </c>
      <c r="BM176" s="160" t="s">
        <v>2479</v>
      </c>
    </row>
    <row r="177" spans="1:47" s="2" customFormat="1" ht="12">
      <c r="A177" s="32"/>
      <c r="B177" s="33"/>
      <c r="C177" s="32"/>
      <c r="D177" s="162" t="s">
        <v>248</v>
      </c>
      <c r="E177" s="32"/>
      <c r="F177" s="163" t="s">
        <v>2478</v>
      </c>
      <c r="G177" s="32"/>
      <c r="H177" s="32"/>
      <c r="I177" s="164"/>
      <c r="J177" s="32"/>
      <c r="K177" s="32"/>
      <c r="L177" s="33"/>
      <c r="M177" s="165"/>
      <c r="N177" s="166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248</v>
      </c>
      <c r="AU177" s="17" t="s">
        <v>87</v>
      </c>
    </row>
    <row r="178" spans="2:51" s="13" customFormat="1" ht="12">
      <c r="B178" s="171"/>
      <c r="D178" s="162" t="s">
        <v>367</v>
      </c>
      <c r="E178" s="172" t="s">
        <v>1</v>
      </c>
      <c r="F178" s="173" t="s">
        <v>2480</v>
      </c>
      <c r="H178" s="174">
        <v>9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367</v>
      </c>
      <c r="AU178" s="172" t="s">
        <v>87</v>
      </c>
      <c r="AV178" s="13" t="s">
        <v>87</v>
      </c>
      <c r="AW178" s="13" t="s">
        <v>33</v>
      </c>
      <c r="AX178" s="13" t="s">
        <v>85</v>
      </c>
      <c r="AY178" s="172" t="s">
        <v>240</v>
      </c>
    </row>
    <row r="179" spans="1:65" s="2" customFormat="1" ht="24">
      <c r="A179" s="32"/>
      <c r="B179" s="148"/>
      <c r="C179" s="149" t="s">
        <v>321</v>
      </c>
      <c r="D179" s="149" t="s">
        <v>243</v>
      </c>
      <c r="E179" s="150" t="s">
        <v>2481</v>
      </c>
      <c r="F179" s="151" t="s">
        <v>2482</v>
      </c>
      <c r="G179" s="152" t="s">
        <v>445</v>
      </c>
      <c r="H179" s="153">
        <v>56</v>
      </c>
      <c r="I179" s="154"/>
      <c r="J179" s="155">
        <f>ROUND(I179*H179,2)</f>
        <v>0</v>
      </c>
      <c r="K179" s="151" t="s">
        <v>356</v>
      </c>
      <c r="L179" s="33"/>
      <c r="M179" s="156" t="s">
        <v>1</v>
      </c>
      <c r="N179" s="157" t="s">
        <v>43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1344</v>
      </c>
      <c r="AT179" s="160" t="s">
        <v>243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1344</v>
      </c>
      <c r="BM179" s="160" t="s">
        <v>2483</v>
      </c>
    </row>
    <row r="180" spans="1:47" s="2" customFormat="1" ht="19.5">
      <c r="A180" s="32"/>
      <c r="B180" s="33"/>
      <c r="C180" s="32"/>
      <c r="D180" s="162" t="s">
        <v>248</v>
      </c>
      <c r="E180" s="32"/>
      <c r="F180" s="163" t="s">
        <v>2484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2:51" s="13" customFormat="1" ht="12">
      <c r="B181" s="171"/>
      <c r="D181" s="162" t="s">
        <v>367</v>
      </c>
      <c r="E181" s="172" t="s">
        <v>1</v>
      </c>
      <c r="F181" s="173" t="s">
        <v>2485</v>
      </c>
      <c r="H181" s="174">
        <v>56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367</v>
      </c>
      <c r="AU181" s="172" t="s">
        <v>87</v>
      </c>
      <c r="AV181" s="13" t="s">
        <v>87</v>
      </c>
      <c r="AW181" s="13" t="s">
        <v>33</v>
      </c>
      <c r="AX181" s="13" t="s">
        <v>85</v>
      </c>
      <c r="AY181" s="172" t="s">
        <v>240</v>
      </c>
    </row>
    <row r="182" spans="1:65" s="2" customFormat="1" ht="24">
      <c r="A182" s="32"/>
      <c r="B182" s="148"/>
      <c r="C182" s="194" t="s">
        <v>327</v>
      </c>
      <c r="D182" s="194" t="s">
        <v>428</v>
      </c>
      <c r="E182" s="195" t="s">
        <v>2486</v>
      </c>
      <c r="F182" s="196" t="s">
        <v>2487</v>
      </c>
      <c r="G182" s="197" t="s">
        <v>445</v>
      </c>
      <c r="H182" s="198">
        <v>56</v>
      </c>
      <c r="I182" s="199"/>
      <c r="J182" s="200">
        <f>ROUND(I182*H182,2)</f>
        <v>0</v>
      </c>
      <c r="K182" s="196" t="s">
        <v>356</v>
      </c>
      <c r="L182" s="201"/>
      <c r="M182" s="202" t="s">
        <v>1</v>
      </c>
      <c r="N182" s="203" t="s">
        <v>43</v>
      </c>
      <c r="O182" s="58"/>
      <c r="P182" s="158">
        <f>O182*H182</f>
        <v>0</v>
      </c>
      <c r="Q182" s="158">
        <v>0.00028</v>
      </c>
      <c r="R182" s="158">
        <f>Q182*H182</f>
        <v>0.01568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2111</v>
      </c>
      <c r="AT182" s="160" t="s">
        <v>428</v>
      </c>
      <c r="AU182" s="160" t="s">
        <v>87</v>
      </c>
      <c r="AY182" s="17" t="s">
        <v>240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2111</v>
      </c>
      <c r="BM182" s="160" t="s">
        <v>2488</v>
      </c>
    </row>
    <row r="183" spans="1:47" s="2" customFormat="1" ht="12">
      <c r="A183" s="32"/>
      <c r="B183" s="33"/>
      <c r="C183" s="32"/>
      <c r="D183" s="162" t="s">
        <v>248</v>
      </c>
      <c r="E183" s="32"/>
      <c r="F183" s="163" t="s">
        <v>2487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248</v>
      </c>
      <c r="AU183" s="17" t="s">
        <v>87</v>
      </c>
    </row>
    <row r="184" spans="1:65" s="2" customFormat="1" ht="24">
      <c r="A184" s="32"/>
      <c r="B184" s="148"/>
      <c r="C184" s="149" t="s">
        <v>332</v>
      </c>
      <c r="D184" s="149" t="s">
        <v>243</v>
      </c>
      <c r="E184" s="150" t="s">
        <v>2489</v>
      </c>
      <c r="F184" s="151" t="s">
        <v>2490</v>
      </c>
      <c r="G184" s="152" t="s">
        <v>501</v>
      </c>
      <c r="H184" s="153">
        <v>9</v>
      </c>
      <c r="I184" s="154"/>
      <c r="J184" s="155">
        <f>ROUND(I184*H184,2)</f>
        <v>0</v>
      </c>
      <c r="K184" s="151" t="s">
        <v>356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1344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1344</v>
      </c>
      <c r="BM184" s="160" t="s">
        <v>2491</v>
      </c>
    </row>
    <row r="185" spans="1:47" s="2" customFormat="1" ht="19.5">
      <c r="A185" s="32"/>
      <c r="B185" s="33"/>
      <c r="C185" s="32"/>
      <c r="D185" s="162" t="s">
        <v>248</v>
      </c>
      <c r="E185" s="32"/>
      <c r="F185" s="163" t="s">
        <v>2492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1:65" s="2" customFormat="1" ht="16.5" customHeight="1">
      <c r="A186" s="32"/>
      <c r="B186" s="148"/>
      <c r="C186" s="194" t="s">
        <v>453</v>
      </c>
      <c r="D186" s="194" t="s">
        <v>428</v>
      </c>
      <c r="E186" s="195" t="s">
        <v>2493</v>
      </c>
      <c r="F186" s="196" t="s">
        <v>2494</v>
      </c>
      <c r="G186" s="197" t="s">
        <v>501</v>
      </c>
      <c r="H186" s="198">
        <v>3</v>
      </c>
      <c r="I186" s="199"/>
      <c r="J186" s="200">
        <f>ROUND(I186*H186,2)</f>
        <v>0</v>
      </c>
      <c r="K186" s="196" t="s">
        <v>356</v>
      </c>
      <c r="L186" s="201"/>
      <c r="M186" s="202" t="s">
        <v>1</v>
      </c>
      <c r="N186" s="203" t="s">
        <v>43</v>
      </c>
      <c r="O186" s="58"/>
      <c r="P186" s="158">
        <f>O186*H186</f>
        <v>0</v>
      </c>
      <c r="Q186" s="158">
        <v>5E-05</v>
      </c>
      <c r="R186" s="158">
        <f>Q186*H186</f>
        <v>0.00015000000000000001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2111</v>
      </c>
      <c r="AT186" s="160" t="s">
        <v>428</v>
      </c>
      <c r="AU186" s="160" t="s">
        <v>87</v>
      </c>
      <c r="AY186" s="17" t="s">
        <v>240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2111</v>
      </c>
      <c r="BM186" s="160" t="s">
        <v>2495</v>
      </c>
    </row>
    <row r="187" spans="1:47" s="2" customFormat="1" ht="12">
      <c r="A187" s="32"/>
      <c r="B187" s="33"/>
      <c r="C187" s="32"/>
      <c r="D187" s="162" t="s">
        <v>248</v>
      </c>
      <c r="E187" s="32"/>
      <c r="F187" s="163" t="s">
        <v>2494</v>
      </c>
      <c r="G187" s="32"/>
      <c r="H187" s="32"/>
      <c r="I187" s="164"/>
      <c r="J187" s="32"/>
      <c r="K187" s="32"/>
      <c r="L187" s="33"/>
      <c r="M187" s="165"/>
      <c r="N187" s="166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248</v>
      </c>
      <c r="AU187" s="17" t="s">
        <v>87</v>
      </c>
    </row>
    <row r="188" spans="1:65" s="2" customFormat="1" ht="16.5" customHeight="1">
      <c r="A188" s="32"/>
      <c r="B188" s="148"/>
      <c r="C188" s="194" t="s">
        <v>7</v>
      </c>
      <c r="D188" s="194" t="s">
        <v>428</v>
      </c>
      <c r="E188" s="195" t="s">
        <v>2496</v>
      </c>
      <c r="F188" s="196" t="s">
        <v>2497</v>
      </c>
      <c r="G188" s="197" t="s">
        <v>501</v>
      </c>
      <c r="H188" s="198">
        <v>3</v>
      </c>
      <c r="I188" s="199"/>
      <c r="J188" s="200">
        <f>ROUND(I188*H188,2)</f>
        <v>0</v>
      </c>
      <c r="K188" s="196" t="s">
        <v>356</v>
      </c>
      <c r="L188" s="201"/>
      <c r="M188" s="202" t="s">
        <v>1</v>
      </c>
      <c r="N188" s="203" t="s">
        <v>43</v>
      </c>
      <c r="O188" s="58"/>
      <c r="P188" s="158">
        <f>O188*H188</f>
        <v>0</v>
      </c>
      <c r="Q188" s="158">
        <v>8E-05</v>
      </c>
      <c r="R188" s="158">
        <f>Q188*H188</f>
        <v>0.00024000000000000003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2111</v>
      </c>
      <c r="AT188" s="160" t="s">
        <v>428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2111</v>
      </c>
      <c r="BM188" s="160" t="s">
        <v>2498</v>
      </c>
    </row>
    <row r="189" spans="1:47" s="2" customFormat="1" ht="12">
      <c r="A189" s="32"/>
      <c r="B189" s="33"/>
      <c r="C189" s="32"/>
      <c r="D189" s="162" t="s">
        <v>248</v>
      </c>
      <c r="E189" s="32"/>
      <c r="F189" s="163" t="s">
        <v>2497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24">
      <c r="A190" s="32"/>
      <c r="B190" s="148"/>
      <c r="C190" s="194" t="s">
        <v>462</v>
      </c>
      <c r="D190" s="194" t="s">
        <v>428</v>
      </c>
      <c r="E190" s="195" t="s">
        <v>2499</v>
      </c>
      <c r="F190" s="196" t="s">
        <v>2500</v>
      </c>
      <c r="G190" s="197" t="s">
        <v>501</v>
      </c>
      <c r="H190" s="198">
        <v>3</v>
      </c>
      <c r="I190" s="199"/>
      <c r="J190" s="200">
        <f>ROUND(I190*H190,2)</f>
        <v>0</v>
      </c>
      <c r="K190" s="196" t="s">
        <v>1</v>
      </c>
      <c r="L190" s="201"/>
      <c r="M190" s="202" t="s">
        <v>1</v>
      </c>
      <c r="N190" s="203" t="s">
        <v>43</v>
      </c>
      <c r="O190" s="58"/>
      <c r="P190" s="158">
        <f>O190*H190</f>
        <v>0</v>
      </c>
      <c r="Q190" s="158">
        <v>0.00035</v>
      </c>
      <c r="R190" s="158">
        <f>Q190*H190</f>
        <v>0.00105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2111</v>
      </c>
      <c r="AT190" s="160" t="s">
        <v>428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2111</v>
      </c>
      <c r="BM190" s="160" t="s">
        <v>2501</v>
      </c>
    </row>
    <row r="191" spans="1:47" s="2" customFormat="1" ht="19.5">
      <c r="A191" s="32"/>
      <c r="B191" s="33"/>
      <c r="C191" s="32"/>
      <c r="D191" s="162" t="s">
        <v>248</v>
      </c>
      <c r="E191" s="32"/>
      <c r="F191" s="163" t="s">
        <v>2502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1:65" s="2" customFormat="1" ht="24">
      <c r="A192" s="32"/>
      <c r="B192" s="148"/>
      <c r="C192" s="149" t="s">
        <v>467</v>
      </c>
      <c r="D192" s="149" t="s">
        <v>243</v>
      </c>
      <c r="E192" s="150" t="s">
        <v>2322</v>
      </c>
      <c r="F192" s="151" t="s">
        <v>2323</v>
      </c>
      <c r="G192" s="152" t="s">
        <v>501</v>
      </c>
      <c r="H192" s="153">
        <v>3</v>
      </c>
      <c r="I192" s="154"/>
      <c r="J192" s="155">
        <f>ROUND(I192*H192,2)</f>
        <v>0</v>
      </c>
      <c r="K192" s="151" t="s">
        <v>356</v>
      </c>
      <c r="L192" s="33"/>
      <c r="M192" s="156" t="s">
        <v>1</v>
      </c>
      <c r="N192" s="157" t="s">
        <v>43</v>
      </c>
      <c r="O192" s="58"/>
      <c r="P192" s="158">
        <f>O192*H192</f>
        <v>0</v>
      </c>
      <c r="Q192" s="158">
        <v>0</v>
      </c>
      <c r="R192" s="158">
        <f>Q192*H192</f>
        <v>0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1344</v>
      </c>
      <c r="AT192" s="160" t="s">
        <v>243</v>
      </c>
      <c r="AU192" s="160" t="s">
        <v>87</v>
      </c>
      <c r="AY192" s="17" t="s">
        <v>240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1344</v>
      </c>
      <c r="BM192" s="160" t="s">
        <v>2503</v>
      </c>
    </row>
    <row r="193" spans="1:47" s="2" customFormat="1" ht="19.5">
      <c r="A193" s="32"/>
      <c r="B193" s="33"/>
      <c r="C193" s="32"/>
      <c r="D193" s="162" t="s">
        <v>248</v>
      </c>
      <c r="E193" s="32"/>
      <c r="F193" s="163" t="s">
        <v>2325</v>
      </c>
      <c r="G193" s="32"/>
      <c r="H193" s="32"/>
      <c r="I193" s="164"/>
      <c r="J193" s="32"/>
      <c r="K193" s="32"/>
      <c r="L193" s="33"/>
      <c r="M193" s="165"/>
      <c r="N193" s="166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248</v>
      </c>
      <c r="AU193" s="17" t="s">
        <v>87</v>
      </c>
    </row>
    <row r="194" spans="1:65" s="2" customFormat="1" ht="33" customHeight="1">
      <c r="A194" s="32"/>
      <c r="B194" s="148"/>
      <c r="C194" s="194" t="s">
        <v>472</v>
      </c>
      <c r="D194" s="194" t="s">
        <v>428</v>
      </c>
      <c r="E194" s="195" t="s">
        <v>2504</v>
      </c>
      <c r="F194" s="196" t="s">
        <v>2505</v>
      </c>
      <c r="G194" s="197" t="s">
        <v>501</v>
      </c>
      <c r="H194" s="198">
        <v>3</v>
      </c>
      <c r="I194" s="199"/>
      <c r="J194" s="200">
        <f>ROUND(I194*H194,2)</f>
        <v>0</v>
      </c>
      <c r="K194" s="196" t="s">
        <v>1</v>
      </c>
      <c r="L194" s="201"/>
      <c r="M194" s="202" t="s">
        <v>1</v>
      </c>
      <c r="N194" s="203" t="s">
        <v>43</v>
      </c>
      <c r="O194" s="58"/>
      <c r="P194" s="158">
        <f>O194*H194</f>
        <v>0</v>
      </c>
      <c r="Q194" s="158">
        <v>6E-05</v>
      </c>
      <c r="R194" s="158">
        <f>Q194*H194</f>
        <v>0.00018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2111</v>
      </c>
      <c r="AT194" s="160" t="s">
        <v>428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2111</v>
      </c>
      <c r="BM194" s="160" t="s">
        <v>2506</v>
      </c>
    </row>
    <row r="195" spans="1:65" s="2" customFormat="1" ht="21.75" customHeight="1">
      <c r="A195" s="32"/>
      <c r="B195" s="148"/>
      <c r="C195" s="149" t="s">
        <v>403</v>
      </c>
      <c r="D195" s="149" t="s">
        <v>243</v>
      </c>
      <c r="E195" s="150" t="s">
        <v>2432</v>
      </c>
      <c r="F195" s="151" t="s">
        <v>2433</v>
      </c>
      <c r="G195" s="152" t="s">
        <v>445</v>
      </c>
      <c r="H195" s="153">
        <v>56</v>
      </c>
      <c r="I195" s="154"/>
      <c r="J195" s="155">
        <f>ROUND(I195*H195,2)</f>
        <v>0</v>
      </c>
      <c r="K195" s="151" t="s">
        <v>356</v>
      </c>
      <c r="L195" s="33"/>
      <c r="M195" s="156" t="s">
        <v>1</v>
      </c>
      <c r="N195" s="157" t="s">
        <v>43</v>
      </c>
      <c r="O195" s="5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1344</v>
      </c>
      <c r="AT195" s="160" t="s">
        <v>243</v>
      </c>
      <c r="AU195" s="160" t="s">
        <v>87</v>
      </c>
      <c r="AY195" s="17" t="s">
        <v>240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1344</v>
      </c>
      <c r="BM195" s="160" t="s">
        <v>2507</v>
      </c>
    </row>
    <row r="196" spans="1:47" s="2" customFormat="1" ht="12">
      <c r="A196" s="32"/>
      <c r="B196" s="33"/>
      <c r="C196" s="32"/>
      <c r="D196" s="162" t="s">
        <v>248</v>
      </c>
      <c r="E196" s="32"/>
      <c r="F196" s="163" t="s">
        <v>2435</v>
      </c>
      <c r="G196" s="32"/>
      <c r="H196" s="32"/>
      <c r="I196" s="164"/>
      <c r="J196" s="32"/>
      <c r="K196" s="32"/>
      <c r="L196" s="33"/>
      <c r="M196" s="165"/>
      <c r="N196" s="166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248</v>
      </c>
      <c r="AU196" s="17" t="s">
        <v>87</v>
      </c>
    </row>
    <row r="197" spans="1:65" s="2" customFormat="1" ht="16.5" customHeight="1">
      <c r="A197" s="32"/>
      <c r="B197" s="148"/>
      <c r="C197" s="149" t="s">
        <v>478</v>
      </c>
      <c r="D197" s="149" t="s">
        <v>243</v>
      </c>
      <c r="E197" s="150" t="s">
        <v>2508</v>
      </c>
      <c r="F197" s="151" t="s">
        <v>2339</v>
      </c>
      <c r="G197" s="152" t="s">
        <v>493</v>
      </c>
      <c r="H197" s="153">
        <v>3</v>
      </c>
      <c r="I197" s="154"/>
      <c r="J197" s="155">
        <f>ROUND(I197*H197,2)</f>
        <v>0</v>
      </c>
      <c r="K197" s="151" t="s">
        <v>1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239</v>
      </c>
      <c r="AT197" s="160" t="s">
        <v>243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2509</v>
      </c>
    </row>
    <row r="198" spans="1:47" s="2" customFormat="1" ht="12">
      <c r="A198" s="32"/>
      <c r="B198" s="33"/>
      <c r="C198" s="32"/>
      <c r="D198" s="162" t="s">
        <v>248</v>
      </c>
      <c r="E198" s="32"/>
      <c r="F198" s="163" t="s">
        <v>2339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1:65" s="2" customFormat="1" ht="16.5" customHeight="1">
      <c r="A199" s="32"/>
      <c r="B199" s="148"/>
      <c r="C199" s="149" t="s">
        <v>483</v>
      </c>
      <c r="D199" s="149" t="s">
        <v>243</v>
      </c>
      <c r="E199" s="150" t="s">
        <v>2341</v>
      </c>
      <c r="F199" s="151" t="s">
        <v>2342</v>
      </c>
      <c r="G199" s="152" t="s">
        <v>246</v>
      </c>
      <c r="H199" s="153">
        <v>1</v>
      </c>
      <c r="I199" s="154"/>
      <c r="J199" s="155">
        <f>ROUND(I199*H199,2)</f>
        <v>0</v>
      </c>
      <c r="K199" s="151" t="s">
        <v>1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239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2510</v>
      </c>
    </row>
    <row r="200" spans="1:47" s="2" customFormat="1" ht="12">
      <c r="A200" s="32"/>
      <c r="B200" s="33"/>
      <c r="C200" s="32"/>
      <c r="D200" s="162" t="s">
        <v>248</v>
      </c>
      <c r="E200" s="32"/>
      <c r="F200" s="163" t="s">
        <v>2342</v>
      </c>
      <c r="G200" s="32"/>
      <c r="H200" s="32"/>
      <c r="I200" s="164"/>
      <c r="J200" s="32"/>
      <c r="K200" s="32"/>
      <c r="L200" s="33"/>
      <c r="M200" s="165"/>
      <c r="N200" s="166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2:51" s="13" customFormat="1" ht="22.5">
      <c r="B201" s="171"/>
      <c r="D201" s="162" t="s">
        <v>367</v>
      </c>
      <c r="F201" s="173" t="s">
        <v>2344</v>
      </c>
      <c r="H201" s="174">
        <v>1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367</v>
      </c>
      <c r="AU201" s="172" t="s">
        <v>87</v>
      </c>
      <c r="AV201" s="13" t="s">
        <v>87</v>
      </c>
      <c r="AW201" s="13" t="s">
        <v>3</v>
      </c>
      <c r="AX201" s="13" t="s">
        <v>85</v>
      </c>
      <c r="AY201" s="172" t="s">
        <v>240</v>
      </c>
    </row>
    <row r="202" spans="1:65" s="2" customFormat="1" ht="16.5" customHeight="1">
      <c r="A202" s="32"/>
      <c r="B202" s="148"/>
      <c r="C202" s="149" t="s">
        <v>485</v>
      </c>
      <c r="D202" s="149" t="s">
        <v>243</v>
      </c>
      <c r="E202" s="150" t="s">
        <v>1679</v>
      </c>
      <c r="F202" s="151" t="s">
        <v>1680</v>
      </c>
      <c r="G202" s="152" t="s">
        <v>445</v>
      </c>
      <c r="H202" s="153">
        <v>61.6</v>
      </c>
      <c r="I202" s="154"/>
      <c r="J202" s="155">
        <f>ROUND(I202*H202,2)</f>
        <v>0</v>
      </c>
      <c r="K202" s="151" t="s">
        <v>356</v>
      </c>
      <c r="L202" s="33"/>
      <c r="M202" s="156" t="s">
        <v>1</v>
      </c>
      <c r="N202" s="157" t="s">
        <v>43</v>
      </c>
      <c r="O202" s="58"/>
      <c r="P202" s="158">
        <f>O202*H202</f>
        <v>0</v>
      </c>
      <c r="Q202" s="158">
        <v>0.00019</v>
      </c>
      <c r="R202" s="158">
        <f>Q202*H202</f>
        <v>0.011704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239</v>
      </c>
      <c r="AT202" s="160" t="s">
        <v>243</v>
      </c>
      <c r="AU202" s="160" t="s">
        <v>87</v>
      </c>
      <c r="AY202" s="17" t="s">
        <v>240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239</v>
      </c>
      <c r="BM202" s="160" t="s">
        <v>2511</v>
      </c>
    </row>
    <row r="203" spans="1:47" s="2" customFormat="1" ht="12">
      <c r="A203" s="32"/>
      <c r="B203" s="33"/>
      <c r="C203" s="32"/>
      <c r="D203" s="162" t="s">
        <v>248</v>
      </c>
      <c r="E203" s="32"/>
      <c r="F203" s="163" t="s">
        <v>1682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248</v>
      </c>
      <c r="AU203" s="17" t="s">
        <v>87</v>
      </c>
    </row>
    <row r="204" spans="2:51" s="13" customFormat="1" ht="12">
      <c r="B204" s="171"/>
      <c r="D204" s="162" t="s">
        <v>367</v>
      </c>
      <c r="F204" s="173" t="s">
        <v>2512</v>
      </c>
      <c r="H204" s="174">
        <v>61.6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367</v>
      </c>
      <c r="AU204" s="172" t="s">
        <v>87</v>
      </c>
      <c r="AV204" s="13" t="s">
        <v>87</v>
      </c>
      <c r="AW204" s="13" t="s">
        <v>3</v>
      </c>
      <c r="AX204" s="13" t="s">
        <v>85</v>
      </c>
      <c r="AY204" s="172" t="s">
        <v>240</v>
      </c>
    </row>
    <row r="205" spans="1:65" s="2" customFormat="1" ht="21.75" customHeight="1">
      <c r="A205" s="32"/>
      <c r="B205" s="148"/>
      <c r="C205" s="149" t="s">
        <v>490</v>
      </c>
      <c r="D205" s="149" t="s">
        <v>243</v>
      </c>
      <c r="E205" s="150" t="s">
        <v>1685</v>
      </c>
      <c r="F205" s="151" t="s">
        <v>1686</v>
      </c>
      <c r="G205" s="152" t="s">
        <v>445</v>
      </c>
      <c r="H205" s="153">
        <v>61.6</v>
      </c>
      <c r="I205" s="154"/>
      <c r="J205" s="155">
        <f>ROUND(I205*H205,2)</f>
        <v>0</v>
      </c>
      <c r="K205" s="151" t="s">
        <v>356</v>
      </c>
      <c r="L205" s="33"/>
      <c r="M205" s="156" t="s">
        <v>1</v>
      </c>
      <c r="N205" s="157" t="s">
        <v>43</v>
      </c>
      <c r="O205" s="58"/>
      <c r="P205" s="158">
        <f>O205*H205</f>
        <v>0</v>
      </c>
      <c r="Q205" s="158">
        <v>9E-05</v>
      </c>
      <c r="R205" s="158">
        <f>Q205*H205</f>
        <v>0.005544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239</v>
      </c>
      <c r="AT205" s="160" t="s">
        <v>243</v>
      </c>
      <c r="AU205" s="160" t="s">
        <v>87</v>
      </c>
      <c r="AY205" s="17" t="s">
        <v>240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239</v>
      </c>
      <c r="BM205" s="160" t="s">
        <v>2513</v>
      </c>
    </row>
    <row r="206" spans="1:47" s="2" customFormat="1" ht="12">
      <c r="A206" s="32"/>
      <c r="B206" s="33"/>
      <c r="C206" s="32"/>
      <c r="D206" s="162" t="s">
        <v>248</v>
      </c>
      <c r="E206" s="32"/>
      <c r="F206" s="163" t="s">
        <v>1688</v>
      </c>
      <c r="G206" s="32"/>
      <c r="H206" s="32"/>
      <c r="I206" s="164"/>
      <c r="J206" s="32"/>
      <c r="K206" s="32"/>
      <c r="L206" s="33"/>
      <c r="M206" s="167"/>
      <c r="N206" s="168"/>
      <c r="O206" s="169"/>
      <c r="P206" s="169"/>
      <c r="Q206" s="169"/>
      <c r="R206" s="169"/>
      <c r="S206" s="169"/>
      <c r="T206" s="1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248</v>
      </c>
      <c r="AU206" s="17" t="s">
        <v>87</v>
      </c>
    </row>
    <row r="207" spans="1:31" s="2" customFormat="1" ht="6.95" customHeight="1">
      <c r="A207" s="32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33"/>
      <c r="M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</row>
  </sheetData>
  <autoFilter ref="C127:K206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BM227"/>
  <sheetViews>
    <sheetView showGridLines="0" workbookViewId="0" topLeftCell="A21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199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2242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2514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200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ROUND((SUM(BE128:BE226)),2)</f>
        <v>0</v>
      </c>
      <c r="G35" s="32"/>
      <c r="H35" s="32"/>
      <c r="I35" s="105">
        <v>0.21</v>
      </c>
      <c r="J35" s="104">
        <f>ROUND(((SUM(BE128:BE226))*I35),2)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ROUND((SUM(BF128:BF226)),2)</f>
        <v>0</v>
      </c>
      <c r="G36" s="32"/>
      <c r="H36" s="32"/>
      <c r="I36" s="105">
        <v>0.15</v>
      </c>
      <c r="J36" s="104">
        <f>ROUND(((SUM(BF128:BF226))*I36),2)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ROUND((SUM(BG128:BG226)),2)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ROUND((SUM(BH128:BH226)),2)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ROUND((SUM(BI128:BI226)),2)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2242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SO-504 - Plynovodní přípojky –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2:12" s="10" customFormat="1" ht="19.9" customHeight="1">
      <c r="B101" s="121"/>
      <c r="D101" s="122" t="s">
        <v>823</v>
      </c>
      <c r="E101" s="123"/>
      <c r="F101" s="123"/>
      <c r="G101" s="123"/>
      <c r="H101" s="123"/>
      <c r="I101" s="123"/>
      <c r="J101" s="124">
        <f>J169</f>
        <v>0</v>
      </c>
      <c r="L101" s="121"/>
    </row>
    <row r="102" spans="2:12" s="10" customFormat="1" ht="19.9" customHeight="1">
      <c r="B102" s="121"/>
      <c r="D102" s="122" t="s">
        <v>349</v>
      </c>
      <c r="E102" s="123"/>
      <c r="F102" s="123"/>
      <c r="G102" s="123"/>
      <c r="H102" s="123"/>
      <c r="I102" s="123"/>
      <c r="J102" s="124">
        <f>J176</f>
        <v>0</v>
      </c>
      <c r="L102" s="121"/>
    </row>
    <row r="103" spans="2:12" s="9" customFormat="1" ht="24.95" customHeight="1">
      <c r="B103" s="117"/>
      <c r="D103" s="118" t="s">
        <v>1990</v>
      </c>
      <c r="E103" s="119"/>
      <c r="F103" s="119"/>
      <c r="G103" s="119"/>
      <c r="H103" s="119"/>
      <c r="I103" s="119"/>
      <c r="J103" s="120">
        <f>J181</f>
        <v>0</v>
      </c>
      <c r="L103" s="117"/>
    </row>
    <row r="104" spans="2:12" s="10" customFormat="1" ht="19.9" customHeight="1">
      <c r="B104" s="121"/>
      <c r="D104" s="122" t="s">
        <v>2444</v>
      </c>
      <c r="E104" s="123"/>
      <c r="F104" s="123"/>
      <c r="G104" s="123"/>
      <c r="H104" s="123"/>
      <c r="I104" s="123"/>
      <c r="J104" s="124">
        <f>J182</f>
        <v>0</v>
      </c>
      <c r="L104" s="121"/>
    </row>
    <row r="105" spans="2:12" s="9" customFormat="1" ht="24.95" customHeight="1">
      <c r="B105" s="117"/>
      <c r="D105" s="118" t="s">
        <v>1572</v>
      </c>
      <c r="E105" s="119"/>
      <c r="F105" s="119"/>
      <c r="G105" s="119"/>
      <c r="H105" s="119"/>
      <c r="I105" s="119"/>
      <c r="J105" s="120">
        <f>J186</f>
        <v>0</v>
      </c>
      <c r="L105" s="117"/>
    </row>
    <row r="106" spans="2:12" s="10" customFormat="1" ht="19.9" customHeight="1">
      <c r="B106" s="121"/>
      <c r="D106" s="122" t="s">
        <v>1573</v>
      </c>
      <c r="E106" s="123"/>
      <c r="F106" s="123"/>
      <c r="G106" s="123"/>
      <c r="H106" s="123"/>
      <c r="I106" s="123"/>
      <c r="J106" s="124">
        <f>J187</f>
        <v>0</v>
      </c>
      <c r="L106" s="12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224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25" customHeight="1">
      <c r="A116" s="32"/>
      <c r="B116" s="33"/>
      <c r="C116" s="32"/>
      <c r="D116" s="32"/>
      <c r="E116" s="252" t="str">
        <f>E7</f>
        <v>ZTV pro výstavbu rodinných a bytových domů U Unika v Pacově - III.etapa</v>
      </c>
      <c r="F116" s="253"/>
      <c r="G116" s="253"/>
      <c r="H116" s="25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213</v>
      </c>
      <c r="L117" s="20"/>
    </row>
    <row r="118" spans="1:31" s="2" customFormat="1" ht="16.5" customHeight="1">
      <c r="A118" s="32"/>
      <c r="B118" s="33"/>
      <c r="C118" s="32"/>
      <c r="D118" s="32"/>
      <c r="E118" s="252" t="s">
        <v>2242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215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09" t="str">
        <f>E11</f>
        <v>SO-504 - Plynovodní přípojky – část C</v>
      </c>
      <c r="F120" s="251"/>
      <c r="G120" s="251"/>
      <c r="H120" s="25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město Pacov</v>
      </c>
      <c r="G122" s="32"/>
      <c r="H122" s="32"/>
      <c r="I122" s="27" t="s">
        <v>22</v>
      </c>
      <c r="J122" s="55" t="str">
        <f>IF(J14="","",J14)</f>
        <v>21. 12. 2020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5.7" customHeight="1">
      <c r="A124" s="32"/>
      <c r="B124" s="33"/>
      <c r="C124" s="27" t="s">
        <v>24</v>
      </c>
      <c r="D124" s="32"/>
      <c r="E124" s="32"/>
      <c r="F124" s="25" t="str">
        <f>E17</f>
        <v>město Pacov</v>
      </c>
      <c r="G124" s="32"/>
      <c r="H124" s="32"/>
      <c r="I124" s="27" t="s">
        <v>29</v>
      </c>
      <c r="J124" s="30" t="str">
        <f>E23</f>
        <v>PROJEKT CENTRUM NOVA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27</v>
      </c>
      <c r="D125" s="32"/>
      <c r="E125" s="32"/>
      <c r="F125" s="25" t="str">
        <f>IF(E20="","",E20)</f>
        <v>Vyplň údaj</v>
      </c>
      <c r="G125" s="32"/>
      <c r="H125" s="32"/>
      <c r="I125" s="27" t="s">
        <v>34</v>
      </c>
      <c r="J125" s="30" t="str">
        <f>E26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25"/>
      <c r="B127" s="126"/>
      <c r="C127" s="127" t="s">
        <v>225</v>
      </c>
      <c r="D127" s="128" t="s">
        <v>63</v>
      </c>
      <c r="E127" s="128" t="s">
        <v>59</v>
      </c>
      <c r="F127" s="128" t="s">
        <v>60</v>
      </c>
      <c r="G127" s="128" t="s">
        <v>226</v>
      </c>
      <c r="H127" s="128" t="s">
        <v>227</v>
      </c>
      <c r="I127" s="128" t="s">
        <v>228</v>
      </c>
      <c r="J127" s="128" t="s">
        <v>219</v>
      </c>
      <c r="K127" s="129" t="s">
        <v>229</v>
      </c>
      <c r="L127" s="130"/>
      <c r="M127" s="62" t="s">
        <v>1</v>
      </c>
      <c r="N127" s="63" t="s">
        <v>42</v>
      </c>
      <c r="O127" s="63" t="s">
        <v>230</v>
      </c>
      <c r="P127" s="63" t="s">
        <v>231</v>
      </c>
      <c r="Q127" s="63" t="s">
        <v>232</v>
      </c>
      <c r="R127" s="63" t="s">
        <v>233</v>
      </c>
      <c r="S127" s="63" t="s">
        <v>234</v>
      </c>
      <c r="T127" s="64" t="s">
        <v>235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236</v>
      </c>
      <c r="D128" s="32"/>
      <c r="E128" s="32"/>
      <c r="F128" s="32"/>
      <c r="G128" s="32"/>
      <c r="H128" s="32"/>
      <c r="I128" s="32"/>
      <c r="J128" s="131">
        <f>BK128</f>
        <v>0</v>
      </c>
      <c r="K128" s="32"/>
      <c r="L128" s="33"/>
      <c r="M128" s="65"/>
      <c r="N128" s="56"/>
      <c r="O128" s="66"/>
      <c r="P128" s="132">
        <f>P129+P181+P186</f>
        <v>0</v>
      </c>
      <c r="Q128" s="66"/>
      <c r="R128" s="132">
        <f>R129+R181+R186</f>
        <v>37.547688</v>
      </c>
      <c r="S128" s="66"/>
      <c r="T128" s="133">
        <f>T129+T181+T186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77</v>
      </c>
      <c r="AU128" s="17" t="s">
        <v>221</v>
      </c>
      <c r="BK128" s="134">
        <f>BK129+BK181+BK186</f>
        <v>0</v>
      </c>
    </row>
    <row r="129" spans="2:63" s="12" customFormat="1" ht="25.9" customHeight="1">
      <c r="B129" s="135"/>
      <c r="D129" s="136" t="s">
        <v>77</v>
      </c>
      <c r="E129" s="137" t="s">
        <v>350</v>
      </c>
      <c r="F129" s="137" t="s">
        <v>351</v>
      </c>
      <c r="I129" s="138"/>
      <c r="J129" s="139">
        <f>BK129</f>
        <v>0</v>
      </c>
      <c r="L129" s="135"/>
      <c r="M129" s="140"/>
      <c r="N129" s="141"/>
      <c r="O129" s="141"/>
      <c r="P129" s="142">
        <f>P130+P169+P176</f>
        <v>0</v>
      </c>
      <c r="Q129" s="141"/>
      <c r="R129" s="142">
        <f>R130+R169+R176</f>
        <v>37.49</v>
      </c>
      <c r="S129" s="141"/>
      <c r="T129" s="143">
        <f>T130+T169+T176</f>
        <v>0</v>
      </c>
      <c r="AR129" s="136" t="s">
        <v>85</v>
      </c>
      <c r="AT129" s="144" t="s">
        <v>77</v>
      </c>
      <c r="AU129" s="144" t="s">
        <v>78</v>
      </c>
      <c r="AY129" s="136" t="s">
        <v>240</v>
      </c>
      <c r="BK129" s="145">
        <f>BK130+BK169+BK176</f>
        <v>0</v>
      </c>
    </row>
    <row r="130" spans="2:63" s="12" customFormat="1" ht="22.9" customHeight="1">
      <c r="B130" s="135"/>
      <c r="D130" s="136" t="s">
        <v>77</v>
      </c>
      <c r="E130" s="146" t="s">
        <v>85</v>
      </c>
      <c r="F130" s="146" t="s">
        <v>352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SUM(P131:P168)</f>
        <v>0</v>
      </c>
      <c r="Q130" s="141"/>
      <c r="R130" s="142">
        <f>SUM(R131:R168)</f>
        <v>31.82</v>
      </c>
      <c r="S130" s="141"/>
      <c r="T130" s="143">
        <f>SUM(T131:T168)</f>
        <v>0</v>
      </c>
      <c r="AR130" s="136" t="s">
        <v>85</v>
      </c>
      <c r="AT130" s="144" t="s">
        <v>77</v>
      </c>
      <c r="AU130" s="144" t="s">
        <v>85</v>
      </c>
      <c r="AY130" s="136" t="s">
        <v>240</v>
      </c>
      <c r="BK130" s="145">
        <f>SUM(BK131:BK168)</f>
        <v>0</v>
      </c>
    </row>
    <row r="131" spans="1:65" s="2" customFormat="1" ht="33" customHeight="1">
      <c r="A131" s="32"/>
      <c r="B131" s="148"/>
      <c r="C131" s="149" t="s">
        <v>85</v>
      </c>
      <c r="D131" s="149" t="s">
        <v>243</v>
      </c>
      <c r="E131" s="150" t="s">
        <v>1578</v>
      </c>
      <c r="F131" s="151" t="s">
        <v>1579</v>
      </c>
      <c r="G131" s="152" t="s">
        <v>375</v>
      </c>
      <c r="H131" s="153">
        <v>4.545</v>
      </c>
      <c r="I131" s="154"/>
      <c r="J131" s="155">
        <f>ROUND(I131*H131,2)</f>
        <v>0</v>
      </c>
      <c r="K131" s="151" t="s">
        <v>356</v>
      </c>
      <c r="L131" s="33"/>
      <c r="M131" s="156" t="s">
        <v>1</v>
      </c>
      <c r="N131" s="157" t="s">
        <v>43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239</v>
      </c>
      <c r="AT131" s="160" t="s">
        <v>243</v>
      </c>
      <c r="AU131" s="160" t="s">
        <v>87</v>
      </c>
      <c r="AY131" s="17" t="s">
        <v>240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85</v>
      </c>
      <c r="BK131" s="161">
        <f>ROUND(I131*H131,2)</f>
        <v>0</v>
      </c>
      <c r="BL131" s="17" t="s">
        <v>239</v>
      </c>
      <c r="BM131" s="160" t="s">
        <v>2515</v>
      </c>
    </row>
    <row r="132" spans="1:47" s="2" customFormat="1" ht="29.25">
      <c r="A132" s="32"/>
      <c r="B132" s="33"/>
      <c r="C132" s="32"/>
      <c r="D132" s="162" t="s">
        <v>248</v>
      </c>
      <c r="E132" s="32"/>
      <c r="F132" s="163" t="s">
        <v>1581</v>
      </c>
      <c r="G132" s="32"/>
      <c r="H132" s="32"/>
      <c r="I132" s="164"/>
      <c r="J132" s="32"/>
      <c r="K132" s="32"/>
      <c r="L132" s="33"/>
      <c r="M132" s="165"/>
      <c r="N132" s="16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248</v>
      </c>
      <c r="AU132" s="17" t="s">
        <v>87</v>
      </c>
    </row>
    <row r="133" spans="2:51" s="15" customFormat="1" ht="12">
      <c r="B133" s="187"/>
      <c r="D133" s="162" t="s">
        <v>367</v>
      </c>
      <c r="E133" s="188" t="s">
        <v>1</v>
      </c>
      <c r="F133" s="189" t="s">
        <v>2516</v>
      </c>
      <c r="H133" s="188" t="s">
        <v>1</v>
      </c>
      <c r="I133" s="190"/>
      <c r="L133" s="187"/>
      <c r="M133" s="191"/>
      <c r="N133" s="192"/>
      <c r="O133" s="192"/>
      <c r="P133" s="192"/>
      <c r="Q133" s="192"/>
      <c r="R133" s="192"/>
      <c r="S133" s="192"/>
      <c r="T133" s="193"/>
      <c r="AT133" s="188" t="s">
        <v>367</v>
      </c>
      <c r="AU133" s="188" t="s">
        <v>87</v>
      </c>
      <c r="AV133" s="15" t="s">
        <v>85</v>
      </c>
      <c r="AW133" s="15" t="s">
        <v>33</v>
      </c>
      <c r="AX133" s="15" t="s">
        <v>78</v>
      </c>
      <c r="AY133" s="188" t="s">
        <v>240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2517</v>
      </c>
      <c r="H134" s="174">
        <v>24.48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5" customFormat="1" ht="12">
      <c r="B135" s="187"/>
      <c r="D135" s="162" t="s">
        <v>367</v>
      </c>
      <c r="E135" s="188" t="s">
        <v>1</v>
      </c>
      <c r="F135" s="189" t="s">
        <v>2518</v>
      </c>
      <c r="H135" s="188" t="s">
        <v>1</v>
      </c>
      <c r="I135" s="190"/>
      <c r="L135" s="187"/>
      <c r="M135" s="191"/>
      <c r="N135" s="192"/>
      <c r="O135" s="192"/>
      <c r="P135" s="192"/>
      <c r="Q135" s="192"/>
      <c r="R135" s="192"/>
      <c r="S135" s="192"/>
      <c r="T135" s="193"/>
      <c r="AT135" s="188" t="s">
        <v>367</v>
      </c>
      <c r="AU135" s="188" t="s">
        <v>87</v>
      </c>
      <c r="AV135" s="15" t="s">
        <v>85</v>
      </c>
      <c r="AW135" s="15" t="s">
        <v>33</v>
      </c>
      <c r="AX135" s="15" t="s">
        <v>78</v>
      </c>
      <c r="AY135" s="188" t="s">
        <v>240</v>
      </c>
    </row>
    <row r="136" spans="2:51" s="13" customFormat="1" ht="12">
      <c r="B136" s="171"/>
      <c r="D136" s="162" t="s">
        <v>367</v>
      </c>
      <c r="E136" s="172" t="s">
        <v>1</v>
      </c>
      <c r="F136" s="173" t="s">
        <v>2519</v>
      </c>
      <c r="H136" s="174">
        <v>3.315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367</v>
      </c>
      <c r="AU136" s="172" t="s">
        <v>87</v>
      </c>
      <c r="AV136" s="13" t="s">
        <v>87</v>
      </c>
      <c r="AW136" s="13" t="s">
        <v>33</v>
      </c>
      <c r="AX136" s="13" t="s">
        <v>78</v>
      </c>
      <c r="AY136" s="172" t="s">
        <v>240</v>
      </c>
    </row>
    <row r="137" spans="2:51" s="13" customFormat="1" ht="12">
      <c r="B137" s="171"/>
      <c r="D137" s="162" t="s">
        <v>367</v>
      </c>
      <c r="E137" s="172" t="s">
        <v>1</v>
      </c>
      <c r="F137" s="173" t="s">
        <v>2520</v>
      </c>
      <c r="H137" s="174">
        <v>0.612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367</v>
      </c>
      <c r="AU137" s="172" t="s">
        <v>87</v>
      </c>
      <c r="AV137" s="13" t="s">
        <v>87</v>
      </c>
      <c r="AW137" s="13" t="s">
        <v>33</v>
      </c>
      <c r="AX137" s="13" t="s">
        <v>78</v>
      </c>
      <c r="AY137" s="172" t="s">
        <v>240</v>
      </c>
    </row>
    <row r="138" spans="2:51" s="14" customFormat="1" ht="12">
      <c r="B138" s="179"/>
      <c r="D138" s="162" t="s">
        <v>367</v>
      </c>
      <c r="E138" s="180" t="s">
        <v>1</v>
      </c>
      <c r="F138" s="181" t="s">
        <v>368</v>
      </c>
      <c r="H138" s="182">
        <v>28.407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367</v>
      </c>
      <c r="AU138" s="180" t="s">
        <v>87</v>
      </c>
      <c r="AV138" s="14" t="s">
        <v>239</v>
      </c>
      <c r="AW138" s="14" t="s">
        <v>33</v>
      </c>
      <c r="AX138" s="14" t="s">
        <v>85</v>
      </c>
      <c r="AY138" s="180" t="s">
        <v>240</v>
      </c>
    </row>
    <row r="139" spans="2:51" s="13" customFormat="1" ht="12">
      <c r="B139" s="171"/>
      <c r="D139" s="162" t="s">
        <v>367</v>
      </c>
      <c r="F139" s="173" t="s">
        <v>2521</v>
      </c>
      <c r="H139" s="174">
        <v>4.545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367</v>
      </c>
      <c r="AU139" s="172" t="s">
        <v>87</v>
      </c>
      <c r="AV139" s="13" t="s">
        <v>87</v>
      </c>
      <c r="AW139" s="13" t="s">
        <v>3</v>
      </c>
      <c r="AX139" s="13" t="s">
        <v>85</v>
      </c>
      <c r="AY139" s="172" t="s">
        <v>240</v>
      </c>
    </row>
    <row r="140" spans="1:65" s="2" customFormat="1" ht="24">
      <c r="A140" s="32"/>
      <c r="B140" s="148"/>
      <c r="C140" s="149" t="s">
        <v>87</v>
      </c>
      <c r="D140" s="149" t="s">
        <v>243</v>
      </c>
      <c r="E140" s="150" t="s">
        <v>847</v>
      </c>
      <c r="F140" s="151" t="s">
        <v>848</v>
      </c>
      <c r="G140" s="152" t="s">
        <v>375</v>
      </c>
      <c r="H140" s="153">
        <v>1.44</v>
      </c>
      <c r="I140" s="154"/>
      <c r="J140" s="155">
        <f>ROUND(I140*H140,2)</f>
        <v>0</v>
      </c>
      <c r="K140" s="151" t="s">
        <v>356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239</v>
      </c>
      <c r="AT140" s="160" t="s">
        <v>243</v>
      </c>
      <c r="AU140" s="160" t="s">
        <v>87</v>
      </c>
      <c r="AY140" s="17" t="s">
        <v>240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239</v>
      </c>
      <c r="BM140" s="160" t="s">
        <v>2522</v>
      </c>
    </row>
    <row r="141" spans="1:47" s="2" customFormat="1" ht="29.25">
      <c r="A141" s="32"/>
      <c r="B141" s="33"/>
      <c r="C141" s="32"/>
      <c r="D141" s="162" t="s">
        <v>248</v>
      </c>
      <c r="E141" s="32"/>
      <c r="F141" s="163" t="s">
        <v>850</v>
      </c>
      <c r="G141" s="32"/>
      <c r="H141" s="32"/>
      <c r="I141" s="164"/>
      <c r="J141" s="32"/>
      <c r="K141" s="32"/>
      <c r="L141" s="33"/>
      <c r="M141" s="165"/>
      <c r="N141" s="166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248</v>
      </c>
      <c r="AU141" s="17" t="s">
        <v>87</v>
      </c>
    </row>
    <row r="142" spans="2:51" s="13" customFormat="1" ht="12">
      <c r="B142" s="171"/>
      <c r="D142" s="162" t="s">
        <v>367</v>
      </c>
      <c r="E142" s="172" t="s">
        <v>1</v>
      </c>
      <c r="F142" s="173" t="s">
        <v>2523</v>
      </c>
      <c r="H142" s="174">
        <v>1.44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367</v>
      </c>
      <c r="AU142" s="172" t="s">
        <v>87</v>
      </c>
      <c r="AV142" s="13" t="s">
        <v>87</v>
      </c>
      <c r="AW142" s="13" t="s">
        <v>33</v>
      </c>
      <c r="AX142" s="13" t="s">
        <v>85</v>
      </c>
      <c r="AY142" s="172" t="s">
        <v>240</v>
      </c>
    </row>
    <row r="143" spans="1:65" s="2" customFormat="1" ht="33" customHeight="1">
      <c r="A143" s="32"/>
      <c r="B143" s="148"/>
      <c r="C143" s="149" t="s">
        <v>100</v>
      </c>
      <c r="D143" s="149" t="s">
        <v>243</v>
      </c>
      <c r="E143" s="150" t="s">
        <v>1915</v>
      </c>
      <c r="F143" s="151" t="s">
        <v>1916</v>
      </c>
      <c r="G143" s="152" t="s">
        <v>375</v>
      </c>
      <c r="H143" s="153">
        <v>23.862</v>
      </c>
      <c r="I143" s="154"/>
      <c r="J143" s="155">
        <f>ROUND(I143*H143,2)</f>
        <v>0</v>
      </c>
      <c r="K143" s="151" t="s">
        <v>356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239</v>
      </c>
      <c r="AT143" s="160" t="s">
        <v>243</v>
      </c>
      <c r="AU143" s="160" t="s">
        <v>87</v>
      </c>
      <c r="AY143" s="17" t="s">
        <v>240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239</v>
      </c>
      <c r="BM143" s="160" t="s">
        <v>2524</v>
      </c>
    </row>
    <row r="144" spans="1:47" s="2" customFormat="1" ht="29.25">
      <c r="A144" s="32"/>
      <c r="B144" s="33"/>
      <c r="C144" s="32"/>
      <c r="D144" s="162" t="s">
        <v>248</v>
      </c>
      <c r="E144" s="32"/>
      <c r="F144" s="163" t="s">
        <v>1918</v>
      </c>
      <c r="G144" s="32"/>
      <c r="H144" s="32"/>
      <c r="I144" s="164"/>
      <c r="J144" s="32"/>
      <c r="K144" s="32"/>
      <c r="L144" s="33"/>
      <c r="M144" s="165"/>
      <c r="N144" s="166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248</v>
      </c>
      <c r="AU144" s="17" t="s">
        <v>87</v>
      </c>
    </row>
    <row r="145" spans="2:51" s="13" customFormat="1" ht="12">
      <c r="B145" s="171"/>
      <c r="D145" s="162" t="s">
        <v>367</v>
      </c>
      <c r="F145" s="173" t="s">
        <v>2525</v>
      </c>
      <c r="H145" s="174">
        <v>23.862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367</v>
      </c>
      <c r="AU145" s="172" t="s">
        <v>87</v>
      </c>
      <c r="AV145" s="13" t="s">
        <v>87</v>
      </c>
      <c r="AW145" s="13" t="s">
        <v>3</v>
      </c>
      <c r="AX145" s="13" t="s">
        <v>85</v>
      </c>
      <c r="AY145" s="172" t="s">
        <v>240</v>
      </c>
    </row>
    <row r="146" spans="1:65" s="2" customFormat="1" ht="33" customHeight="1">
      <c r="A146" s="32"/>
      <c r="B146" s="148"/>
      <c r="C146" s="149" t="s">
        <v>239</v>
      </c>
      <c r="D146" s="149" t="s">
        <v>243</v>
      </c>
      <c r="E146" s="150" t="s">
        <v>384</v>
      </c>
      <c r="F146" s="151" t="s">
        <v>385</v>
      </c>
      <c r="G146" s="152" t="s">
        <v>375</v>
      </c>
      <c r="H146" s="153">
        <v>19.836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2526</v>
      </c>
    </row>
    <row r="147" spans="1:47" s="2" customFormat="1" ht="39">
      <c r="A147" s="32"/>
      <c r="B147" s="33"/>
      <c r="C147" s="32"/>
      <c r="D147" s="162" t="s">
        <v>248</v>
      </c>
      <c r="E147" s="32"/>
      <c r="F147" s="163" t="s">
        <v>387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2:51" s="13" customFormat="1" ht="12">
      <c r="B148" s="171"/>
      <c r="D148" s="162" t="s">
        <v>367</v>
      </c>
      <c r="E148" s="172" t="s">
        <v>1</v>
      </c>
      <c r="F148" s="173" t="s">
        <v>2527</v>
      </c>
      <c r="H148" s="174">
        <v>19.836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367</v>
      </c>
      <c r="AU148" s="172" t="s">
        <v>87</v>
      </c>
      <c r="AV148" s="13" t="s">
        <v>87</v>
      </c>
      <c r="AW148" s="13" t="s">
        <v>33</v>
      </c>
      <c r="AX148" s="13" t="s">
        <v>85</v>
      </c>
      <c r="AY148" s="172" t="s">
        <v>240</v>
      </c>
    </row>
    <row r="149" spans="1:65" s="2" customFormat="1" ht="24">
      <c r="A149" s="32"/>
      <c r="B149" s="148"/>
      <c r="C149" s="149" t="s">
        <v>262</v>
      </c>
      <c r="D149" s="149" t="s">
        <v>243</v>
      </c>
      <c r="E149" s="150" t="s">
        <v>688</v>
      </c>
      <c r="F149" s="151" t="s">
        <v>689</v>
      </c>
      <c r="G149" s="152" t="s">
        <v>375</v>
      </c>
      <c r="H149" s="153">
        <v>19.836</v>
      </c>
      <c r="I149" s="154"/>
      <c r="J149" s="155">
        <f>ROUND(I149*H149,2)</f>
        <v>0</v>
      </c>
      <c r="K149" s="151" t="s">
        <v>356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239</v>
      </c>
      <c r="AT149" s="160" t="s">
        <v>243</v>
      </c>
      <c r="AU149" s="160" t="s">
        <v>87</v>
      </c>
      <c r="AY149" s="17" t="s">
        <v>240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239</v>
      </c>
      <c r="BM149" s="160" t="s">
        <v>2528</v>
      </c>
    </row>
    <row r="150" spans="1:47" s="2" customFormat="1" ht="29.25">
      <c r="A150" s="32"/>
      <c r="B150" s="33"/>
      <c r="C150" s="32"/>
      <c r="D150" s="162" t="s">
        <v>248</v>
      </c>
      <c r="E150" s="32"/>
      <c r="F150" s="163" t="s">
        <v>691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248</v>
      </c>
      <c r="AU150" s="17" t="s">
        <v>87</v>
      </c>
    </row>
    <row r="151" spans="1:65" s="2" customFormat="1" ht="24">
      <c r="A151" s="32"/>
      <c r="B151" s="148"/>
      <c r="C151" s="149" t="s">
        <v>267</v>
      </c>
      <c r="D151" s="149" t="s">
        <v>243</v>
      </c>
      <c r="E151" s="150" t="s">
        <v>389</v>
      </c>
      <c r="F151" s="151" t="s">
        <v>390</v>
      </c>
      <c r="G151" s="152" t="s">
        <v>391</v>
      </c>
      <c r="H151" s="153">
        <v>41.656</v>
      </c>
      <c r="I151" s="154"/>
      <c r="J151" s="155">
        <f>ROUND(I151*H151,2)</f>
        <v>0</v>
      </c>
      <c r="K151" s="151" t="s">
        <v>356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239</v>
      </c>
      <c r="AT151" s="160" t="s">
        <v>243</v>
      </c>
      <c r="AU151" s="160" t="s">
        <v>87</v>
      </c>
      <c r="AY151" s="17" t="s">
        <v>240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239</v>
      </c>
      <c r="BM151" s="160" t="s">
        <v>2529</v>
      </c>
    </row>
    <row r="152" spans="1:47" s="2" customFormat="1" ht="29.25">
      <c r="A152" s="32"/>
      <c r="B152" s="33"/>
      <c r="C152" s="32"/>
      <c r="D152" s="162" t="s">
        <v>248</v>
      </c>
      <c r="E152" s="32"/>
      <c r="F152" s="163" t="s">
        <v>393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248</v>
      </c>
      <c r="AU152" s="17" t="s">
        <v>87</v>
      </c>
    </row>
    <row r="153" spans="2:51" s="13" customFormat="1" ht="12">
      <c r="B153" s="171"/>
      <c r="D153" s="162" t="s">
        <v>367</v>
      </c>
      <c r="F153" s="173" t="s">
        <v>2530</v>
      </c>
      <c r="H153" s="174">
        <v>41.656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</v>
      </c>
      <c r="AX153" s="13" t="s">
        <v>85</v>
      </c>
      <c r="AY153" s="172" t="s">
        <v>240</v>
      </c>
    </row>
    <row r="154" spans="1:65" s="2" customFormat="1" ht="24">
      <c r="A154" s="32"/>
      <c r="B154" s="148"/>
      <c r="C154" s="149" t="s">
        <v>272</v>
      </c>
      <c r="D154" s="149" t="s">
        <v>243</v>
      </c>
      <c r="E154" s="150" t="s">
        <v>891</v>
      </c>
      <c r="F154" s="151" t="s">
        <v>892</v>
      </c>
      <c r="G154" s="152" t="s">
        <v>375</v>
      </c>
      <c r="H154" s="153">
        <v>10.011</v>
      </c>
      <c r="I154" s="154"/>
      <c r="J154" s="155">
        <f>ROUND(I154*H154,2)</f>
        <v>0</v>
      </c>
      <c r="K154" s="151" t="s">
        <v>356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239</v>
      </c>
      <c r="AT154" s="160" t="s">
        <v>243</v>
      </c>
      <c r="AU154" s="160" t="s">
        <v>87</v>
      </c>
      <c r="AY154" s="17" t="s">
        <v>240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239</v>
      </c>
      <c r="BM154" s="160" t="s">
        <v>2531</v>
      </c>
    </row>
    <row r="155" spans="1:47" s="2" customFormat="1" ht="29.25">
      <c r="A155" s="32"/>
      <c r="B155" s="33"/>
      <c r="C155" s="32"/>
      <c r="D155" s="162" t="s">
        <v>248</v>
      </c>
      <c r="E155" s="32"/>
      <c r="F155" s="163" t="s">
        <v>894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248</v>
      </c>
      <c r="AU155" s="17" t="s">
        <v>87</v>
      </c>
    </row>
    <row r="156" spans="2:51" s="13" customFormat="1" ht="12">
      <c r="B156" s="171"/>
      <c r="D156" s="162" t="s">
        <v>367</v>
      </c>
      <c r="E156" s="172" t="s">
        <v>1</v>
      </c>
      <c r="F156" s="173" t="s">
        <v>2532</v>
      </c>
      <c r="H156" s="174">
        <v>29.847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367</v>
      </c>
      <c r="AU156" s="172" t="s">
        <v>87</v>
      </c>
      <c r="AV156" s="13" t="s">
        <v>87</v>
      </c>
      <c r="AW156" s="13" t="s">
        <v>33</v>
      </c>
      <c r="AX156" s="13" t="s">
        <v>78</v>
      </c>
      <c r="AY156" s="172" t="s">
        <v>240</v>
      </c>
    </row>
    <row r="157" spans="2:51" s="13" customFormat="1" ht="12">
      <c r="B157" s="171"/>
      <c r="D157" s="162" t="s">
        <v>367</v>
      </c>
      <c r="E157" s="172" t="s">
        <v>1</v>
      </c>
      <c r="F157" s="173" t="s">
        <v>2533</v>
      </c>
      <c r="H157" s="174">
        <v>-19.836</v>
      </c>
      <c r="I157" s="175"/>
      <c r="L157" s="171"/>
      <c r="M157" s="176"/>
      <c r="N157" s="177"/>
      <c r="O157" s="177"/>
      <c r="P157" s="177"/>
      <c r="Q157" s="177"/>
      <c r="R157" s="177"/>
      <c r="S157" s="177"/>
      <c r="T157" s="178"/>
      <c r="AT157" s="172" t="s">
        <v>367</v>
      </c>
      <c r="AU157" s="172" t="s">
        <v>87</v>
      </c>
      <c r="AV157" s="13" t="s">
        <v>87</v>
      </c>
      <c r="AW157" s="13" t="s">
        <v>33</v>
      </c>
      <c r="AX157" s="13" t="s">
        <v>78</v>
      </c>
      <c r="AY157" s="172" t="s">
        <v>240</v>
      </c>
    </row>
    <row r="158" spans="2:51" s="14" customFormat="1" ht="12">
      <c r="B158" s="179"/>
      <c r="D158" s="162" t="s">
        <v>367</v>
      </c>
      <c r="E158" s="180" t="s">
        <v>1</v>
      </c>
      <c r="F158" s="181" t="s">
        <v>368</v>
      </c>
      <c r="H158" s="182">
        <v>10.011000000000003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0" t="s">
        <v>367</v>
      </c>
      <c r="AU158" s="180" t="s">
        <v>87</v>
      </c>
      <c r="AV158" s="14" t="s">
        <v>239</v>
      </c>
      <c r="AW158" s="14" t="s">
        <v>33</v>
      </c>
      <c r="AX158" s="14" t="s">
        <v>85</v>
      </c>
      <c r="AY158" s="180" t="s">
        <v>240</v>
      </c>
    </row>
    <row r="159" spans="1:65" s="2" customFormat="1" ht="24">
      <c r="A159" s="32"/>
      <c r="B159" s="148"/>
      <c r="C159" s="149" t="s">
        <v>277</v>
      </c>
      <c r="D159" s="149" t="s">
        <v>243</v>
      </c>
      <c r="E159" s="150" t="s">
        <v>899</v>
      </c>
      <c r="F159" s="151" t="s">
        <v>900</v>
      </c>
      <c r="G159" s="152" t="s">
        <v>375</v>
      </c>
      <c r="H159" s="153">
        <v>16.836</v>
      </c>
      <c r="I159" s="154"/>
      <c r="J159" s="155">
        <f>ROUND(I159*H159,2)</f>
        <v>0</v>
      </c>
      <c r="K159" s="151" t="s">
        <v>356</v>
      </c>
      <c r="L159" s="33"/>
      <c r="M159" s="156" t="s">
        <v>1</v>
      </c>
      <c r="N159" s="157" t="s">
        <v>43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239</v>
      </c>
      <c r="AT159" s="160" t="s">
        <v>243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2534</v>
      </c>
    </row>
    <row r="160" spans="1:47" s="2" customFormat="1" ht="39">
      <c r="A160" s="32"/>
      <c r="B160" s="33"/>
      <c r="C160" s="32"/>
      <c r="D160" s="162" t="s">
        <v>248</v>
      </c>
      <c r="E160" s="32"/>
      <c r="F160" s="163" t="s">
        <v>902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3" customFormat="1" ht="12">
      <c r="B161" s="171"/>
      <c r="D161" s="162" t="s">
        <v>367</v>
      </c>
      <c r="E161" s="172" t="s">
        <v>1</v>
      </c>
      <c r="F161" s="173" t="s">
        <v>2535</v>
      </c>
      <c r="H161" s="174">
        <v>12.96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367</v>
      </c>
      <c r="AU161" s="172" t="s">
        <v>87</v>
      </c>
      <c r="AV161" s="13" t="s">
        <v>87</v>
      </c>
      <c r="AW161" s="13" t="s">
        <v>33</v>
      </c>
      <c r="AX161" s="13" t="s">
        <v>78</v>
      </c>
      <c r="AY161" s="172" t="s">
        <v>240</v>
      </c>
    </row>
    <row r="162" spans="2:51" s="15" customFormat="1" ht="12">
      <c r="B162" s="187"/>
      <c r="D162" s="162" t="s">
        <v>367</v>
      </c>
      <c r="E162" s="188" t="s">
        <v>1</v>
      </c>
      <c r="F162" s="189" t="s">
        <v>2536</v>
      </c>
      <c r="H162" s="188" t="s">
        <v>1</v>
      </c>
      <c r="I162" s="190"/>
      <c r="L162" s="187"/>
      <c r="M162" s="191"/>
      <c r="N162" s="192"/>
      <c r="O162" s="192"/>
      <c r="P162" s="192"/>
      <c r="Q162" s="192"/>
      <c r="R162" s="192"/>
      <c r="S162" s="192"/>
      <c r="T162" s="193"/>
      <c r="AT162" s="188" t="s">
        <v>367</v>
      </c>
      <c r="AU162" s="188" t="s">
        <v>87</v>
      </c>
      <c r="AV162" s="15" t="s">
        <v>85</v>
      </c>
      <c r="AW162" s="15" t="s">
        <v>33</v>
      </c>
      <c r="AX162" s="15" t="s">
        <v>78</v>
      </c>
      <c r="AY162" s="188" t="s">
        <v>240</v>
      </c>
    </row>
    <row r="163" spans="2:51" s="13" customFormat="1" ht="12">
      <c r="B163" s="171"/>
      <c r="D163" s="162" t="s">
        <v>367</v>
      </c>
      <c r="E163" s="172" t="s">
        <v>1</v>
      </c>
      <c r="F163" s="173" t="s">
        <v>2537</v>
      </c>
      <c r="H163" s="174">
        <v>3.322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367</v>
      </c>
      <c r="AU163" s="172" t="s">
        <v>87</v>
      </c>
      <c r="AV163" s="13" t="s">
        <v>87</v>
      </c>
      <c r="AW163" s="13" t="s">
        <v>33</v>
      </c>
      <c r="AX163" s="13" t="s">
        <v>78</v>
      </c>
      <c r="AY163" s="172" t="s">
        <v>240</v>
      </c>
    </row>
    <row r="164" spans="2:51" s="13" customFormat="1" ht="12">
      <c r="B164" s="171"/>
      <c r="D164" s="162" t="s">
        <v>367</v>
      </c>
      <c r="E164" s="172" t="s">
        <v>1</v>
      </c>
      <c r="F164" s="173" t="s">
        <v>2538</v>
      </c>
      <c r="H164" s="174">
        <v>0.554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367</v>
      </c>
      <c r="AU164" s="172" t="s">
        <v>87</v>
      </c>
      <c r="AV164" s="13" t="s">
        <v>87</v>
      </c>
      <c r="AW164" s="13" t="s">
        <v>33</v>
      </c>
      <c r="AX164" s="13" t="s">
        <v>78</v>
      </c>
      <c r="AY164" s="172" t="s">
        <v>240</v>
      </c>
    </row>
    <row r="165" spans="2:51" s="14" customFormat="1" ht="12">
      <c r="B165" s="179"/>
      <c r="D165" s="162" t="s">
        <v>367</v>
      </c>
      <c r="E165" s="180" t="s">
        <v>1</v>
      </c>
      <c r="F165" s="181" t="s">
        <v>368</v>
      </c>
      <c r="H165" s="182">
        <v>16.836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367</v>
      </c>
      <c r="AU165" s="180" t="s">
        <v>87</v>
      </c>
      <c r="AV165" s="14" t="s">
        <v>239</v>
      </c>
      <c r="AW165" s="14" t="s">
        <v>33</v>
      </c>
      <c r="AX165" s="14" t="s">
        <v>85</v>
      </c>
      <c r="AY165" s="180" t="s">
        <v>240</v>
      </c>
    </row>
    <row r="166" spans="1:65" s="2" customFormat="1" ht="16.5" customHeight="1">
      <c r="A166" s="32"/>
      <c r="B166" s="148"/>
      <c r="C166" s="194" t="s">
        <v>282</v>
      </c>
      <c r="D166" s="194" t="s">
        <v>428</v>
      </c>
      <c r="E166" s="195" t="s">
        <v>2261</v>
      </c>
      <c r="F166" s="196" t="s">
        <v>2262</v>
      </c>
      <c r="G166" s="197" t="s">
        <v>391</v>
      </c>
      <c r="H166" s="198">
        <v>31.82</v>
      </c>
      <c r="I166" s="199"/>
      <c r="J166" s="200">
        <f>ROUND(I166*H166,2)</f>
        <v>0</v>
      </c>
      <c r="K166" s="196" t="s">
        <v>356</v>
      </c>
      <c r="L166" s="201"/>
      <c r="M166" s="202" t="s">
        <v>1</v>
      </c>
      <c r="N166" s="203" t="s">
        <v>43</v>
      </c>
      <c r="O166" s="58"/>
      <c r="P166" s="158">
        <f>O166*H166</f>
        <v>0</v>
      </c>
      <c r="Q166" s="158">
        <v>1</v>
      </c>
      <c r="R166" s="158">
        <f>Q166*H166</f>
        <v>31.82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277</v>
      </c>
      <c r="AT166" s="160" t="s">
        <v>428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2539</v>
      </c>
    </row>
    <row r="167" spans="1:47" s="2" customFormat="1" ht="12">
      <c r="A167" s="32"/>
      <c r="B167" s="33"/>
      <c r="C167" s="32"/>
      <c r="D167" s="162" t="s">
        <v>248</v>
      </c>
      <c r="E167" s="32"/>
      <c r="F167" s="163" t="s">
        <v>2262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2:51" s="13" customFormat="1" ht="12">
      <c r="B168" s="171"/>
      <c r="D168" s="162" t="s">
        <v>367</v>
      </c>
      <c r="F168" s="173" t="s">
        <v>2540</v>
      </c>
      <c r="H168" s="174">
        <v>31.82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367</v>
      </c>
      <c r="AU168" s="172" t="s">
        <v>87</v>
      </c>
      <c r="AV168" s="13" t="s">
        <v>87</v>
      </c>
      <c r="AW168" s="13" t="s">
        <v>3</v>
      </c>
      <c r="AX168" s="13" t="s">
        <v>85</v>
      </c>
      <c r="AY168" s="172" t="s">
        <v>240</v>
      </c>
    </row>
    <row r="169" spans="2:63" s="12" customFormat="1" ht="22.9" customHeight="1">
      <c r="B169" s="135"/>
      <c r="D169" s="136" t="s">
        <v>77</v>
      </c>
      <c r="E169" s="146" t="s">
        <v>239</v>
      </c>
      <c r="F169" s="146" t="s">
        <v>913</v>
      </c>
      <c r="I169" s="138"/>
      <c r="J169" s="147">
        <f>BK169</f>
        <v>0</v>
      </c>
      <c r="L169" s="135"/>
      <c r="M169" s="140"/>
      <c r="N169" s="141"/>
      <c r="O169" s="141"/>
      <c r="P169" s="142">
        <f>SUM(P170:P175)</f>
        <v>0</v>
      </c>
      <c r="Q169" s="141"/>
      <c r="R169" s="142">
        <f>SUM(R170:R175)</f>
        <v>5.67</v>
      </c>
      <c r="S169" s="141"/>
      <c r="T169" s="143">
        <f>SUM(T170:T175)</f>
        <v>0</v>
      </c>
      <c r="AR169" s="136" t="s">
        <v>85</v>
      </c>
      <c r="AT169" s="144" t="s">
        <v>77</v>
      </c>
      <c r="AU169" s="144" t="s">
        <v>85</v>
      </c>
      <c r="AY169" s="136" t="s">
        <v>240</v>
      </c>
      <c r="BK169" s="145">
        <f>SUM(BK170:BK175)</f>
        <v>0</v>
      </c>
    </row>
    <row r="170" spans="1:65" s="2" customFormat="1" ht="24">
      <c r="A170" s="32"/>
      <c r="B170" s="148"/>
      <c r="C170" s="149" t="s">
        <v>287</v>
      </c>
      <c r="D170" s="149" t="s">
        <v>243</v>
      </c>
      <c r="E170" s="150" t="s">
        <v>914</v>
      </c>
      <c r="F170" s="151" t="s">
        <v>915</v>
      </c>
      <c r="G170" s="152" t="s">
        <v>375</v>
      </c>
      <c r="H170" s="153">
        <v>3</v>
      </c>
      <c r="I170" s="154"/>
      <c r="J170" s="155">
        <f>ROUND(I170*H170,2)</f>
        <v>0</v>
      </c>
      <c r="K170" s="151" t="s">
        <v>356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239</v>
      </c>
      <c r="AT170" s="160" t="s">
        <v>243</v>
      </c>
      <c r="AU170" s="160" t="s">
        <v>87</v>
      </c>
      <c r="AY170" s="17" t="s">
        <v>240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239</v>
      </c>
      <c r="BM170" s="160" t="s">
        <v>2541</v>
      </c>
    </row>
    <row r="171" spans="1:47" s="2" customFormat="1" ht="19.5">
      <c r="A171" s="32"/>
      <c r="B171" s="33"/>
      <c r="C171" s="32"/>
      <c r="D171" s="162" t="s">
        <v>248</v>
      </c>
      <c r="E171" s="32"/>
      <c r="F171" s="163" t="s">
        <v>917</v>
      </c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248</v>
      </c>
      <c r="AU171" s="17" t="s">
        <v>87</v>
      </c>
    </row>
    <row r="172" spans="2:51" s="13" customFormat="1" ht="12">
      <c r="B172" s="171"/>
      <c r="D172" s="162" t="s">
        <v>367</v>
      </c>
      <c r="E172" s="172" t="s">
        <v>1</v>
      </c>
      <c r="F172" s="173" t="s">
        <v>2542</v>
      </c>
      <c r="H172" s="174">
        <v>3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367</v>
      </c>
      <c r="AU172" s="172" t="s">
        <v>87</v>
      </c>
      <c r="AV172" s="13" t="s">
        <v>87</v>
      </c>
      <c r="AW172" s="13" t="s">
        <v>33</v>
      </c>
      <c r="AX172" s="13" t="s">
        <v>78</v>
      </c>
      <c r="AY172" s="172" t="s">
        <v>240</v>
      </c>
    </row>
    <row r="173" spans="1:65" s="2" customFormat="1" ht="16.5" customHeight="1">
      <c r="A173" s="32"/>
      <c r="B173" s="148"/>
      <c r="C173" s="194" t="s">
        <v>292</v>
      </c>
      <c r="D173" s="194" t="s">
        <v>428</v>
      </c>
      <c r="E173" s="195" t="s">
        <v>2261</v>
      </c>
      <c r="F173" s="196" t="s">
        <v>2262</v>
      </c>
      <c r="G173" s="197" t="s">
        <v>391</v>
      </c>
      <c r="H173" s="198">
        <v>5.67</v>
      </c>
      <c r="I173" s="199"/>
      <c r="J173" s="200">
        <f>ROUND(I173*H173,2)</f>
        <v>0</v>
      </c>
      <c r="K173" s="196" t="s">
        <v>356</v>
      </c>
      <c r="L173" s="201"/>
      <c r="M173" s="202" t="s">
        <v>1</v>
      </c>
      <c r="N173" s="203" t="s">
        <v>43</v>
      </c>
      <c r="O173" s="58"/>
      <c r="P173" s="158">
        <f>O173*H173</f>
        <v>0</v>
      </c>
      <c r="Q173" s="158">
        <v>1</v>
      </c>
      <c r="R173" s="158">
        <f>Q173*H173</f>
        <v>5.67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2111</v>
      </c>
      <c r="AT173" s="160" t="s">
        <v>428</v>
      </c>
      <c r="AU173" s="160" t="s">
        <v>87</v>
      </c>
      <c r="AY173" s="17" t="s">
        <v>240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2111</v>
      </c>
      <c r="BM173" s="160" t="s">
        <v>2543</v>
      </c>
    </row>
    <row r="174" spans="1:47" s="2" customFormat="1" ht="12">
      <c r="A174" s="32"/>
      <c r="B174" s="33"/>
      <c r="C174" s="32"/>
      <c r="D174" s="162" t="s">
        <v>248</v>
      </c>
      <c r="E174" s="32"/>
      <c r="F174" s="163" t="s">
        <v>2262</v>
      </c>
      <c r="G174" s="32"/>
      <c r="H174" s="32"/>
      <c r="I174" s="164"/>
      <c r="J174" s="32"/>
      <c r="K174" s="32"/>
      <c r="L174" s="33"/>
      <c r="M174" s="165"/>
      <c r="N174" s="166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248</v>
      </c>
      <c r="AU174" s="17" t="s">
        <v>87</v>
      </c>
    </row>
    <row r="175" spans="2:51" s="13" customFormat="1" ht="12">
      <c r="B175" s="171"/>
      <c r="D175" s="162" t="s">
        <v>367</v>
      </c>
      <c r="F175" s="173" t="s">
        <v>2544</v>
      </c>
      <c r="H175" s="174">
        <v>5.67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367</v>
      </c>
      <c r="AU175" s="172" t="s">
        <v>87</v>
      </c>
      <c r="AV175" s="13" t="s">
        <v>87</v>
      </c>
      <c r="AW175" s="13" t="s">
        <v>3</v>
      </c>
      <c r="AX175" s="13" t="s">
        <v>85</v>
      </c>
      <c r="AY175" s="172" t="s">
        <v>240</v>
      </c>
    </row>
    <row r="176" spans="2:63" s="12" customFormat="1" ht="22.9" customHeight="1">
      <c r="B176" s="135"/>
      <c r="D176" s="136" t="s">
        <v>77</v>
      </c>
      <c r="E176" s="146" t="s">
        <v>614</v>
      </c>
      <c r="F176" s="146" t="s">
        <v>615</v>
      </c>
      <c r="I176" s="138"/>
      <c r="J176" s="147">
        <f>BK176</f>
        <v>0</v>
      </c>
      <c r="L176" s="135"/>
      <c r="M176" s="140"/>
      <c r="N176" s="141"/>
      <c r="O176" s="141"/>
      <c r="P176" s="142">
        <f>SUM(P177:P180)</f>
        <v>0</v>
      </c>
      <c r="Q176" s="141"/>
      <c r="R176" s="142">
        <f>SUM(R177:R180)</f>
        <v>0</v>
      </c>
      <c r="S176" s="141"/>
      <c r="T176" s="143">
        <f>SUM(T177:T180)</f>
        <v>0</v>
      </c>
      <c r="AR176" s="136" t="s">
        <v>85</v>
      </c>
      <c r="AT176" s="144" t="s">
        <v>77</v>
      </c>
      <c r="AU176" s="144" t="s">
        <v>85</v>
      </c>
      <c r="AY176" s="136" t="s">
        <v>240</v>
      </c>
      <c r="BK176" s="145">
        <f>SUM(BK177:BK180)</f>
        <v>0</v>
      </c>
    </row>
    <row r="177" spans="1:65" s="2" customFormat="1" ht="24">
      <c r="A177" s="32"/>
      <c r="B177" s="148"/>
      <c r="C177" s="149" t="s">
        <v>297</v>
      </c>
      <c r="D177" s="149" t="s">
        <v>243</v>
      </c>
      <c r="E177" s="150" t="s">
        <v>1031</v>
      </c>
      <c r="F177" s="151" t="s">
        <v>1032</v>
      </c>
      <c r="G177" s="152" t="s">
        <v>391</v>
      </c>
      <c r="H177" s="153">
        <v>31.84</v>
      </c>
      <c r="I177" s="154"/>
      <c r="J177" s="155">
        <f>ROUND(I177*H177,2)</f>
        <v>0</v>
      </c>
      <c r="K177" s="151" t="s">
        <v>356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239</v>
      </c>
      <c r="AT177" s="160" t="s">
        <v>243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2545</v>
      </c>
    </row>
    <row r="178" spans="1:47" s="2" customFormat="1" ht="29.25">
      <c r="A178" s="32"/>
      <c r="B178" s="33"/>
      <c r="C178" s="32"/>
      <c r="D178" s="162" t="s">
        <v>248</v>
      </c>
      <c r="E178" s="32"/>
      <c r="F178" s="163" t="s">
        <v>1034</v>
      </c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248</v>
      </c>
      <c r="AU178" s="17" t="s">
        <v>87</v>
      </c>
    </row>
    <row r="179" spans="1:65" s="2" customFormat="1" ht="33" customHeight="1">
      <c r="A179" s="32"/>
      <c r="B179" s="148"/>
      <c r="C179" s="149" t="s">
        <v>302</v>
      </c>
      <c r="D179" s="149" t="s">
        <v>243</v>
      </c>
      <c r="E179" s="150" t="s">
        <v>1035</v>
      </c>
      <c r="F179" s="151" t="s">
        <v>1036</v>
      </c>
      <c r="G179" s="152" t="s">
        <v>391</v>
      </c>
      <c r="H179" s="153">
        <v>31.84</v>
      </c>
      <c r="I179" s="154"/>
      <c r="J179" s="155">
        <f>ROUND(I179*H179,2)</f>
        <v>0</v>
      </c>
      <c r="K179" s="151" t="s">
        <v>356</v>
      </c>
      <c r="L179" s="33"/>
      <c r="M179" s="156" t="s">
        <v>1</v>
      </c>
      <c r="N179" s="157" t="s">
        <v>43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239</v>
      </c>
      <c r="AT179" s="160" t="s">
        <v>243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2546</v>
      </c>
    </row>
    <row r="180" spans="1:47" s="2" customFormat="1" ht="29.25">
      <c r="A180" s="32"/>
      <c r="B180" s="33"/>
      <c r="C180" s="32"/>
      <c r="D180" s="162" t="s">
        <v>248</v>
      </c>
      <c r="E180" s="32"/>
      <c r="F180" s="163" t="s">
        <v>1038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2:63" s="12" customFormat="1" ht="25.9" customHeight="1">
      <c r="B181" s="135"/>
      <c r="D181" s="136" t="s">
        <v>77</v>
      </c>
      <c r="E181" s="137" t="s">
        <v>1994</v>
      </c>
      <c r="F181" s="137" t="s">
        <v>1995</v>
      </c>
      <c r="I181" s="138"/>
      <c r="J181" s="139">
        <f>BK181</f>
        <v>0</v>
      </c>
      <c r="L181" s="135"/>
      <c r="M181" s="140"/>
      <c r="N181" s="141"/>
      <c r="O181" s="141"/>
      <c r="P181" s="142">
        <f>P182</f>
        <v>0</v>
      </c>
      <c r="Q181" s="141"/>
      <c r="R181" s="142">
        <f>R182</f>
        <v>0.00488</v>
      </c>
      <c r="S181" s="141"/>
      <c r="T181" s="143">
        <f>T182</f>
        <v>0</v>
      </c>
      <c r="AR181" s="136" t="s">
        <v>87</v>
      </c>
      <c r="AT181" s="144" t="s">
        <v>77</v>
      </c>
      <c r="AU181" s="144" t="s">
        <v>78</v>
      </c>
      <c r="AY181" s="136" t="s">
        <v>240</v>
      </c>
      <c r="BK181" s="145">
        <f>BK182</f>
        <v>0</v>
      </c>
    </row>
    <row r="182" spans="2:63" s="12" customFormat="1" ht="22.9" customHeight="1">
      <c r="B182" s="135"/>
      <c r="D182" s="136" t="s">
        <v>77</v>
      </c>
      <c r="E182" s="146" t="s">
        <v>2467</v>
      </c>
      <c r="F182" s="146" t="s">
        <v>2468</v>
      </c>
      <c r="I182" s="138"/>
      <c r="J182" s="147">
        <f>BK182</f>
        <v>0</v>
      </c>
      <c r="L182" s="135"/>
      <c r="M182" s="140"/>
      <c r="N182" s="141"/>
      <c r="O182" s="141"/>
      <c r="P182" s="142">
        <f>SUM(P183:P185)</f>
        <v>0</v>
      </c>
      <c r="Q182" s="141"/>
      <c r="R182" s="142">
        <f>SUM(R183:R185)</f>
        <v>0.00488</v>
      </c>
      <c r="S182" s="141"/>
      <c r="T182" s="143">
        <f>SUM(T183:T185)</f>
        <v>0</v>
      </c>
      <c r="AR182" s="136" t="s">
        <v>87</v>
      </c>
      <c r="AT182" s="144" t="s">
        <v>77</v>
      </c>
      <c r="AU182" s="144" t="s">
        <v>85</v>
      </c>
      <c r="AY182" s="136" t="s">
        <v>240</v>
      </c>
      <c r="BK182" s="145">
        <f>SUM(BK183:BK185)</f>
        <v>0</v>
      </c>
    </row>
    <row r="183" spans="1:65" s="2" customFormat="1" ht="21.75" customHeight="1">
      <c r="A183" s="32"/>
      <c r="B183" s="148"/>
      <c r="C183" s="149" t="s">
        <v>307</v>
      </c>
      <c r="D183" s="149" t="s">
        <v>243</v>
      </c>
      <c r="E183" s="150" t="s">
        <v>2469</v>
      </c>
      <c r="F183" s="151" t="s">
        <v>2470</v>
      </c>
      <c r="G183" s="152" t="s">
        <v>501</v>
      </c>
      <c r="H183" s="153">
        <v>8</v>
      </c>
      <c r="I183" s="154"/>
      <c r="J183" s="155">
        <f>ROUND(I183*H183,2)</f>
        <v>0</v>
      </c>
      <c r="K183" s="151" t="s">
        <v>1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0.00061</v>
      </c>
      <c r="R183" s="158">
        <f>Q183*H183</f>
        <v>0.00488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316</v>
      </c>
      <c r="AT183" s="160" t="s">
        <v>243</v>
      </c>
      <c r="AU183" s="160" t="s">
        <v>87</v>
      </c>
      <c r="AY183" s="17" t="s">
        <v>240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316</v>
      </c>
      <c r="BM183" s="160" t="s">
        <v>2547</v>
      </c>
    </row>
    <row r="184" spans="1:65" s="2" customFormat="1" ht="24">
      <c r="A184" s="32"/>
      <c r="B184" s="148"/>
      <c r="C184" s="149" t="s">
        <v>8</v>
      </c>
      <c r="D184" s="149" t="s">
        <v>243</v>
      </c>
      <c r="E184" s="150" t="s">
        <v>2472</v>
      </c>
      <c r="F184" s="151" t="s">
        <v>2473</v>
      </c>
      <c r="G184" s="152" t="s">
        <v>391</v>
      </c>
      <c r="H184" s="153">
        <v>0.005</v>
      </c>
      <c r="I184" s="154"/>
      <c r="J184" s="155">
        <f>ROUND(I184*H184,2)</f>
        <v>0</v>
      </c>
      <c r="K184" s="151" t="s">
        <v>356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316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316</v>
      </c>
      <c r="BM184" s="160" t="s">
        <v>2548</v>
      </c>
    </row>
    <row r="185" spans="1:47" s="2" customFormat="1" ht="29.25">
      <c r="A185" s="32"/>
      <c r="B185" s="33"/>
      <c r="C185" s="32"/>
      <c r="D185" s="162" t="s">
        <v>248</v>
      </c>
      <c r="E185" s="32"/>
      <c r="F185" s="163" t="s">
        <v>2475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2:63" s="12" customFormat="1" ht="25.9" customHeight="1">
      <c r="B186" s="135"/>
      <c r="D186" s="136" t="s">
        <v>77</v>
      </c>
      <c r="E186" s="137" t="s">
        <v>428</v>
      </c>
      <c r="F186" s="137" t="s">
        <v>1708</v>
      </c>
      <c r="I186" s="138"/>
      <c r="J186" s="139">
        <f>BK186</f>
        <v>0</v>
      </c>
      <c r="L186" s="135"/>
      <c r="M186" s="140"/>
      <c r="N186" s="141"/>
      <c r="O186" s="141"/>
      <c r="P186" s="142">
        <f>P187</f>
        <v>0</v>
      </c>
      <c r="Q186" s="141"/>
      <c r="R186" s="142">
        <f>R187</f>
        <v>0.052808</v>
      </c>
      <c r="S186" s="141"/>
      <c r="T186" s="143">
        <f>T187</f>
        <v>0</v>
      </c>
      <c r="AR186" s="136" t="s">
        <v>100</v>
      </c>
      <c r="AT186" s="144" t="s">
        <v>77</v>
      </c>
      <c r="AU186" s="144" t="s">
        <v>78</v>
      </c>
      <c r="AY186" s="136" t="s">
        <v>240</v>
      </c>
      <c r="BK186" s="145">
        <f>BK187</f>
        <v>0</v>
      </c>
    </row>
    <row r="187" spans="2:63" s="12" customFormat="1" ht="22.9" customHeight="1">
      <c r="B187" s="135"/>
      <c r="D187" s="136" t="s">
        <v>77</v>
      </c>
      <c r="E187" s="146" t="s">
        <v>1709</v>
      </c>
      <c r="F187" s="146" t="s">
        <v>1710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SUM(P188:P226)</f>
        <v>0</v>
      </c>
      <c r="Q187" s="141"/>
      <c r="R187" s="142">
        <f>SUM(R188:R226)</f>
        <v>0.052808</v>
      </c>
      <c r="S187" s="141"/>
      <c r="T187" s="143">
        <f>SUM(T188:T226)</f>
        <v>0</v>
      </c>
      <c r="AR187" s="136" t="s">
        <v>100</v>
      </c>
      <c r="AT187" s="144" t="s">
        <v>77</v>
      </c>
      <c r="AU187" s="144" t="s">
        <v>85</v>
      </c>
      <c r="AY187" s="136" t="s">
        <v>240</v>
      </c>
      <c r="BK187" s="145">
        <f>SUM(BK188:BK226)</f>
        <v>0</v>
      </c>
    </row>
    <row r="188" spans="1:65" s="2" customFormat="1" ht="24">
      <c r="A188" s="32"/>
      <c r="B188" s="148"/>
      <c r="C188" s="149" t="s">
        <v>316</v>
      </c>
      <c r="D188" s="149" t="s">
        <v>243</v>
      </c>
      <c r="E188" s="150" t="s">
        <v>2481</v>
      </c>
      <c r="F188" s="151" t="s">
        <v>2482</v>
      </c>
      <c r="G188" s="152" t="s">
        <v>445</v>
      </c>
      <c r="H188" s="153">
        <v>50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1344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1344</v>
      </c>
      <c r="BM188" s="160" t="s">
        <v>2549</v>
      </c>
    </row>
    <row r="189" spans="1:47" s="2" customFormat="1" ht="19.5">
      <c r="A189" s="32"/>
      <c r="B189" s="33"/>
      <c r="C189" s="32"/>
      <c r="D189" s="162" t="s">
        <v>248</v>
      </c>
      <c r="E189" s="32"/>
      <c r="F189" s="163" t="s">
        <v>2484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2:51" s="13" customFormat="1" ht="12">
      <c r="B190" s="171"/>
      <c r="D190" s="162" t="s">
        <v>367</v>
      </c>
      <c r="E190" s="172" t="s">
        <v>1</v>
      </c>
      <c r="F190" s="173" t="s">
        <v>2550</v>
      </c>
      <c r="H190" s="174">
        <v>50</v>
      </c>
      <c r="I190" s="175"/>
      <c r="L190" s="171"/>
      <c r="M190" s="176"/>
      <c r="N190" s="177"/>
      <c r="O190" s="177"/>
      <c r="P190" s="177"/>
      <c r="Q190" s="177"/>
      <c r="R190" s="177"/>
      <c r="S190" s="177"/>
      <c r="T190" s="178"/>
      <c r="AT190" s="172" t="s">
        <v>367</v>
      </c>
      <c r="AU190" s="172" t="s">
        <v>87</v>
      </c>
      <c r="AV190" s="13" t="s">
        <v>87</v>
      </c>
      <c r="AW190" s="13" t="s">
        <v>33</v>
      </c>
      <c r="AX190" s="13" t="s">
        <v>85</v>
      </c>
      <c r="AY190" s="172" t="s">
        <v>240</v>
      </c>
    </row>
    <row r="191" spans="1:65" s="2" customFormat="1" ht="24">
      <c r="A191" s="32"/>
      <c r="B191" s="148"/>
      <c r="C191" s="194" t="s">
        <v>321</v>
      </c>
      <c r="D191" s="194" t="s">
        <v>428</v>
      </c>
      <c r="E191" s="195" t="s">
        <v>2486</v>
      </c>
      <c r="F191" s="196" t="s">
        <v>2487</v>
      </c>
      <c r="G191" s="197" t="s">
        <v>445</v>
      </c>
      <c r="H191" s="198">
        <v>50</v>
      </c>
      <c r="I191" s="199"/>
      <c r="J191" s="200">
        <f>ROUND(I191*H191,2)</f>
        <v>0</v>
      </c>
      <c r="K191" s="196" t="s">
        <v>356</v>
      </c>
      <c r="L191" s="201"/>
      <c r="M191" s="202" t="s">
        <v>1</v>
      </c>
      <c r="N191" s="203" t="s">
        <v>43</v>
      </c>
      <c r="O191" s="58"/>
      <c r="P191" s="158">
        <f>O191*H191</f>
        <v>0</v>
      </c>
      <c r="Q191" s="158">
        <v>0.00028</v>
      </c>
      <c r="R191" s="158">
        <f>Q191*H191</f>
        <v>0.013999999999999999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2111</v>
      </c>
      <c r="AT191" s="160" t="s">
        <v>428</v>
      </c>
      <c r="AU191" s="160" t="s">
        <v>87</v>
      </c>
      <c r="AY191" s="17" t="s">
        <v>240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2111</v>
      </c>
      <c r="BM191" s="160" t="s">
        <v>2551</v>
      </c>
    </row>
    <row r="192" spans="1:47" s="2" customFormat="1" ht="12">
      <c r="A192" s="32"/>
      <c r="B192" s="33"/>
      <c r="C192" s="32"/>
      <c r="D192" s="162" t="s">
        <v>248</v>
      </c>
      <c r="E192" s="32"/>
      <c r="F192" s="163" t="s">
        <v>2487</v>
      </c>
      <c r="G192" s="32"/>
      <c r="H192" s="32"/>
      <c r="I192" s="164"/>
      <c r="J192" s="32"/>
      <c r="K192" s="32"/>
      <c r="L192" s="33"/>
      <c r="M192" s="165"/>
      <c r="N192" s="166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248</v>
      </c>
      <c r="AU192" s="17" t="s">
        <v>87</v>
      </c>
    </row>
    <row r="193" spans="1:65" s="2" customFormat="1" ht="24">
      <c r="A193" s="32"/>
      <c r="B193" s="148"/>
      <c r="C193" s="149" t="s">
        <v>327</v>
      </c>
      <c r="D193" s="149" t="s">
        <v>243</v>
      </c>
      <c r="E193" s="150" t="s">
        <v>2389</v>
      </c>
      <c r="F193" s="151" t="s">
        <v>2390</v>
      </c>
      <c r="G193" s="152" t="s">
        <v>445</v>
      </c>
      <c r="H193" s="153">
        <v>24</v>
      </c>
      <c r="I193" s="154"/>
      <c r="J193" s="155">
        <f>ROUND(I193*H193,2)</f>
        <v>0</v>
      </c>
      <c r="K193" s="151" t="s">
        <v>356</v>
      </c>
      <c r="L193" s="33"/>
      <c r="M193" s="156" t="s">
        <v>1</v>
      </c>
      <c r="N193" s="157" t="s">
        <v>43</v>
      </c>
      <c r="O193" s="58"/>
      <c r="P193" s="158">
        <f>O193*H193</f>
        <v>0</v>
      </c>
      <c r="Q193" s="158">
        <v>0</v>
      </c>
      <c r="R193" s="158">
        <f>Q193*H193</f>
        <v>0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1344</v>
      </c>
      <c r="AT193" s="160" t="s">
        <v>243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1344</v>
      </c>
      <c r="BM193" s="160" t="s">
        <v>2552</v>
      </c>
    </row>
    <row r="194" spans="1:47" s="2" customFormat="1" ht="19.5">
      <c r="A194" s="32"/>
      <c r="B194" s="33"/>
      <c r="C194" s="32"/>
      <c r="D194" s="162" t="s">
        <v>248</v>
      </c>
      <c r="E194" s="32"/>
      <c r="F194" s="163" t="s">
        <v>2392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2:51" s="13" customFormat="1" ht="12">
      <c r="B195" s="171"/>
      <c r="D195" s="162" t="s">
        <v>367</v>
      </c>
      <c r="E195" s="172" t="s">
        <v>1</v>
      </c>
      <c r="F195" s="173" t="s">
        <v>2553</v>
      </c>
      <c r="H195" s="174">
        <v>24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367</v>
      </c>
      <c r="AU195" s="172" t="s">
        <v>87</v>
      </c>
      <c r="AV195" s="13" t="s">
        <v>87</v>
      </c>
      <c r="AW195" s="13" t="s">
        <v>33</v>
      </c>
      <c r="AX195" s="13" t="s">
        <v>85</v>
      </c>
      <c r="AY195" s="172" t="s">
        <v>240</v>
      </c>
    </row>
    <row r="196" spans="1:65" s="2" customFormat="1" ht="16.5" customHeight="1">
      <c r="A196" s="32"/>
      <c r="B196" s="148"/>
      <c r="C196" s="194" t="s">
        <v>332</v>
      </c>
      <c r="D196" s="194" t="s">
        <v>428</v>
      </c>
      <c r="E196" s="195" t="s">
        <v>2477</v>
      </c>
      <c r="F196" s="196" t="s">
        <v>2478</v>
      </c>
      <c r="G196" s="197" t="s">
        <v>445</v>
      </c>
      <c r="H196" s="198">
        <v>24</v>
      </c>
      <c r="I196" s="199"/>
      <c r="J196" s="200">
        <f>ROUND(I196*H196,2)</f>
        <v>0</v>
      </c>
      <c r="K196" s="196" t="s">
        <v>356</v>
      </c>
      <c r="L196" s="201"/>
      <c r="M196" s="202" t="s">
        <v>1</v>
      </c>
      <c r="N196" s="203" t="s">
        <v>43</v>
      </c>
      <c r="O196" s="58"/>
      <c r="P196" s="158">
        <f>O196*H196</f>
        <v>0</v>
      </c>
      <c r="Q196" s="158">
        <v>0.00059</v>
      </c>
      <c r="R196" s="158">
        <f>Q196*H196</f>
        <v>0.01416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2111</v>
      </c>
      <c r="AT196" s="160" t="s">
        <v>428</v>
      </c>
      <c r="AU196" s="160" t="s">
        <v>87</v>
      </c>
      <c r="AY196" s="17" t="s">
        <v>240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2111</v>
      </c>
      <c r="BM196" s="160" t="s">
        <v>2554</v>
      </c>
    </row>
    <row r="197" spans="1:47" s="2" customFormat="1" ht="12">
      <c r="A197" s="32"/>
      <c r="B197" s="33"/>
      <c r="C197" s="32"/>
      <c r="D197" s="162" t="s">
        <v>248</v>
      </c>
      <c r="E197" s="32"/>
      <c r="F197" s="163" t="s">
        <v>2478</v>
      </c>
      <c r="G197" s="32"/>
      <c r="H197" s="32"/>
      <c r="I197" s="164"/>
      <c r="J197" s="32"/>
      <c r="K197" s="32"/>
      <c r="L197" s="33"/>
      <c r="M197" s="165"/>
      <c r="N197" s="166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248</v>
      </c>
      <c r="AU197" s="17" t="s">
        <v>87</v>
      </c>
    </row>
    <row r="198" spans="1:65" s="2" customFormat="1" ht="24">
      <c r="A198" s="32"/>
      <c r="B198" s="148"/>
      <c r="C198" s="149" t="s">
        <v>453</v>
      </c>
      <c r="D198" s="149" t="s">
        <v>243</v>
      </c>
      <c r="E198" s="150" t="s">
        <v>2489</v>
      </c>
      <c r="F198" s="151" t="s">
        <v>2490</v>
      </c>
      <c r="G198" s="152" t="s">
        <v>501</v>
      </c>
      <c r="H198" s="153">
        <v>9</v>
      </c>
      <c r="I198" s="154"/>
      <c r="J198" s="155">
        <f>ROUND(I198*H198,2)</f>
        <v>0</v>
      </c>
      <c r="K198" s="151" t="s">
        <v>356</v>
      </c>
      <c r="L198" s="33"/>
      <c r="M198" s="156" t="s">
        <v>1</v>
      </c>
      <c r="N198" s="157" t="s">
        <v>43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1344</v>
      </c>
      <c r="AT198" s="160" t="s">
        <v>243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1344</v>
      </c>
      <c r="BM198" s="160" t="s">
        <v>2555</v>
      </c>
    </row>
    <row r="199" spans="1:47" s="2" customFormat="1" ht="19.5">
      <c r="A199" s="32"/>
      <c r="B199" s="33"/>
      <c r="C199" s="32"/>
      <c r="D199" s="162" t="s">
        <v>248</v>
      </c>
      <c r="E199" s="32"/>
      <c r="F199" s="163" t="s">
        <v>2492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65" s="2" customFormat="1" ht="16.5" customHeight="1">
      <c r="A200" s="32"/>
      <c r="B200" s="148"/>
      <c r="C200" s="194" t="s">
        <v>7</v>
      </c>
      <c r="D200" s="194" t="s">
        <v>428</v>
      </c>
      <c r="E200" s="195" t="s">
        <v>2493</v>
      </c>
      <c r="F200" s="196" t="s">
        <v>2494</v>
      </c>
      <c r="G200" s="197" t="s">
        <v>501</v>
      </c>
      <c r="H200" s="198">
        <v>8</v>
      </c>
      <c r="I200" s="199"/>
      <c r="J200" s="200">
        <f>ROUND(I200*H200,2)</f>
        <v>0</v>
      </c>
      <c r="K200" s="196" t="s">
        <v>356</v>
      </c>
      <c r="L200" s="201"/>
      <c r="M200" s="202" t="s">
        <v>1</v>
      </c>
      <c r="N200" s="203" t="s">
        <v>43</v>
      </c>
      <c r="O200" s="58"/>
      <c r="P200" s="158">
        <f>O200*H200</f>
        <v>0</v>
      </c>
      <c r="Q200" s="158">
        <v>5E-05</v>
      </c>
      <c r="R200" s="158">
        <f>Q200*H200</f>
        <v>0.0004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2111</v>
      </c>
      <c r="AT200" s="160" t="s">
        <v>428</v>
      </c>
      <c r="AU200" s="160" t="s">
        <v>87</v>
      </c>
      <c r="AY200" s="17" t="s">
        <v>240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2111</v>
      </c>
      <c r="BM200" s="160" t="s">
        <v>2556</v>
      </c>
    </row>
    <row r="201" spans="1:47" s="2" customFormat="1" ht="12">
      <c r="A201" s="32"/>
      <c r="B201" s="33"/>
      <c r="C201" s="32"/>
      <c r="D201" s="162" t="s">
        <v>248</v>
      </c>
      <c r="E201" s="32"/>
      <c r="F201" s="163" t="s">
        <v>2494</v>
      </c>
      <c r="G201" s="32"/>
      <c r="H201" s="32"/>
      <c r="I201" s="164"/>
      <c r="J201" s="32"/>
      <c r="K201" s="32"/>
      <c r="L201" s="33"/>
      <c r="M201" s="165"/>
      <c r="N201" s="166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248</v>
      </c>
      <c r="AU201" s="17" t="s">
        <v>87</v>
      </c>
    </row>
    <row r="202" spans="1:65" s="2" customFormat="1" ht="16.5" customHeight="1">
      <c r="A202" s="32"/>
      <c r="B202" s="148"/>
      <c r="C202" s="194" t="s">
        <v>462</v>
      </c>
      <c r="D202" s="194" t="s">
        <v>428</v>
      </c>
      <c r="E202" s="195" t="s">
        <v>2496</v>
      </c>
      <c r="F202" s="196" t="s">
        <v>2497</v>
      </c>
      <c r="G202" s="197" t="s">
        <v>501</v>
      </c>
      <c r="H202" s="198">
        <v>8</v>
      </c>
      <c r="I202" s="199"/>
      <c r="J202" s="200">
        <f>ROUND(I202*H202,2)</f>
        <v>0</v>
      </c>
      <c r="K202" s="196" t="s">
        <v>356</v>
      </c>
      <c r="L202" s="201"/>
      <c r="M202" s="202" t="s">
        <v>1</v>
      </c>
      <c r="N202" s="203" t="s">
        <v>43</v>
      </c>
      <c r="O202" s="58"/>
      <c r="P202" s="158">
        <f>O202*H202</f>
        <v>0</v>
      </c>
      <c r="Q202" s="158">
        <v>8E-05</v>
      </c>
      <c r="R202" s="158">
        <f>Q202*H202</f>
        <v>0.00064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2111</v>
      </c>
      <c r="AT202" s="160" t="s">
        <v>428</v>
      </c>
      <c r="AU202" s="160" t="s">
        <v>87</v>
      </c>
      <c r="AY202" s="17" t="s">
        <v>240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2111</v>
      </c>
      <c r="BM202" s="160" t="s">
        <v>2557</v>
      </c>
    </row>
    <row r="203" spans="1:47" s="2" customFormat="1" ht="12">
      <c r="A203" s="32"/>
      <c r="B203" s="33"/>
      <c r="C203" s="32"/>
      <c r="D203" s="162" t="s">
        <v>248</v>
      </c>
      <c r="E203" s="32"/>
      <c r="F203" s="163" t="s">
        <v>2497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248</v>
      </c>
      <c r="AU203" s="17" t="s">
        <v>87</v>
      </c>
    </row>
    <row r="204" spans="1:65" s="2" customFormat="1" ht="24">
      <c r="A204" s="32"/>
      <c r="B204" s="148"/>
      <c r="C204" s="194" t="s">
        <v>467</v>
      </c>
      <c r="D204" s="194" t="s">
        <v>428</v>
      </c>
      <c r="E204" s="195" t="s">
        <v>2499</v>
      </c>
      <c r="F204" s="196" t="s">
        <v>2500</v>
      </c>
      <c r="G204" s="197" t="s">
        <v>501</v>
      </c>
      <c r="H204" s="198">
        <v>8</v>
      </c>
      <c r="I204" s="199"/>
      <c r="J204" s="200">
        <f>ROUND(I204*H204,2)</f>
        <v>0</v>
      </c>
      <c r="K204" s="196" t="s">
        <v>1</v>
      </c>
      <c r="L204" s="201"/>
      <c r="M204" s="202" t="s">
        <v>1</v>
      </c>
      <c r="N204" s="203" t="s">
        <v>43</v>
      </c>
      <c r="O204" s="58"/>
      <c r="P204" s="158">
        <f>O204*H204</f>
        <v>0</v>
      </c>
      <c r="Q204" s="158">
        <v>0.00035</v>
      </c>
      <c r="R204" s="158">
        <f>Q204*H204</f>
        <v>0.0028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2111</v>
      </c>
      <c r="AT204" s="160" t="s">
        <v>428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2111</v>
      </c>
      <c r="BM204" s="160" t="s">
        <v>2558</v>
      </c>
    </row>
    <row r="205" spans="1:47" s="2" customFormat="1" ht="19.5">
      <c r="A205" s="32"/>
      <c r="B205" s="33"/>
      <c r="C205" s="32"/>
      <c r="D205" s="162" t="s">
        <v>248</v>
      </c>
      <c r="E205" s="32"/>
      <c r="F205" s="163" t="s">
        <v>2502</v>
      </c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1:65" s="2" customFormat="1" ht="24">
      <c r="A206" s="32"/>
      <c r="B206" s="148"/>
      <c r="C206" s="149" t="s">
        <v>472</v>
      </c>
      <c r="D206" s="149" t="s">
        <v>243</v>
      </c>
      <c r="E206" s="150" t="s">
        <v>2403</v>
      </c>
      <c r="F206" s="151" t="s">
        <v>2404</v>
      </c>
      <c r="G206" s="152" t="s">
        <v>501</v>
      </c>
      <c r="H206" s="153">
        <v>6</v>
      </c>
      <c r="I206" s="154"/>
      <c r="J206" s="155">
        <f>ROUND(I206*H206,2)</f>
        <v>0</v>
      </c>
      <c r="K206" s="151" t="s">
        <v>356</v>
      </c>
      <c r="L206" s="33"/>
      <c r="M206" s="156" t="s">
        <v>1</v>
      </c>
      <c r="N206" s="157" t="s">
        <v>43</v>
      </c>
      <c r="O206" s="58"/>
      <c r="P206" s="158">
        <f>O206*H206</f>
        <v>0</v>
      </c>
      <c r="Q206" s="158">
        <v>0</v>
      </c>
      <c r="R206" s="158">
        <f>Q206*H206</f>
        <v>0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1344</v>
      </c>
      <c r="AT206" s="160" t="s">
        <v>243</v>
      </c>
      <c r="AU206" s="160" t="s">
        <v>87</v>
      </c>
      <c r="AY206" s="17" t="s">
        <v>240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1344</v>
      </c>
      <c r="BM206" s="160" t="s">
        <v>2559</v>
      </c>
    </row>
    <row r="207" spans="1:47" s="2" customFormat="1" ht="19.5">
      <c r="A207" s="32"/>
      <c r="B207" s="33"/>
      <c r="C207" s="32"/>
      <c r="D207" s="162" t="s">
        <v>248</v>
      </c>
      <c r="E207" s="32"/>
      <c r="F207" s="163" t="s">
        <v>2406</v>
      </c>
      <c r="G207" s="32"/>
      <c r="H207" s="32"/>
      <c r="I207" s="164"/>
      <c r="J207" s="32"/>
      <c r="K207" s="32"/>
      <c r="L207" s="33"/>
      <c r="M207" s="165"/>
      <c r="N207" s="166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248</v>
      </c>
      <c r="AU207" s="17" t="s">
        <v>87</v>
      </c>
    </row>
    <row r="208" spans="1:65" s="2" customFormat="1" ht="33" customHeight="1">
      <c r="A208" s="32"/>
      <c r="B208" s="148"/>
      <c r="C208" s="194" t="s">
        <v>403</v>
      </c>
      <c r="D208" s="194" t="s">
        <v>428</v>
      </c>
      <c r="E208" s="195" t="s">
        <v>2560</v>
      </c>
      <c r="F208" s="196" t="s">
        <v>2561</v>
      </c>
      <c r="G208" s="197" t="s">
        <v>501</v>
      </c>
      <c r="H208" s="198">
        <v>6</v>
      </c>
      <c r="I208" s="199"/>
      <c r="J208" s="200">
        <f>ROUND(I208*H208,2)</f>
        <v>0</v>
      </c>
      <c r="K208" s="196" t="s">
        <v>1</v>
      </c>
      <c r="L208" s="201"/>
      <c r="M208" s="202" t="s">
        <v>1</v>
      </c>
      <c r="N208" s="203" t="s">
        <v>43</v>
      </c>
      <c r="O208" s="58"/>
      <c r="P208" s="158">
        <f>O208*H208</f>
        <v>0</v>
      </c>
      <c r="Q208" s="158">
        <v>6E-05</v>
      </c>
      <c r="R208" s="158">
        <f>Q208*H208</f>
        <v>0.00036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2111</v>
      </c>
      <c r="AT208" s="160" t="s">
        <v>428</v>
      </c>
      <c r="AU208" s="160" t="s">
        <v>87</v>
      </c>
      <c r="AY208" s="17" t="s">
        <v>240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85</v>
      </c>
      <c r="BK208" s="161">
        <f>ROUND(I208*H208,2)</f>
        <v>0</v>
      </c>
      <c r="BL208" s="17" t="s">
        <v>2111</v>
      </c>
      <c r="BM208" s="160" t="s">
        <v>2562</v>
      </c>
    </row>
    <row r="209" spans="1:65" s="2" customFormat="1" ht="24">
      <c r="A209" s="32"/>
      <c r="B209" s="148"/>
      <c r="C209" s="149" t="s">
        <v>478</v>
      </c>
      <c r="D209" s="149" t="s">
        <v>243</v>
      </c>
      <c r="E209" s="150" t="s">
        <v>2322</v>
      </c>
      <c r="F209" s="151" t="s">
        <v>2323</v>
      </c>
      <c r="G209" s="152" t="s">
        <v>501</v>
      </c>
      <c r="H209" s="153">
        <v>2</v>
      </c>
      <c r="I209" s="154"/>
      <c r="J209" s="155">
        <f>ROUND(I209*H209,2)</f>
        <v>0</v>
      </c>
      <c r="K209" s="151" t="s">
        <v>356</v>
      </c>
      <c r="L209" s="33"/>
      <c r="M209" s="156" t="s">
        <v>1</v>
      </c>
      <c r="N209" s="157" t="s">
        <v>43</v>
      </c>
      <c r="O209" s="58"/>
      <c r="P209" s="158">
        <f>O209*H209</f>
        <v>0</v>
      </c>
      <c r="Q209" s="158">
        <v>0</v>
      </c>
      <c r="R209" s="158">
        <f>Q209*H209</f>
        <v>0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1344</v>
      </c>
      <c r="AT209" s="160" t="s">
        <v>243</v>
      </c>
      <c r="AU209" s="160" t="s">
        <v>87</v>
      </c>
      <c r="AY209" s="17" t="s">
        <v>240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1344</v>
      </c>
      <c r="BM209" s="160" t="s">
        <v>2563</v>
      </c>
    </row>
    <row r="210" spans="1:47" s="2" customFormat="1" ht="19.5">
      <c r="A210" s="32"/>
      <c r="B210" s="33"/>
      <c r="C210" s="32"/>
      <c r="D210" s="162" t="s">
        <v>248</v>
      </c>
      <c r="E210" s="32"/>
      <c r="F210" s="163" t="s">
        <v>2325</v>
      </c>
      <c r="G210" s="32"/>
      <c r="H210" s="32"/>
      <c r="I210" s="164"/>
      <c r="J210" s="32"/>
      <c r="K210" s="32"/>
      <c r="L210" s="33"/>
      <c r="M210" s="165"/>
      <c r="N210" s="166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248</v>
      </c>
      <c r="AU210" s="17" t="s">
        <v>87</v>
      </c>
    </row>
    <row r="211" spans="1:65" s="2" customFormat="1" ht="33" customHeight="1">
      <c r="A211" s="32"/>
      <c r="B211" s="148"/>
      <c r="C211" s="194" t="s">
        <v>483</v>
      </c>
      <c r="D211" s="194" t="s">
        <v>428</v>
      </c>
      <c r="E211" s="195" t="s">
        <v>2504</v>
      </c>
      <c r="F211" s="196" t="s">
        <v>2505</v>
      </c>
      <c r="G211" s="197" t="s">
        <v>501</v>
      </c>
      <c r="H211" s="198">
        <v>2</v>
      </c>
      <c r="I211" s="199"/>
      <c r="J211" s="200">
        <f>ROUND(I211*H211,2)</f>
        <v>0</v>
      </c>
      <c r="K211" s="196" t="s">
        <v>1</v>
      </c>
      <c r="L211" s="201"/>
      <c r="M211" s="202" t="s">
        <v>1</v>
      </c>
      <c r="N211" s="203" t="s">
        <v>43</v>
      </c>
      <c r="O211" s="58"/>
      <c r="P211" s="158">
        <f>O211*H211</f>
        <v>0</v>
      </c>
      <c r="Q211" s="158">
        <v>6E-05</v>
      </c>
      <c r="R211" s="158">
        <f>Q211*H211</f>
        <v>0.00012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2111</v>
      </c>
      <c r="AT211" s="160" t="s">
        <v>428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2111</v>
      </c>
      <c r="BM211" s="160" t="s">
        <v>2564</v>
      </c>
    </row>
    <row r="212" spans="1:65" s="2" customFormat="1" ht="21.75" customHeight="1">
      <c r="A212" s="32"/>
      <c r="B212" s="148"/>
      <c r="C212" s="149" t="s">
        <v>485</v>
      </c>
      <c r="D212" s="149" t="s">
        <v>243</v>
      </c>
      <c r="E212" s="150" t="s">
        <v>2432</v>
      </c>
      <c r="F212" s="151" t="s">
        <v>2433</v>
      </c>
      <c r="G212" s="152" t="s">
        <v>445</v>
      </c>
      <c r="H212" s="153">
        <v>50</v>
      </c>
      <c r="I212" s="154"/>
      <c r="J212" s="155">
        <f>ROUND(I212*H212,2)</f>
        <v>0</v>
      </c>
      <c r="K212" s="151" t="s">
        <v>356</v>
      </c>
      <c r="L212" s="33"/>
      <c r="M212" s="156" t="s">
        <v>1</v>
      </c>
      <c r="N212" s="157" t="s">
        <v>43</v>
      </c>
      <c r="O212" s="58"/>
      <c r="P212" s="158">
        <f>O212*H212</f>
        <v>0</v>
      </c>
      <c r="Q212" s="158">
        <v>0</v>
      </c>
      <c r="R212" s="158">
        <f>Q212*H212</f>
        <v>0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1344</v>
      </c>
      <c r="AT212" s="160" t="s">
        <v>243</v>
      </c>
      <c r="AU212" s="160" t="s">
        <v>87</v>
      </c>
      <c r="AY212" s="17" t="s">
        <v>240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85</v>
      </c>
      <c r="BK212" s="161">
        <f>ROUND(I212*H212,2)</f>
        <v>0</v>
      </c>
      <c r="BL212" s="17" t="s">
        <v>1344</v>
      </c>
      <c r="BM212" s="160" t="s">
        <v>2565</v>
      </c>
    </row>
    <row r="213" spans="1:47" s="2" customFormat="1" ht="12">
      <c r="A213" s="32"/>
      <c r="B213" s="33"/>
      <c r="C213" s="32"/>
      <c r="D213" s="162" t="s">
        <v>248</v>
      </c>
      <c r="E213" s="32"/>
      <c r="F213" s="163" t="s">
        <v>2435</v>
      </c>
      <c r="G213" s="32"/>
      <c r="H213" s="32"/>
      <c r="I213" s="164"/>
      <c r="J213" s="32"/>
      <c r="K213" s="32"/>
      <c r="L213" s="33"/>
      <c r="M213" s="165"/>
      <c r="N213" s="166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248</v>
      </c>
      <c r="AU213" s="17" t="s">
        <v>87</v>
      </c>
    </row>
    <row r="214" spans="1:65" s="2" customFormat="1" ht="36">
      <c r="A214" s="32"/>
      <c r="B214" s="148"/>
      <c r="C214" s="149" t="s">
        <v>490</v>
      </c>
      <c r="D214" s="149" t="s">
        <v>243</v>
      </c>
      <c r="E214" s="150" t="s">
        <v>2566</v>
      </c>
      <c r="F214" s="151" t="s">
        <v>2567</v>
      </c>
      <c r="G214" s="152" t="s">
        <v>246</v>
      </c>
      <c r="H214" s="153">
        <v>3</v>
      </c>
      <c r="I214" s="154"/>
      <c r="J214" s="155">
        <f>ROUND(I214*H214,2)</f>
        <v>0</v>
      </c>
      <c r="K214" s="151" t="s">
        <v>1</v>
      </c>
      <c r="L214" s="33"/>
      <c r="M214" s="156" t="s">
        <v>1</v>
      </c>
      <c r="N214" s="157" t="s">
        <v>43</v>
      </c>
      <c r="O214" s="58"/>
      <c r="P214" s="158">
        <f>O214*H214</f>
        <v>0</v>
      </c>
      <c r="Q214" s="158">
        <v>0</v>
      </c>
      <c r="R214" s="158">
        <f>Q214*H214</f>
        <v>0</v>
      </c>
      <c r="S214" s="158">
        <v>0</v>
      </c>
      <c r="T214" s="15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0" t="s">
        <v>1344</v>
      </c>
      <c r="AT214" s="160" t="s">
        <v>243</v>
      </c>
      <c r="AU214" s="160" t="s">
        <v>87</v>
      </c>
      <c r="AY214" s="17" t="s">
        <v>240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7" t="s">
        <v>85</v>
      </c>
      <c r="BK214" s="161">
        <f>ROUND(I214*H214,2)</f>
        <v>0</v>
      </c>
      <c r="BL214" s="17" t="s">
        <v>1344</v>
      </c>
      <c r="BM214" s="160" t="s">
        <v>2568</v>
      </c>
    </row>
    <row r="215" spans="1:47" s="2" customFormat="1" ht="136.5">
      <c r="A215" s="32"/>
      <c r="B215" s="33"/>
      <c r="C215" s="32"/>
      <c r="D215" s="162" t="s">
        <v>248</v>
      </c>
      <c r="E215" s="32"/>
      <c r="F215" s="163" t="s">
        <v>2569</v>
      </c>
      <c r="G215" s="32"/>
      <c r="H215" s="32"/>
      <c r="I215" s="164"/>
      <c r="J215" s="32"/>
      <c r="K215" s="32"/>
      <c r="L215" s="33"/>
      <c r="M215" s="165"/>
      <c r="N215" s="166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248</v>
      </c>
      <c r="AU215" s="17" t="s">
        <v>87</v>
      </c>
    </row>
    <row r="216" spans="1:65" s="2" customFormat="1" ht="33" customHeight="1">
      <c r="A216" s="32"/>
      <c r="B216" s="148"/>
      <c r="C216" s="149" t="s">
        <v>498</v>
      </c>
      <c r="D216" s="149" t="s">
        <v>243</v>
      </c>
      <c r="E216" s="150" t="s">
        <v>2570</v>
      </c>
      <c r="F216" s="151" t="s">
        <v>2571</v>
      </c>
      <c r="G216" s="152" t="s">
        <v>246</v>
      </c>
      <c r="H216" s="153">
        <v>2</v>
      </c>
      <c r="I216" s="154"/>
      <c r="J216" s="155">
        <f>ROUND(I216*H216,2)</f>
        <v>0</v>
      </c>
      <c r="K216" s="151" t="s">
        <v>1</v>
      </c>
      <c r="L216" s="33"/>
      <c r="M216" s="156" t="s">
        <v>1</v>
      </c>
      <c r="N216" s="157" t="s">
        <v>43</v>
      </c>
      <c r="O216" s="58"/>
      <c r="P216" s="158">
        <f>O216*H216</f>
        <v>0</v>
      </c>
      <c r="Q216" s="158">
        <v>0</v>
      </c>
      <c r="R216" s="158">
        <f>Q216*H216</f>
        <v>0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1344</v>
      </c>
      <c r="AT216" s="160" t="s">
        <v>243</v>
      </c>
      <c r="AU216" s="160" t="s">
        <v>87</v>
      </c>
      <c r="AY216" s="17" t="s">
        <v>240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85</v>
      </c>
      <c r="BK216" s="161">
        <f>ROUND(I216*H216,2)</f>
        <v>0</v>
      </c>
      <c r="BL216" s="17" t="s">
        <v>1344</v>
      </c>
      <c r="BM216" s="160" t="s">
        <v>2572</v>
      </c>
    </row>
    <row r="217" spans="1:47" s="2" customFormat="1" ht="117">
      <c r="A217" s="32"/>
      <c r="B217" s="33"/>
      <c r="C217" s="32"/>
      <c r="D217" s="162" t="s">
        <v>248</v>
      </c>
      <c r="E217" s="32"/>
      <c r="F217" s="163" t="s">
        <v>2573</v>
      </c>
      <c r="G217" s="32"/>
      <c r="H217" s="32"/>
      <c r="I217" s="164"/>
      <c r="J217" s="32"/>
      <c r="K217" s="32"/>
      <c r="L217" s="33"/>
      <c r="M217" s="165"/>
      <c r="N217" s="166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248</v>
      </c>
      <c r="AU217" s="17" t="s">
        <v>87</v>
      </c>
    </row>
    <row r="218" spans="1:65" s="2" customFormat="1" ht="16.5" customHeight="1">
      <c r="A218" s="32"/>
      <c r="B218" s="148"/>
      <c r="C218" s="149" t="s">
        <v>503</v>
      </c>
      <c r="D218" s="149" t="s">
        <v>243</v>
      </c>
      <c r="E218" s="150" t="s">
        <v>2341</v>
      </c>
      <c r="F218" s="151" t="s">
        <v>2342</v>
      </c>
      <c r="G218" s="152" t="s">
        <v>246</v>
      </c>
      <c r="H218" s="153">
        <v>1</v>
      </c>
      <c r="I218" s="154"/>
      <c r="J218" s="155">
        <f>ROUND(I218*H218,2)</f>
        <v>0</v>
      </c>
      <c r="K218" s="151" t="s">
        <v>1</v>
      </c>
      <c r="L218" s="33"/>
      <c r="M218" s="156" t="s">
        <v>1</v>
      </c>
      <c r="N218" s="157" t="s">
        <v>43</v>
      </c>
      <c r="O218" s="58"/>
      <c r="P218" s="158">
        <f>O218*H218</f>
        <v>0</v>
      </c>
      <c r="Q218" s="158">
        <v>0</v>
      </c>
      <c r="R218" s="158">
        <f>Q218*H218</f>
        <v>0</v>
      </c>
      <c r="S218" s="158">
        <v>0</v>
      </c>
      <c r="T218" s="15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0" t="s">
        <v>239</v>
      </c>
      <c r="AT218" s="160" t="s">
        <v>243</v>
      </c>
      <c r="AU218" s="160" t="s">
        <v>87</v>
      </c>
      <c r="AY218" s="17" t="s">
        <v>240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17" t="s">
        <v>85</v>
      </c>
      <c r="BK218" s="161">
        <f>ROUND(I218*H218,2)</f>
        <v>0</v>
      </c>
      <c r="BL218" s="17" t="s">
        <v>239</v>
      </c>
      <c r="BM218" s="160" t="s">
        <v>2574</v>
      </c>
    </row>
    <row r="219" spans="1:47" s="2" customFormat="1" ht="12">
      <c r="A219" s="32"/>
      <c r="B219" s="33"/>
      <c r="C219" s="32"/>
      <c r="D219" s="162" t="s">
        <v>248</v>
      </c>
      <c r="E219" s="32"/>
      <c r="F219" s="163" t="s">
        <v>2342</v>
      </c>
      <c r="G219" s="32"/>
      <c r="H219" s="32"/>
      <c r="I219" s="164"/>
      <c r="J219" s="32"/>
      <c r="K219" s="32"/>
      <c r="L219" s="33"/>
      <c r="M219" s="165"/>
      <c r="N219" s="166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248</v>
      </c>
      <c r="AU219" s="17" t="s">
        <v>87</v>
      </c>
    </row>
    <row r="220" spans="2:51" s="13" customFormat="1" ht="22.5">
      <c r="B220" s="171"/>
      <c r="D220" s="162" t="s">
        <v>367</v>
      </c>
      <c r="F220" s="173" t="s">
        <v>2344</v>
      </c>
      <c r="H220" s="174">
        <v>1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2" t="s">
        <v>367</v>
      </c>
      <c r="AU220" s="172" t="s">
        <v>87</v>
      </c>
      <c r="AV220" s="13" t="s">
        <v>87</v>
      </c>
      <c r="AW220" s="13" t="s">
        <v>3</v>
      </c>
      <c r="AX220" s="13" t="s">
        <v>85</v>
      </c>
      <c r="AY220" s="172" t="s">
        <v>240</v>
      </c>
    </row>
    <row r="221" spans="1:65" s="2" customFormat="1" ht="16.5" customHeight="1">
      <c r="A221" s="32"/>
      <c r="B221" s="148"/>
      <c r="C221" s="149" t="s">
        <v>509</v>
      </c>
      <c r="D221" s="149" t="s">
        <v>243</v>
      </c>
      <c r="E221" s="150" t="s">
        <v>1679</v>
      </c>
      <c r="F221" s="151" t="s">
        <v>1680</v>
      </c>
      <c r="G221" s="152" t="s">
        <v>445</v>
      </c>
      <c r="H221" s="153">
        <v>72.6</v>
      </c>
      <c r="I221" s="154"/>
      <c r="J221" s="155">
        <f>ROUND(I221*H221,2)</f>
        <v>0</v>
      </c>
      <c r="K221" s="151" t="s">
        <v>1</v>
      </c>
      <c r="L221" s="33"/>
      <c r="M221" s="156" t="s">
        <v>1</v>
      </c>
      <c r="N221" s="157" t="s">
        <v>43</v>
      </c>
      <c r="O221" s="58"/>
      <c r="P221" s="158">
        <f>O221*H221</f>
        <v>0</v>
      </c>
      <c r="Q221" s="158">
        <v>0.00019</v>
      </c>
      <c r="R221" s="158">
        <f>Q221*H221</f>
        <v>0.013793999999999999</v>
      </c>
      <c r="S221" s="158">
        <v>0</v>
      </c>
      <c r="T221" s="15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239</v>
      </c>
      <c r="AT221" s="160" t="s">
        <v>243</v>
      </c>
      <c r="AU221" s="160" t="s">
        <v>87</v>
      </c>
      <c r="AY221" s="17" t="s">
        <v>240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85</v>
      </c>
      <c r="BK221" s="161">
        <f>ROUND(I221*H221,2)</f>
        <v>0</v>
      </c>
      <c r="BL221" s="17" t="s">
        <v>239</v>
      </c>
      <c r="BM221" s="160" t="s">
        <v>2575</v>
      </c>
    </row>
    <row r="222" spans="1:47" s="2" customFormat="1" ht="12">
      <c r="A222" s="32"/>
      <c r="B222" s="33"/>
      <c r="C222" s="32"/>
      <c r="D222" s="162" t="s">
        <v>248</v>
      </c>
      <c r="E222" s="32"/>
      <c r="F222" s="163" t="s">
        <v>1682</v>
      </c>
      <c r="G222" s="32"/>
      <c r="H222" s="32"/>
      <c r="I222" s="164"/>
      <c r="J222" s="32"/>
      <c r="K222" s="32"/>
      <c r="L222" s="33"/>
      <c r="M222" s="165"/>
      <c r="N222" s="166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248</v>
      </c>
      <c r="AU222" s="17" t="s">
        <v>87</v>
      </c>
    </row>
    <row r="223" spans="2:51" s="13" customFormat="1" ht="12">
      <c r="B223" s="171"/>
      <c r="D223" s="162" t="s">
        <v>367</v>
      </c>
      <c r="E223" s="172" t="s">
        <v>1</v>
      </c>
      <c r="F223" s="173" t="s">
        <v>2576</v>
      </c>
      <c r="H223" s="174">
        <v>66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367</v>
      </c>
      <c r="AU223" s="172" t="s">
        <v>87</v>
      </c>
      <c r="AV223" s="13" t="s">
        <v>87</v>
      </c>
      <c r="AW223" s="13" t="s">
        <v>33</v>
      </c>
      <c r="AX223" s="13" t="s">
        <v>85</v>
      </c>
      <c r="AY223" s="172" t="s">
        <v>240</v>
      </c>
    </row>
    <row r="224" spans="2:51" s="13" customFormat="1" ht="12">
      <c r="B224" s="171"/>
      <c r="D224" s="162" t="s">
        <v>367</v>
      </c>
      <c r="F224" s="173" t="s">
        <v>2577</v>
      </c>
      <c r="H224" s="174">
        <v>72.6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367</v>
      </c>
      <c r="AU224" s="172" t="s">
        <v>87</v>
      </c>
      <c r="AV224" s="13" t="s">
        <v>87</v>
      </c>
      <c r="AW224" s="13" t="s">
        <v>3</v>
      </c>
      <c r="AX224" s="13" t="s">
        <v>85</v>
      </c>
      <c r="AY224" s="172" t="s">
        <v>240</v>
      </c>
    </row>
    <row r="225" spans="1:65" s="2" customFormat="1" ht="21.75" customHeight="1">
      <c r="A225" s="32"/>
      <c r="B225" s="148"/>
      <c r="C225" s="149" t="s">
        <v>514</v>
      </c>
      <c r="D225" s="149" t="s">
        <v>243</v>
      </c>
      <c r="E225" s="150" t="s">
        <v>1685</v>
      </c>
      <c r="F225" s="151" t="s">
        <v>1686</v>
      </c>
      <c r="G225" s="152" t="s">
        <v>445</v>
      </c>
      <c r="H225" s="153">
        <v>72.6</v>
      </c>
      <c r="I225" s="154"/>
      <c r="J225" s="155">
        <f>ROUND(I225*H225,2)</f>
        <v>0</v>
      </c>
      <c r="K225" s="151" t="s">
        <v>1</v>
      </c>
      <c r="L225" s="33"/>
      <c r="M225" s="156" t="s">
        <v>1</v>
      </c>
      <c r="N225" s="157" t="s">
        <v>43</v>
      </c>
      <c r="O225" s="58"/>
      <c r="P225" s="158">
        <f>O225*H225</f>
        <v>0</v>
      </c>
      <c r="Q225" s="158">
        <v>9E-05</v>
      </c>
      <c r="R225" s="158">
        <f>Q225*H225</f>
        <v>0.006534</v>
      </c>
      <c r="S225" s="158">
        <v>0</v>
      </c>
      <c r="T225" s="15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0" t="s">
        <v>239</v>
      </c>
      <c r="AT225" s="160" t="s">
        <v>243</v>
      </c>
      <c r="AU225" s="160" t="s">
        <v>87</v>
      </c>
      <c r="AY225" s="17" t="s">
        <v>240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7" t="s">
        <v>85</v>
      </c>
      <c r="BK225" s="161">
        <f>ROUND(I225*H225,2)</f>
        <v>0</v>
      </c>
      <c r="BL225" s="17" t="s">
        <v>239</v>
      </c>
      <c r="BM225" s="160" t="s">
        <v>2578</v>
      </c>
    </row>
    <row r="226" spans="1:47" s="2" customFormat="1" ht="12">
      <c r="A226" s="32"/>
      <c r="B226" s="33"/>
      <c r="C226" s="32"/>
      <c r="D226" s="162" t="s">
        <v>248</v>
      </c>
      <c r="E226" s="32"/>
      <c r="F226" s="163" t="s">
        <v>1688</v>
      </c>
      <c r="G226" s="32"/>
      <c r="H226" s="32"/>
      <c r="I226" s="164"/>
      <c r="J226" s="32"/>
      <c r="K226" s="32"/>
      <c r="L226" s="33"/>
      <c r="M226" s="167"/>
      <c r="N226" s="168"/>
      <c r="O226" s="169"/>
      <c r="P226" s="169"/>
      <c r="Q226" s="169"/>
      <c r="R226" s="169"/>
      <c r="S226" s="169"/>
      <c r="T226" s="17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248</v>
      </c>
      <c r="AU226" s="17" t="s">
        <v>87</v>
      </c>
    </row>
    <row r="227" spans="1:31" s="2" customFormat="1" ht="6.95" customHeight="1">
      <c r="A227" s="32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33"/>
      <c r="M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</row>
  </sheetData>
  <autoFilter ref="C127:K226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BM176"/>
  <sheetViews>
    <sheetView showGridLines="0" workbookViewId="0" topLeftCell="A15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206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2579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2580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207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ROUND(J123,2)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ROUND((SUM(BE123:BE175)),2)</f>
        <v>0</v>
      </c>
      <c r="G35" s="32"/>
      <c r="H35" s="32"/>
      <c r="I35" s="105">
        <v>0.21</v>
      </c>
      <c r="J35" s="104">
        <f>ROUND(((SUM(BE123:BE175))*I35),2)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ROUND((SUM(BF123:BF175)),2)</f>
        <v>0</v>
      </c>
      <c r="G36" s="32"/>
      <c r="H36" s="32"/>
      <c r="I36" s="105">
        <v>0.15</v>
      </c>
      <c r="J36" s="104">
        <f>ROUND(((SUM(BF123:BF175))*I36),2)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ROUND((SUM(BG123:BG175)),2)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ROUND((SUM(BH123:BH175)),2)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ROUND((SUM(BI123:BI175)),2)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2579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SO-801 - Sadové úpravy – část A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J125</f>
        <v>0</v>
      </c>
      <c r="L100" s="121"/>
    </row>
    <row r="101" spans="2:12" s="10" customFormat="1" ht="19.9" customHeight="1">
      <c r="B101" s="121"/>
      <c r="D101" s="122" t="s">
        <v>349</v>
      </c>
      <c r="E101" s="123"/>
      <c r="F101" s="123"/>
      <c r="G101" s="123"/>
      <c r="H101" s="123"/>
      <c r="I101" s="123"/>
      <c r="J101" s="124">
        <f>J173</f>
        <v>0</v>
      </c>
      <c r="L101" s="12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224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6.25" customHeight="1">
      <c r="A111" s="32"/>
      <c r="B111" s="33"/>
      <c r="C111" s="32"/>
      <c r="D111" s="32"/>
      <c r="E111" s="252" t="str">
        <f>E7</f>
        <v>ZTV pro výstavbu rodinných a bytových domů U Unika v Pacově - III.etapa</v>
      </c>
      <c r="F111" s="253"/>
      <c r="G111" s="253"/>
      <c r="H111" s="253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2:12" s="1" customFormat="1" ht="12" customHeight="1">
      <c r="B112" s="20"/>
      <c r="C112" s="27" t="s">
        <v>213</v>
      </c>
      <c r="L112" s="20"/>
    </row>
    <row r="113" spans="1:31" s="2" customFormat="1" ht="16.5" customHeight="1">
      <c r="A113" s="32"/>
      <c r="B113" s="33"/>
      <c r="C113" s="32"/>
      <c r="D113" s="32"/>
      <c r="E113" s="252" t="s">
        <v>2579</v>
      </c>
      <c r="F113" s="251"/>
      <c r="G113" s="251"/>
      <c r="H113" s="251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215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09" t="str">
        <f>E11</f>
        <v>SO-801 - Sadové úpravy – část A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F14</f>
        <v>město Pacov</v>
      </c>
      <c r="G117" s="32"/>
      <c r="H117" s="32"/>
      <c r="I117" s="27" t="s">
        <v>22</v>
      </c>
      <c r="J117" s="55" t="str">
        <f>IF(J14="","",J14)</f>
        <v>21. 12. 2020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5.7" customHeight="1">
      <c r="A119" s="32"/>
      <c r="B119" s="33"/>
      <c r="C119" s="27" t="s">
        <v>24</v>
      </c>
      <c r="D119" s="32"/>
      <c r="E119" s="32"/>
      <c r="F119" s="25" t="str">
        <f>E17</f>
        <v>město Pacov</v>
      </c>
      <c r="G119" s="32"/>
      <c r="H119" s="32"/>
      <c r="I119" s="27" t="s">
        <v>29</v>
      </c>
      <c r="J119" s="30" t="str">
        <f>E23</f>
        <v>PROJEKT CENTRUM NOVA s.r.o.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27</v>
      </c>
      <c r="D120" s="32"/>
      <c r="E120" s="32"/>
      <c r="F120" s="25" t="str">
        <f>IF(E20="","",E20)</f>
        <v>Vyplň údaj</v>
      </c>
      <c r="G120" s="32"/>
      <c r="H120" s="32"/>
      <c r="I120" s="27" t="s">
        <v>34</v>
      </c>
      <c r="J120" s="30" t="str">
        <f>E26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5"/>
      <c r="B122" s="126"/>
      <c r="C122" s="127" t="s">
        <v>225</v>
      </c>
      <c r="D122" s="128" t="s">
        <v>63</v>
      </c>
      <c r="E122" s="128" t="s">
        <v>59</v>
      </c>
      <c r="F122" s="128" t="s">
        <v>60</v>
      </c>
      <c r="G122" s="128" t="s">
        <v>226</v>
      </c>
      <c r="H122" s="128" t="s">
        <v>227</v>
      </c>
      <c r="I122" s="128" t="s">
        <v>228</v>
      </c>
      <c r="J122" s="128" t="s">
        <v>219</v>
      </c>
      <c r="K122" s="129" t="s">
        <v>229</v>
      </c>
      <c r="L122" s="130"/>
      <c r="M122" s="62" t="s">
        <v>1</v>
      </c>
      <c r="N122" s="63" t="s">
        <v>42</v>
      </c>
      <c r="O122" s="63" t="s">
        <v>230</v>
      </c>
      <c r="P122" s="63" t="s">
        <v>231</v>
      </c>
      <c r="Q122" s="63" t="s">
        <v>232</v>
      </c>
      <c r="R122" s="63" t="s">
        <v>233</v>
      </c>
      <c r="S122" s="63" t="s">
        <v>234</v>
      </c>
      <c r="T122" s="64" t="s">
        <v>235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3" s="2" customFormat="1" ht="22.9" customHeight="1">
      <c r="A123" s="32"/>
      <c r="B123" s="33"/>
      <c r="C123" s="69" t="s">
        <v>236</v>
      </c>
      <c r="D123" s="32"/>
      <c r="E123" s="32"/>
      <c r="F123" s="32"/>
      <c r="G123" s="32"/>
      <c r="H123" s="32"/>
      <c r="I123" s="32"/>
      <c r="J123" s="131">
        <f>BK123</f>
        <v>0</v>
      </c>
      <c r="K123" s="32"/>
      <c r="L123" s="33"/>
      <c r="M123" s="65"/>
      <c r="N123" s="56"/>
      <c r="O123" s="66"/>
      <c r="P123" s="132">
        <f>P124</f>
        <v>0</v>
      </c>
      <c r="Q123" s="66"/>
      <c r="R123" s="132">
        <f>R124</f>
        <v>1.0559999999999998</v>
      </c>
      <c r="S123" s="66"/>
      <c r="T123" s="133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77</v>
      </c>
      <c r="AU123" s="17" t="s">
        <v>221</v>
      </c>
      <c r="BK123" s="134">
        <f>BK124</f>
        <v>0</v>
      </c>
    </row>
    <row r="124" spans="2:63" s="12" customFormat="1" ht="25.9" customHeight="1">
      <c r="B124" s="135"/>
      <c r="D124" s="136" t="s">
        <v>77</v>
      </c>
      <c r="E124" s="137" t="s">
        <v>350</v>
      </c>
      <c r="F124" s="137" t="s">
        <v>351</v>
      </c>
      <c r="I124" s="138"/>
      <c r="J124" s="139">
        <f>BK124</f>
        <v>0</v>
      </c>
      <c r="L124" s="135"/>
      <c r="M124" s="140"/>
      <c r="N124" s="141"/>
      <c r="O124" s="141"/>
      <c r="P124" s="142">
        <f>P125+P173</f>
        <v>0</v>
      </c>
      <c r="Q124" s="141"/>
      <c r="R124" s="142">
        <f>R125+R173</f>
        <v>1.0559999999999998</v>
      </c>
      <c r="S124" s="141"/>
      <c r="T124" s="143">
        <f>T125+T173</f>
        <v>0</v>
      </c>
      <c r="AR124" s="136" t="s">
        <v>85</v>
      </c>
      <c r="AT124" s="144" t="s">
        <v>77</v>
      </c>
      <c r="AU124" s="144" t="s">
        <v>78</v>
      </c>
      <c r="AY124" s="136" t="s">
        <v>240</v>
      </c>
      <c r="BK124" s="145">
        <f>BK125+BK173</f>
        <v>0</v>
      </c>
    </row>
    <row r="125" spans="2:63" s="12" customFormat="1" ht="22.9" customHeight="1">
      <c r="B125" s="135"/>
      <c r="D125" s="136" t="s">
        <v>77</v>
      </c>
      <c r="E125" s="146" t="s">
        <v>85</v>
      </c>
      <c r="F125" s="146" t="s">
        <v>352</v>
      </c>
      <c r="I125" s="138"/>
      <c r="J125" s="147">
        <f>BK125</f>
        <v>0</v>
      </c>
      <c r="L125" s="135"/>
      <c r="M125" s="140"/>
      <c r="N125" s="141"/>
      <c r="O125" s="141"/>
      <c r="P125" s="142">
        <f>SUM(P126:P172)</f>
        <v>0</v>
      </c>
      <c r="Q125" s="141"/>
      <c r="R125" s="142">
        <f>SUM(R126:R172)</f>
        <v>1.0559999999999998</v>
      </c>
      <c r="S125" s="141"/>
      <c r="T125" s="143">
        <f>SUM(T126:T172)</f>
        <v>0</v>
      </c>
      <c r="AR125" s="136" t="s">
        <v>85</v>
      </c>
      <c r="AT125" s="144" t="s">
        <v>77</v>
      </c>
      <c r="AU125" s="144" t="s">
        <v>85</v>
      </c>
      <c r="AY125" s="136" t="s">
        <v>240</v>
      </c>
      <c r="BK125" s="145">
        <f>SUM(BK126:BK172)</f>
        <v>0</v>
      </c>
    </row>
    <row r="126" spans="1:65" s="2" customFormat="1" ht="24">
      <c r="A126" s="32"/>
      <c r="B126" s="148"/>
      <c r="C126" s="149" t="s">
        <v>85</v>
      </c>
      <c r="D126" s="149" t="s">
        <v>243</v>
      </c>
      <c r="E126" s="150" t="s">
        <v>2581</v>
      </c>
      <c r="F126" s="151" t="s">
        <v>2582</v>
      </c>
      <c r="G126" s="152" t="s">
        <v>375</v>
      </c>
      <c r="H126" s="153">
        <v>260</v>
      </c>
      <c r="I126" s="154"/>
      <c r="J126" s="155">
        <f>ROUND(I126*H126,2)</f>
        <v>0</v>
      </c>
      <c r="K126" s="151" t="s">
        <v>356</v>
      </c>
      <c r="L126" s="33"/>
      <c r="M126" s="156" t="s">
        <v>1</v>
      </c>
      <c r="N126" s="157" t="s">
        <v>43</v>
      </c>
      <c r="O126" s="5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239</v>
      </c>
      <c r="AT126" s="160" t="s">
        <v>243</v>
      </c>
      <c r="AU126" s="160" t="s">
        <v>87</v>
      </c>
      <c r="AY126" s="17" t="s">
        <v>240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7" t="s">
        <v>85</v>
      </c>
      <c r="BK126" s="161">
        <f>ROUND(I126*H126,2)</f>
        <v>0</v>
      </c>
      <c r="BL126" s="17" t="s">
        <v>239</v>
      </c>
      <c r="BM126" s="160" t="s">
        <v>2583</v>
      </c>
    </row>
    <row r="127" spans="1:47" s="2" customFormat="1" ht="12">
      <c r="A127" s="32"/>
      <c r="B127" s="33"/>
      <c r="C127" s="32"/>
      <c r="D127" s="162" t="s">
        <v>248</v>
      </c>
      <c r="E127" s="32"/>
      <c r="F127" s="163" t="s">
        <v>2584</v>
      </c>
      <c r="G127" s="32"/>
      <c r="H127" s="32"/>
      <c r="I127" s="164"/>
      <c r="J127" s="32"/>
      <c r="K127" s="32"/>
      <c r="L127" s="33"/>
      <c r="M127" s="165"/>
      <c r="N127" s="166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248</v>
      </c>
      <c r="AU127" s="17" t="s">
        <v>87</v>
      </c>
    </row>
    <row r="128" spans="2:51" s="13" customFormat="1" ht="12">
      <c r="B128" s="171"/>
      <c r="D128" s="162" t="s">
        <v>367</v>
      </c>
      <c r="E128" s="172" t="s">
        <v>1</v>
      </c>
      <c r="F128" s="173" t="s">
        <v>2585</v>
      </c>
      <c r="H128" s="174">
        <v>260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367</v>
      </c>
      <c r="AU128" s="172" t="s">
        <v>87</v>
      </c>
      <c r="AV128" s="13" t="s">
        <v>87</v>
      </c>
      <c r="AW128" s="13" t="s">
        <v>33</v>
      </c>
      <c r="AX128" s="13" t="s">
        <v>85</v>
      </c>
      <c r="AY128" s="172" t="s">
        <v>240</v>
      </c>
    </row>
    <row r="129" spans="1:65" s="2" customFormat="1" ht="33" customHeight="1">
      <c r="A129" s="32"/>
      <c r="B129" s="148"/>
      <c r="C129" s="149" t="s">
        <v>87</v>
      </c>
      <c r="D129" s="149" t="s">
        <v>243</v>
      </c>
      <c r="E129" s="150" t="s">
        <v>404</v>
      </c>
      <c r="F129" s="151" t="s">
        <v>405</v>
      </c>
      <c r="G129" s="152" t="s">
        <v>375</v>
      </c>
      <c r="H129" s="153">
        <v>250</v>
      </c>
      <c r="I129" s="154"/>
      <c r="J129" s="155">
        <f>ROUND(I129*H129,2)</f>
        <v>0</v>
      </c>
      <c r="K129" s="151" t="s">
        <v>356</v>
      </c>
      <c r="L129" s="33"/>
      <c r="M129" s="156" t="s">
        <v>1</v>
      </c>
      <c r="N129" s="157" t="s">
        <v>43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239</v>
      </c>
      <c r="AT129" s="160" t="s">
        <v>243</v>
      </c>
      <c r="AU129" s="160" t="s">
        <v>87</v>
      </c>
      <c r="AY129" s="17" t="s">
        <v>240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85</v>
      </c>
      <c r="BK129" s="161">
        <f>ROUND(I129*H129,2)</f>
        <v>0</v>
      </c>
      <c r="BL129" s="17" t="s">
        <v>239</v>
      </c>
      <c r="BM129" s="160" t="s">
        <v>2586</v>
      </c>
    </row>
    <row r="130" spans="1:47" s="2" customFormat="1" ht="39">
      <c r="A130" s="32"/>
      <c r="B130" s="33"/>
      <c r="C130" s="32"/>
      <c r="D130" s="162" t="s">
        <v>248</v>
      </c>
      <c r="E130" s="32"/>
      <c r="F130" s="163" t="s">
        <v>407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248</v>
      </c>
      <c r="AU130" s="17" t="s">
        <v>87</v>
      </c>
    </row>
    <row r="131" spans="1:65" s="2" customFormat="1" ht="24">
      <c r="A131" s="32"/>
      <c r="B131" s="148"/>
      <c r="C131" s="149" t="s">
        <v>100</v>
      </c>
      <c r="D131" s="149" t="s">
        <v>243</v>
      </c>
      <c r="E131" s="150" t="s">
        <v>688</v>
      </c>
      <c r="F131" s="151" t="s">
        <v>689</v>
      </c>
      <c r="G131" s="152" t="s">
        <v>375</v>
      </c>
      <c r="H131" s="153">
        <v>250</v>
      </c>
      <c r="I131" s="154"/>
      <c r="J131" s="155">
        <f>ROUND(I131*H131,2)</f>
        <v>0</v>
      </c>
      <c r="K131" s="151" t="s">
        <v>356</v>
      </c>
      <c r="L131" s="33"/>
      <c r="M131" s="156" t="s">
        <v>1</v>
      </c>
      <c r="N131" s="157" t="s">
        <v>43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239</v>
      </c>
      <c r="AT131" s="160" t="s">
        <v>243</v>
      </c>
      <c r="AU131" s="160" t="s">
        <v>87</v>
      </c>
      <c r="AY131" s="17" t="s">
        <v>240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85</v>
      </c>
      <c r="BK131" s="161">
        <f>ROUND(I131*H131,2)</f>
        <v>0</v>
      </c>
      <c r="BL131" s="17" t="s">
        <v>239</v>
      </c>
      <c r="BM131" s="160" t="s">
        <v>2587</v>
      </c>
    </row>
    <row r="132" spans="1:47" s="2" customFormat="1" ht="29.25">
      <c r="A132" s="32"/>
      <c r="B132" s="33"/>
      <c r="C132" s="32"/>
      <c r="D132" s="162" t="s">
        <v>248</v>
      </c>
      <c r="E132" s="32"/>
      <c r="F132" s="163" t="s">
        <v>691</v>
      </c>
      <c r="G132" s="32"/>
      <c r="H132" s="32"/>
      <c r="I132" s="164"/>
      <c r="J132" s="32"/>
      <c r="K132" s="32"/>
      <c r="L132" s="33"/>
      <c r="M132" s="165"/>
      <c r="N132" s="16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248</v>
      </c>
      <c r="AU132" s="17" t="s">
        <v>87</v>
      </c>
    </row>
    <row r="133" spans="2:51" s="13" customFormat="1" ht="12">
      <c r="B133" s="171"/>
      <c r="D133" s="162" t="s">
        <v>367</v>
      </c>
      <c r="E133" s="172" t="s">
        <v>1</v>
      </c>
      <c r="F133" s="173" t="s">
        <v>2588</v>
      </c>
      <c r="H133" s="174">
        <v>250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33</v>
      </c>
      <c r="AX133" s="13" t="s">
        <v>85</v>
      </c>
      <c r="AY133" s="172" t="s">
        <v>240</v>
      </c>
    </row>
    <row r="134" spans="1:65" s="2" customFormat="1" ht="16.5" customHeight="1">
      <c r="A134" s="32"/>
      <c r="B134" s="148"/>
      <c r="C134" s="149" t="s">
        <v>239</v>
      </c>
      <c r="D134" s="149" t="s">
        <v>243</v>
      </c>
      <c r="E134" s="150" t="s">
        <v>2589</v>
      </c>
      <c r="F134" s="151" t="s">
        <v>2590</v>
      </c>
      <c r="G134" s="152" t="s">
        <v>375</v>
      </c>
      <c r="H134" s="153">
        <v>250</v>
      </c>
      <c r="I134" s="154"/>
      <c r="J134" s="155">
        <f>ROUND(I134*H134,2)</f>
        <v>0</v>
      </c>
      <c r="K134" s="151" t="s">
        <v>356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239</v>
      </c>
      <c r="AT134" s="160" t="s">
        <v>243</v>
      </c>
      <c r="AU134" s="160" t="s">
        <v>87</v>
      </c>
      <c r="AY134" s="17" t="s">
        <v>240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239</v>
      </c>
      <c r="BM134" s="160" t="s">
        <v>2591</v>
      </c>
    </row>
    <row r="135" spans="1:47" s="2" customFormat="1" ht="29.25">
      <c r="A135" s="32"/>
      <c r="B135" s="33"/>
      <c r="C135" s="32"/>
      <c r="D135" s="162" t="s">
        <v>248</v>
      </c>
      <c r="E135" s="32"/>
      <c r="F135" s="163" t="s">
        <v>2592</v>
      </c>
      <c r="G135" s="32"/>
      <c r="H135" s="32"/>
      <c r="I135" s="164"/>
      <c r="J135" s="32"/>
      <c r="K135" s="32"/>
      <c r="L135" s="33"/>
      <c r="M135" s="165"/>
      <c r="N135" s="166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248</v>
      </c>
      <c r="AU135" s="17" t="s">
        <v>87</v>
      </c>
    </row>
    <row r="136" spans="1:65" s="2" customFormat="1" ht="33" customHeight="1">
      <c r="A136" s="32"/>
      <c r="B136" s="148"/>
      <c r="C136" s="149" t="s">
        <v>262</v>
      </c>
      <c r="D136" s="149" t="s">
        <v>243</v>
      </c>
      <c r="E136" s="150" t="s">
        <v>2593</v>
      </c>
      <c r="F136" s="151" t="s">
        <v>2594</v>
      </c>
      <c r="G136" s="152" t="s">
        <v>355</v>
      </c>
      <c r="H136" s="153">
        <v>100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2595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2596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1:65" s="2" customFormat="1" ht="24">
      <c r="A138" s="32"/>
      <c r="B138" s="148"/>
      <c r="C138" s="149" t="s">
        <v>267</v>
      </c>
      <c r="D138" s="149" t="s">
        <v>243</v>
      </c>
      <c r="E138" s="150" t="s">
        <v>2597</v>
      </c>
      <c r="F138" s="151" t="s">
        <v>2598</v>
      </c>
      <c r="G138" s="152" t="s">
        <v>355</v>
      </c>
      <c r="H138" s="153">
        <v>100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2599</v>
      </c>
    </row>
    <row r="139" spans="1:47" s="2" customFormat="1" ht="19.5">
      <c r="A139" s="32"/>
      <c r="B139" s="33"/>
      <c r="C139" s="32"/>
      <c r="D139" s="162" t="s">
        <v>248</v>
      </c>
      <c r="E139" s="32"/>
      <c r="F139" s="163" t="s">
        <v>2600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1:65" s="2" customFormat="1" ht="24">
      <c r="A140" s="32"/>
      <c r="B140" s="148"/>
      <c r="C140" s="149" t="s">
        <v>272</v>
      </c>
      <c r="D140" s="149" t="s">
        <v>243</v>
      </c>
      <c r="E140" s="150" t="s">
        <v>2601</v>
      </c>
      <c r="F140" s="151" t="s">
        <v>2602</v>
      </c>
      <c r="G140" s="152" t="s">
        <v>355</v>
      </c>
      <c r="H140" s="153">
        <v>100</v>
      </c>
      <c r="I140" s="154"/>
      <c r="J140" s="155">
        <f>ROUND(I140*H140,2)</f>
        <v>0</v>
      </c>
      <c r="K140" s="151" t="s">
        <v>356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239</v>
      </c>
      <c r="AT140" s="160" t="s">
        <v>243</v>
      </c>
      <c r="AU140" s="160" t="s">
        <v>87</v>
      </c>
      <c r="AY140" s="17" t="s">
        <v>240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239</v>
      </c>
      <c r="BM140" s="160" t="s">
        <v>2603</v>
      </c>
    </row>
    <row r="141" spans="1:47" s="2" customFormat="1" ht="19.5">
      <c r="A141" s="32"/>
      <c r="B141" s="33"/>
      <c r="C141" s="32"/>
      <c r="D141" s="162" t="s">
        <v>248</v>
      </c>
      <c r="E141" s="32"/>
      <c r="F141" s="163" t="s">
        <v>2604</v>
      </c>
      <c r="G141" s="32"/>
      <c r="H141" s="32"/>
      <c r="I141" s="164"/>
      <c r="J141" s="32"/>
      <c r="K141" s="32"/>
      <c r="L141" s="33"/>
      <c r="M141" s="165"/>
      <c r="N141" s="166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248</v>
      </c>
      <c r="AU141" s="17" t="s">
        <v>87</v>
      </c>
    </row>
    <row r="142" spans="1:65" s="2" customFormat="1" ht="16.5" customHeight="1">
      <c r="A142" s="32"/>
      <c r="B142" s="148"/>
      <c r="C142" s="194" t="s">
        <v>277</v>
      </c>
      <c r="D142" s="194" t="s">
        <v>428</v>
      </c>
      <c r="E142" s="195" t="s">
        <v>2605</v>
      </c>
      <c r="F142" s="196" t="s">
        <v>2606</v>
      </c>
      <c r="G142" s="197" t="s">
        <v>2065</v>
      </c>
      <c r="H142" s="198">
        <v>3</v>
      </c>
      <c r="I142" s="199"/>
      <c r="J142" s="200">
        <f>ROUND(I142*H142,2)</f>
        <v>0</v>
      </c>
      <c r="K142" s="196" t="s">
        <v>356</v>
      </c>
      <c r="L142" s="201"/>
      <c r="M142" s="202" t="s">
        <v>1</v>
      </c>
      <c r="N142" s="203" t="s">
        <v>43</v>
      </c>
      <c r="O142" s="58"/>
      <c r="P142" s="158">
        <f>O142*H142</f>
        <v>0</v>
      </c>
      <c r="Q142" s="158">
        <v>0.001</v>
      </c>
      <c r="R142" s="158">
        <f>Q142*H142</f>
        <v>0.003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277</v>
      </c>
      <c r="AT142" s="160" t="s">
        <v>428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2607</v>
      </c>
    </row>
    <row r="143" spans="1:47" s="2" customFormat="1" ht="12">
      <c r="A143" s="32"/>
      <c r="B143" s="33"/>
      <c r="C143" s="32"/>
      <c r="D143" s="162" t="s">
        <v>248</v>
      </c>
      <c r="E143" s="32"/>
      <c r="F143" s="163" t="s">
        <v>2606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51" s="15" customFormat="1" ht="12">
      <c r="B144" s="187"/>
      <c r="D144" s="162" t="s">
        <v>367</v>
      </c>
      <c r="E144" s="188" t="s">
        <v>1</v>
      </c>
      <c r="F144" s="189" t="s">
        <v>2608</v>
      </c>
      <c r="H144" s="188" t="s">
        <v>1</v>
      </c>
      <c r="I144" s="190"/>
      <c r="L144" s="187"/>
      <c r="M144" s="191"/>
      <c r="N144" s="192"/>
      <c r="O144" s="192"/>
      <c r="P144" s="192"/>
      <c r="Q144" s="192"/>
      <c r="R144" s="192"/>
      <c r="S144" s="192"/>
      <c r="T144" s="193"/>
      <c r="AT144" s="188" t="s">
        <v>367</v>
      </c>
      <c r="AU144" s="188" t="s">
        <v>87</v>
      </c>
      <c r="AV144" s="15" t="s">
        <v>85</v>
      </c>
      <c r="AW144" s="15" t="s">
        <v>33</v>
      </c>
      <c r="AX144" s="15" t="s">
        <v>78</v>
      </c>
      <c r="AY144" s="188" t="s">
        <v>240</v>
      </c>
    </row>
    <row r="145" spans="2:51" s="15" customFormat="1" ht="12">
      <c r="B145" s="187"/>
      <c r="D145" s="162" t="s">
        <v>367</v>
      </c>
      <c r="E145" s="188" t="s">
        <v>1</v>
      </c>
      <c r="F145" s="189" t="s">
        <v>2609</v>
      </c>
      <c r="H145" s="188" t="s">
        <v>1</v>
      </c>
      <c r="I145" s="190"/>
      <c r="L145" s="187"/>
      <c r="M145" s="191"/>
      <c r="N145" s="192"/>
      <c r="O145" s="192"/>
      <c r="P145" s="192"/>
      <c r="Q145" s="192"/>
      <c r="R145" s="192"/>
      <c r="S145" s="192"/>
      <c r="T145" s="193"/>
      <c r="AT145" s="188" t="s">
        <v>367</v>
      </c>
      <c r="AU145" s="188" t="s">
        <v>87</v>
      </c>
      <c r="AV145" s="15" t="s">
        <v>85</v>
      </c>
      <c r="AW145" s="15" t="s">
        <v>33</v>
      </c>
      <c r="AX145" s="15" t="s">
        <v>78</v>
      </c>
      <c r="AY145" s="188" t="s">
        <v>240</v>
      </c>
    </row>
    <row r="146" spans="2:51" s="13" customFormat="1" ht="12">
      <c r="B146" s="171"/>
      <c r="D146" s="162" t="s">
        <v>367</v>
      </c>
      <c r="E146" s="172" t="s">
        <v>1</v>
      </c>
      <c r="F146" s="173" t="s">
        <v>2610</v>
      </c>
      <c r="H146" s="174">
        <v>3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367</v>
      </c>
      <c r="AU146" s="172" t="s">
        <v>87</v>
      </c>
      <c r="AV146" s="13" t="s">
        <v>87</v>
      </c>
      <c r="AW146" s="13" t="s">
        <v>33</v>
      </c>
      <c r="AX146" s="13" t="s">
        <v>85</v>
      </c>
      <c r="AY146" s="172" t="s">
        <v>240</v>
      </c>
    </row>
    <row r="147" spans="1:65" s="2" customFormat="1" ht="33" customHeight="1">
      <c r="A147" s="32"/>
      <c r="B147" s="148"/>
      <c r="C147" s="149" t="s">
        <v>282</v>
      </c>
      <c r="D147" s="149" t="s">
        <v>243</v>
      </c>
      <c r="E147" s="150" t="s">
        <v>2611</v>
      </c>
      <c r="F147" s="151" t="s">
        <v>2612</v>
      </c>
      <c r="G147" s="152" t="s">
        <v>355</v>
      </c>
      <c r="H147" s="153">
        <v>100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2613</v>
      </c>
    </row>
    <row r="148" spans="1:47" s="2" customFormat="1" ht="19.5">
      <c r="A148" s="32"/>
      <c r="B148" s="33"/>
      <c r="C148" s="32"/>
      <c r="D148" s="162" t="s">
        <v>248</v>
      </c>
      <c r="E148" s="32"/>
      <c r="F148" s="163" t="s">
        <v>2614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1:65" s="2" customFormat="1" ht="16.5" customHeight="1">
      <c r="A149" s="32"/>
      <c r="B149" s="148"/>
      <c r="C149" s="194" t="s">
        <v>287</v>
      </c>
      <c r="D149" s="194" t="s">
        <v>428</v>
      </c>
      <c r="E149" s="195" t="s">
        <v>2615</v>
      </c>
      <c r="F149" s="196" t="s">
        <v>2616</v>
      </c>
      <c r="G149" s="197" t="s">
        <v>375</v>
      </c>
      <c r="H149" s="198">
        <v>5</v>
      </c>
      <c r="I149" s="199"/>
      <c r="J149" s="200">
        <f>ROUND(I149*H149,2)</f>
        <v>0</v>
      </c>
      <c r="K149" s="196" t="s">
        <v>356</v>
      </c>
      <c r="L149" s="201"/>
      <c r="M149" s="202" t="s">
        <v>1</v>
      </c>
      <c r="N149" s="203" t="s">
        <v>43</v>
      </c>
      <c r="O149" s="58"/>
      <c r="P149" s="158">
        <f>O149*H149</f>
        <v>0</v>
      </c>
      <c r="Q149" s="158">
        <v>0.21</v>
      </c>
      <c r="R149" s="158">
        <f>Q149*H149</f>
        <v>1.05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277</v>
      </c>
      <c r="AT149" s="160" t="s">
        <v>428</v>
      </c>
      <c r="AU149" s="160" t="s">
        <v>87</v>
      </c>
      <c r="AY149" s="17" t="s">
        <v>240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239</v>
      </c>
      <c r="BM149" s="160" t="s">
        <v>2617</v>
      </c>
    </row>
    <row r="150" spans="1:47" s="2" customFormat="1" ht="12">
      <c r="A150" s="32"/>
      <c r="B150" s="33"/>
      <c r="C150" s="32"/>
      <c r="D150" s="162" t="s">
        <v>248</v>
      </c>
      <c r="E150" s="32"/>
      <c r="F150" s="163" t="s">
        <v>2616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248</v>
      </c>
      <c r="AU150" s="17" t="s">
        <v>87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2618</v>
      </c>
      <c r="H151" s="174">
        <v>5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85</v>
      </c>
      <c r="AY151" s="172" t="s">
        <v>240</v>
      </c>
    </row>
    <row r="152" spans="1:65" s="2" customFormat="1" ht="21.75" customHeight="1">
      <c r="A152" s="32"/>
      <c r="B152" s="148"/>
      <c r="C152" s="149" t="s">
        <v>292</v>
      </c>
      <c r="D152" s="149" t="s">
        <v>243</v>
      </c>
      <c r="E152" s="150" t="s">
        <v>2619</v>
      </c>
      <c r="F152" s="151" t="s">
        <v>2620</v>
      </c>
      <c r="G152" s="152" t="s">
        <v>355</v>
      </c>
      <c r="H152" s="153">
        <v>100</v>
      </c>
      <c r="I152" s="154"/>
      <c r="J152" s="155">
        <f>ROUND(I152*H152,2)</f>
        <v>0</v>
      </c>
      <c r="K152" s="151" t="s">
        <v>356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239</v>
      </c>
      <c r="AT152" s="160" t="s">
        <v>243</v>
      </c>
      <c r="AU152" s="160" t="s">
        <v>87</v>
      </c>
      <c r="AY152" s="17" t="s">
        <v>240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239</v>
      </c>
      <c r="BM152" s="160" t="s">
        <v>2621</v>
      </c>
    </row>
    <row r="153" spans="1:47" s="2" customFormat="1" ht="12">
      <c r="A153" s="32"/>
      <c r="B153" s="33"/>
      <c r="C153" s="32"/>
      <c r="D153" s="162" t="s">
        <v>248</v>
      </c>
      <c r="E153" s="32"/>
      <c r="F153" s="163" t="s">
        <v>2622</v>
      </c>
      <c r="G153" s="32"/>
      <c r="H153" s="32"/>
      <c r="I153" s="164"/>
      <c r="J153" s="32"/>
      <c r="K153" s="32"/>
      <c r="L153" s="33"/>
      <c r="M153" s="165"/>
      <c r="N153" s="166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248</v>
      </c>
      <c r="AU153" s="17" t="s">
        <v>87</v>
      </c>
    </row>
    <row r="154" spans="1:65" s="2" customFormat="1" ht="16.5" customHeight="1">
      <c r="A154" s="32"/>
      <c r="B154" s="148"/>
      <c r="C154" s="149" t="s">
        <v>297</v>
      </c>
      <c r="D154" s="149" t="s">
        <v>243</v>
      </c>
      <c r="E154" s="150" t="s">
        <v>2623</v>
      </c>
      <c r="F154" s="151" t="s">
        <v>2624</v>
      </c>
      <c r="G154" s="152" t="s">
        <v>355</v>
      </c>
      <c r="H154" s="153">
        <v>100</v>
      </c>
      <c r="I154" s="154"/>
      <c r="J154" s="155">
        <f>ROUND(I154*H154,2)</f>
        <v>0</v>
      </c>
      <c r="K154" s="151" t="s">
        <v>356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239</v>
      </c>
      <c r="AT154" s="160" t="s">
        <v>243</v>
      </c>
      <c r="AU154" s="160" t="s">
        <v>87</v>
      </c>
      <c r="AY154" s="17" t="s">
        <v>240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239</v>
      </c>
      <c r="BM154" s="160" t="s">
        <v>2625</v>
      </c>
    </row>
    <row r="155" spans="1:47" s="2" customFormat="1" ht="12">
      <c r="A155" s="32"/>
      <c r="B155" s="33"/>
      <c r="C155" s="32"/>
      <c r="D155" s="162" t="s">
        <v>248</v>
      </c>
      <c r="E155" s="32"/>
      <c r="F155" s="163" t="s">
        <v>2626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248</v>
      </c>
      <c r="AU155" s="17" t="s">
        <v>87</v>
      </c>
    </row>
    <row r="156" spans="1:65" s="2" customFormat="1" ht="36">
      <c r="A156" s="32"/>
      <c r="B156" s="148"/>
      <c r="C156" s="149" t="s">
        <v>302</v>
      </c>
      <c r="D156" s="149" t="s">
        <v>243</v>
      </c>
      <c r="E156" s="150" t="s">
        <v>2627</v>
      </c>
      <c r="F156" s="151" t="s">
        <v>2628</v>
      </c>
      <c r="G156" s="152" t="s">
        <v>355</v>
      </c>
      <c r="H156" s="153">
        <v>100</v>
      </c>
      <c r="I156" s="154"/>
      <c r="J156" s="155">
        <f>ROUND(I156*H156,2)</f>
        <v>0</v>
      </c>
      <c r="K156" s="151" t="s">
        <v>1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2629</v>
      </c>
    </row>
    <row r="157" spans="1:65" s="2" customFormat="1" ht="33" customHeight="1">
      <c r="A157" s="32"/>
      <c r="B157" s="148"/>
      <c r="C157" s="149" t="s">
        <v>307</v>
      </c>
      <c r="D157" s="149" t="s">
        <v>243</v>
      </c>
      <c r="E157" s="150" t="s">
        <v>2630</v>
      </c>
      <c r="F157" s="151" t="s">
        <v>2631</v>
      </c>
      <c r="G157" s="152" t="s">
        <v>355</v>
      </c>
      <c r="H157" s="153">
        <v>100</v>
      </c>
      <c r="I157" s="154"/>
      <c r="J157" s="155">
        <f>ROUND(I157*H157,2)</f>
        <v>0</v>
      </c>
      <c r="K157" s="151" t="s">
        <v>356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239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239</v>
      </c>
      <c r="BM157" s="160" t="s">
        <v>2632</v>
      </c>
    </row>
    <row r="158" spans="1:47" s="2" customFormat="1" ht="29.25">
      <c r="A158" s="32"/>
      <c r="B158" s="33"/>
      <c r="C158" s="32"/>
      <c r="D158" s="162" t="s">
        <v>248</v>
      </c>
      <c r="E158" s="32"/>
      <c r="F158" s="163" t="s">
        <v>2633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1:65" s="2" customFormat="1" ht="21.75" customHeight="1">
      <c r="A159" s="32"/>
      <c r="B159" s="148"/>
      <c r="C159" s="149" t="s">
        <v>8</v>
      </c>
      <c r="D159" s="149" t="s">
        <v>243</v>
      </c>
      <c r="E159" s="150" t="s">
        <v>2634</v>
      </c>
      <c r="F159" s="151" t="s">
        <v>2635</v>
      </c>
      <c r="G159" s="152" t="s">
        <v>375</v>
      </c>
      <c r="H159" s="153">
        <v>0.1</v>
      </c>
      <c r="I159" s="154"/>
      <c r="J159" s="155">
        <f>ROUND(I159*H159,2)</f>
        <v>0</v>
      </c>
      <c r="K159" s="151" t="s">
        <v>356</v>
      </c>
      <c r="L159" s="33"/>
      <c r="M159" s="156" t="s">
        <v>1</v>
      </c>
      <c r="N159" s="157" t="s">
        <v>43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239</v>
      </c>
      <c r="AT159" s="160" t="s">
        <v>243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2636</v>
      </c>
    </row>
    <row r="160" spans="1:47" s="2" customFormat="1" ht="12">
      <c r="A160" s="32"/>
      <c r="B160" s="33"/>
      <c r="C160" s="32"/>
      <c r="D160" s="162" t="s">
        <v>248</v>
      </c>
      <c r="E160" s="32"/>
      <c r="F160" s="163" t="s">
        <v>2637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5" customFormat="1" ht="12">
      <c r="B161" s="187"/>
      <c r="D161" s="162" t="s">
        <v>367</v>
      </c>
      <c r="E161" s="188" t="s">
        <v>1</v>
      </c>
      <c r="F161" s="189" t="s">
        <v>2638</v>
      </c>
      <c r="H161" s="188" t="s">
        <v>1</v>
      </c>
      <c r="I161" s="190"/>
      <c r="L161" s="187"/>
      <c r="M161" s="191"/>
      <c r="N161" s="192"/>
      <c r="O161" s="192"/>
      <c r="P161" s="192"/>
      <c r="Q161" s="192"/>
      <c r="R161" s="192"/>
      <c r="S161" s="192"/>
      <c r="T161" s="193"/>
      <c r="AT161" s="188" t="s">
        <v>367</v>
      </c>
      <c r="AU161" s="188" t="s">
        <v>87</v>
      </c>
      <c r="AV161" s="15" t="s">
        <v>85</v>
      </c>
      <c r="AW161" s="15" t="s">
        <v>33</v>
      </c>
      <c r="AX161" s="15" t="s">
        <v>78</v>
      </c>
      <c r="AY161" s="188" t="s">
        <v>240</v>
      </c>
    </row>
    <row r="162" spans="2:51" s="13" customFormat="1" ht="12">
      <c r="B162" s="171"/>
      <c r="D162" s="162" t="s">
        <v>367</v>
      </c>
      <c r="E162" s="172" t="s">
        <v>1</v>
      </c>
      <c r="F162" s="173" t="s">
        <v>2639</v>
      </c>
      <c r="H162" s="174">
        <v>0.1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33</v>
      </c>
      <c r="AX162" s="13" t="s">
        <v>85</v>
      </c>
      <c r="AY162" s="172" t="s">
        <v>240</v>
      </c>
    </row>
    <row r="163" spans="1:65" s="2" customFormat="1" ht="16.5" customHeight="1">
      <c r="A163" s="32"/>
      <c r="B163" s="148"/>
      <c r="C163" s="194" t="s">
        <v>316</v>
      </c>
      <c r="D163" s="194" t="s">
        <v>428</v>
      </c>
      <c r="E163" s="195" t="s">
        <v>2640</v>
      </c>
      <c r="F163" s="196" t="s">
        <v>2641</v>
      </c>
      <c r="G163" s="197" t="s">
        <v>2065</v>
      </c>
      <c r="H163" s="198">
        <v>3</v>
      </c>
      <c r="I163" s="199"/>
      <c r="J163" s="200">
        <f>ROUND(I163*H163,2)</f>
        <v>0</v>
      </c>
      <c r="K163" s="196" t="s">
        <v>356</v>
      </c>
      <c r="L163" s="201"/>
      <c r="M163" s="202" t="s">
        <v>1</v>
      </c>
      <c r="N163" s="203" t="s">
        <v>43</v>
      </c>
      <c r="O163" s="58"/>
      <c r="P163" s="158">
        <f>O163*H163</f>
        <v>0</v>
      </c>
      <c r="Q163" s="158">
        <v>0.001</v>
      </c>
      <c r="R163" s="158">
        <f>Q163*H163</f>
        <v>0.003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277</v>
      </c>
      <c r="AT163" s="160" t="s">
        <v>428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2642</v>
      </c>
    </row>
    <row r="164" spans="1:47" s="2" customFormat="1" ht="12">
      <c r="A164" s="32"/>
      <c r="B164" s="33"/>
      <c r="C164" s="32"/>
      <c r="D164" s="162" t="s">
        <v>248</v>
      </c>
      <c r="E164" s="32"/>
      <c r="F164" s="163" t="s">
        <v>2641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2:51" s="13" customFormat="1" ht="12">
      <c r="B165" s="171"/>
      <c r="D165" s="162" t="s">
        <v>367</v>
      </c>
      <c r="E165" s="172" t="s">
        <v>1</v>
      </c>
      <c r="F165" s="173" t="s">
        <v>2643</v>
      </c>
      <c r="H165" s="174">
        <v>3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367</v>
      </c>
      <c r="AU165" s="172" t="s">
        <v>87</v>
      </c>
      <c r="AV165" s="13" t="s">
        <v>87</v>
      </c>
      <c r="AW165" s="13" t="s">
        <v>33</v>
      </c>
      <c r="AX165" s="13" t="s">
        <v>78</v>
      </c>
      <c r="AY165" s="172" t="s">
        <v>240</v>
      </c>
    </row>
    <row r="166" spans="1:65" s="2" customFormat="1" ht="21.75" customHeight="1">
      <c r="A166" s="32"/>
      <c r="B166" s="148"/>
      <c r="C166" s="149" t="s">
        <v>321</v>
      </c>
      <c r="D166" s="149" t="s">
        <v>243</v>
      </c>
      <c r="E166" s="150" t="s">
        <v>2644</v>
      </c>
      <c r="F166" s="151" t="s">
        <v>2645</v>
      </c>
      <c r="G166" s="152" t="s">
        <v>355</v>
      </c>
      <c r="H166" s="153">
        <v>100</v>
      </c>
      <c r="I166" s="154"/>
      <c r="J166" s="155">
        <f>ROUND(I166*H166,2)</f>
        <v>0</v>
      </c>
      <c r="K166" s="151" t="s">
        <v>356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2646</v>
      </c>
    </row>
    <row r="167" spans="1:47" s="2" customFormat="1" ht="12">
      <c r="A167" s="32"/>
      <c r="B167" s="33"/>
      <c r="C167" s="32"/>
      <c r="D167" s="162" t="s">
        <v>248</v>
      </c>
      <c r="E167" s="32"/>
      <c r="F167" s="163" t="s">
        <v>2647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1:65" s="2" customFormat="1" ht="16.5" customHeight="1">
      <c r="A168" s="32"/>
      <c r="B168" s="148"/>
      <c r="C168" s="149" t="s">
        <v>327</v>
      </c>
      <c r="D168" s="149" t="s">
        <v>243</v>
      </c>
      <c r="E168" s="150" t="s">
        <v>2648</v>
      </c>
      <c r="F168" s="151" t="s">
        <v>2649</v>
      </c>
      <c r="G168" s="152" t="s">
        <v>375</v>
      </c>
      <c r="H168" s="153">
        <v>0.8</v>
      </c>
      <c r="I168" s="154"/>
      <c r="J168" s="155">
        <f>ROUND(I168*H168,2)</f>
        <v>0</v>
      </c>
      <c r="K168" s="151" t="s">
        <v>356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239</v>
      </c>
      <c r="AT168" s="160" t="s">
        <v>243</v>
      </c>
      <c r="AU168" s="160" t="s">
        <v>87</v>
      </c>
      <c r="AY168" s="17" t="s">
        <v>240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239</v>
      </c>
      <c r="BM168" s="160" t="s">
        <v>2650</v>
      </c>
    </row>
    <row r="169" spans="1:47" s="2" customFormat="1" ht="12">
      <c r="A169" s="32"/>
      <c r="B169" s="33"/>
      <c r="C169" s="32"/>
      <c r="D169" s="162" t="s">
        <v>248</v>
      </c>
      <c r="E169" s="32"/>
      <c r="F169" s="163" t="s">
        <v>2651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248</v>
      </c>
      <c r="AU169" s="17" t="s">
        <v>87</v>
      </c>
    </row>
    <row r="170" spans="1:65" s="2" customFormat="1" ht="21.75" customHeight="1">
      <c r="A170" s="32"/>
      <c r="B170" s="148"/>
      <c r="C170" s="149" t="s">
        <v>332</v>
      </c>
      <c r="D170" s="149" t="s">
        <v>243</v>
      </c>
      <c r="E170" s="150" t="s">
        <v>2652</v>
      </c>
      <c r="F170" s="151" t="s">
        <v>2653</v>
      </c>
      <c r="G170" s="152" t="s">
        <v>375</v>
      </c>
      <c r="H170" s="153">
        <v>0.8</v>
      </c>
      <c r="I170" s="154"/>
      <c r="J170" s="155">
        <f>ROUND(I170*H170,2)</f>
        <v>0</v>
      </c>
      <c r="K170" s="151" t="s">
        <v>356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239</v>
      </c>
      <c r="AT170" s="160" t="s">
        <v>243</v>
      </c>
      <c r="AU170" s="160" t="s">
        <v>87</v>
      </c>
      <c r="AY170" s="17" t="s">
        <v>240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239</v>
      </c>
      <c r="BM170" s="160" t="s">
        <v>2654</v>
      </c>
    </row>
    <row r="171" spans="1:47" s="2" customFormat="1" ht="12">
      <c r="A171" s="32"/>
      <c r="B171" s="33"/>
      <c r="C171" s="32"/>
      <c r="D171" s="162" t="s">
        <v>248</v>
      </c>
      <c r="E171" s="32"/>
      <c r="F171" s="163" t="s">
        <v>2655</v>
      </c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248</v>
      </c>
      <c r="AU171" s="17" t="s">
        <v>87</v>
      </c>
    </row>
    <row r="172" spans="2:51" s="13" customFormat="1" ht="12">
      <c r="B172" s="171"/>
      <c r="D172" s="162" t="s">
        <v>367</v>
      </c>
      <c r="E172" s="172" t="s">
        <v>1</v>
      </c>
      <c r="F172" s="173" t="s">
        <v>2656</v>
      </c>
      <c r="H172" s="174">
        <v>0.8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367</v>
      </c>
      <c r="AU172" s="172" t="s">
        <v>87</v>
      </c>
      <c r="AV172" s="13" t="s">
        <v>87</v>
      </c>
      <c r="AW172" s="13" t="s">
        <v>33</v>
      </c>
      <c r="AX172" s="13" t="s">
        <v>78</v>
      </c>
      <c r="AY172" s="172" t="s">
        <v>240</v>
      </c>
    </row>
    <row r="173" spans="2:63" s="12" customFormat="1" ht="22.9" customHeight="1">
      <c r="B173" s="135"/>
      <c r="D173" s="136" t="s">
        <v>77</v>
      </c>
      <c r="E173" s="146" t="s">
        <v>614</v>
      </c>
      <c r="F173" s="146" t="s">
        <v>615</v>
      </c>
      <c r="I173" s="138"/>
      <c r="J173" s="147">
        <f>BK173</f>
        <v>0</v>
      </c>
      <c r="L173" s="135"/>
      <c r="M173" s="140"/>
      <c r="N173" s="141"/>
      <c r="O173" s="141"/>
      <c r="P173" s="142">
        <f>SUM(P174:P175)</f>
        <v>0</v>
      </c>
      <c r="Q173" s="141"/>
      <c r="R173" s="142">
        <f>SUM(R174:R175)</f>
        <v>0</v>
      </c>
      <c r="S173" s="141"/>
      <c r="T173" s="143">
        <f>SUM(T174:T175)</f>
        <v>0</v>
      </c>
      <c r="AR173" s="136" t="s">
        <v>85</v>
      </c>
      <c r="AT173" s="144" t="s">
        <v>77</v>
      </c>
      <c r="AU173" s="144" t="s">
        <v>85</v>
      </c>
      <c r="AY173" s="136" t="s">
        <v>240</v>
      </c>
      <c r="BK173" s="145">
        <f>SUM(BK174:BK175)</f>
        <v>0</v>
      </c>
    </row>
    <row r="174" spans="1:65" s="2" customFormat="1" ht="24">
      <c r="A174" s="32"/>
      <c r="B174" s="148"/>
      <c r="C174" s="149" t="s">
        <v>453</v>
      </c>
      <c r="D174" s="149" t="s">
        <v>243</v>
      </c>
      <c r="E174" s="150" t="s">
        <v>2657</v>
      </c>
      <c r="F174" s="151" t="s">
        <v>2658</v>
      </c>
      <c r="G174" s="152" t="s">
        <v>391</v>
      </c>
      <c r="H174" s="153">
        <v>1.056</v>
      </c>
      <c r="I174" s="154"/>
      <c r="J174" s="155">
        <f>ROUND(I174*H174,2)</f>
        <v>0</v>
      </c>
      <c r="K174" s="151" t="s">
        <v>356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239</v>
      </c>
      <c r="AT174" s="160" t="s">
        <v>243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239</v>
      </c>
      <c r="BM174" s="160" t="s">
        <v>2659</v>
      </c>
    </row>
    <row r="175" spans="1:47" s="2" customFormat="1" ht="19.5">
      <c r="A175" s="32"/>
      <c r="B175" s="33"/>
      <c r="C175" s="32"/>
      <c r="D175" s="162" t="s">
        <v>248</v>
      </c>
      <c r="E175" s="32"/>
      <c r="F175" s="163" t="s">
        <v>2660</v>
      </c>
      <c r="G175" s="32"/>
      <c r="H175" s="32"/>
      <c r="I175" s="164"/>
      <c r="J175" s="32"/>
      <c r="K175" s="32"/>
      <c r="L175" s="33"/>
      <c r="M175" s="167"/>
      <c r="N175" s="168"/>
      <c r="O175" s="169"/>
      <c r="P175" s="169"/>
      <c r="Q175" s="169"/>
      <c r="R175" s="169"/>
      <c r="S175" s="169"/>
      <c r="T175" s="1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1:31" s="2" customFormat="1" ht="6.95" customHeight="1">
      <c r="A176" s="32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3"/>
      <c r="M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autoFilter ref="C122:K17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8"/>
  <sheetViews>
    <sheetView showGridLines="0" workbookViewId="0" topLeftCell="A27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101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ht="12.75">
      <c r="B8" s="20"/>
      <c r="D8" s="27" t="s">
        <v>213</v>
      </c>
      <c r="L8" s="20"/>
    </row>
    <row r="9" spans="2:12" s="1" customFormat="1" ht="16.5" customHeight="1">
      <c r="B9" s="20"/>
      <c r="E9" s="252" t="s">
        <v>337</v>
      </c>
      <c r="F9" s="225"/>
      <c r="G9" s="225"/>
      <c r="H9" s="225"/>
      <c r="L9" s="20"/>
    </row>
    <row r="10" spans="2:12" s="1" customFormat="1" ht="12" customHeight="1">
      <c r="B10" s="20"/>
      <c r="D10" s="27" t="s">
        <v>215</v>
      </c>
      <c r="L10" s="20"/>
    </row>
    <row r="11" spans="1:31" s="2" customFormat="1" ht="16.5" customHeight="1">
      <c r="A11" s="32"/>
      <c r="B11" s="33"/>
      <c r="C11" s="32"/>
      <c r="D11" s="32"/>
      <c r="E11" s="255" t="s">
        <v>338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339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6.5" customHeight="1">
      <c r="A13" s="32"/>
      <c r="B13" s="33"/>
      <c r="C13" s="32"/>
      <c r="D13" s="32"/>
      <c r="E13" s="209" t="s">
        <v>340</v>
      </c>
      <c r="F13" s="251"/>
      <c r="G13" s="251"/>
      <c r="H13" s="25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3"/>
      <c r="C15" s="32"/>
      <c r="D15" s="27" t="s">
        <v>18</v>
      </c>
      <c r="E15" s="32"/>
      <c r="F15" s="25" t="s">
        <v>102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21. 12. 2020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21</v>
      </c>
      <c r="F19" s="32"/>
      <c r="G19" s="32"/>
      <c r="H19" s="32"/>
      <c r="I19" s="27" t="s">
        <v>26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27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4" t="str">
        <f>'Rekapitulace stavby'!E14</f>
        <v>Vyplň údaj</v>
      </c>
      <c r="F22" s="240"/>
      <c r="G22" s="240"/>
      <c r="H22" s="240"/>
      <c r="I22" s="27" t="s">
        <v>26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29</v>
      </c>
      <c r="E24" s="32"/>
      <c r="F24" s="32"/>
      <c r="G24" s="32"/>
      <c r="H24" s="32"/>
      <c r="I24" s="27" t="s">
        <v>25</v>
      </c>
      <c r="J24" s="25" t="s">
        <v>30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26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34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26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36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55.25" customHeight="1">
      <c r="A31" s="99"/>
      <c r="B31" s="100"/>
      <c r="C31" s="99"/>
      <c r="D31" s="99"/>
      <c r="E31" s="244" t="s">
        <v>341</v>
      </c>
      <c r="F31" s="244"/>
      <c r="G31" s="244"/>
      <c r="H31" s="244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2" t="s">
        <v>38</v>
      </c>
      <c r="E34" s="32"/>
      <c r="F34" s="32"/>
      <c r="G34" s="32"/>
      <c r="H34" s="32"/>
      <c r="I34" s="32"/>
      <c r="J34" s="71">
        <f>ROUND(J132,2)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40</v>
      </c>
      <c r="G36" s="32"/>
      <c r="H36" s="32"/>
      <c r="I36" s="36" t="s">
        <v>39</v>
      </c>
      <c r="J36" s="36" t="s">
        <v>41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3" t="s">
        <v>42</v>
      </c>
      <c r="E37" s="27" t="s">
        <v>43</v>
      </c>
      <c r="F37" s="104">
        <f>ROUND((SUM(BE132:BE297)),2)</f>
        <v>0</v>
      </c>
      <c r="G37" s="32"/>
      <c r="H37" s="32"/>
      <c r="I37" s="105">
        <v>0.21</v>
      </c>
      <c r="J37" s="104">
        <f>ROUND(((SUM(BE132:BE297))*I37),2)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44</v>
      </c>
      <c r="F38" s="104">
        <f>ROUND((SUM(BF132:BF297)),2)</f>
        <v>0</v>
      </c>
      <c r="G38" s="32"/>
      <c r="H38" s="32"/>
      <c r="I38" s="105">
        <v>0.15</v>
      </c>
      <c r="J38" s="104">
        <f>ROUND(((SUM(BF132:BF297))*I38),2)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ROUND((SUM(BG132:BG297)),2)</f>
        <v>0</v>
      </c>
      <c r="G39" s="32"/>
      <c r="H39" s="32"/>
      <c r="I39" s="105">
        <v>0.21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3"/>
      <c r="C40" s="32"/>
      <c r="D40" s="32"/>
      <c r="E40" s="27" t="s">
        <v>46</v>
      </c>
      <c r="F40" s="104">
        <f>ROUND((SUM(BH132:BH297)),2)</f>
        <v>0</v>
      </c>
      <c r="G40" s="32"/>
      <c r="H40" s="32"/>
      <c r="I40" s="105">
        <v>0.15</v>
      </c>
      <c r="J40" s="104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customHeight="1" hidden="1">
      <c r="A41" s="32"/>
      <c r="B41" s="33"/>
      <c r="C41" s="32"/>
      <c r="D41" s="32"/>
      <c r="E41" s="27" t="s">
        <v>47</v>
      </c>
      <c r="F41" s="104">
        <f>ROUND((SUM(BI132:BI297)),2)</f>
        <v>0</v>
      </c>
      <c r="G41" s="32"/>
      <c r="H41" s="32"/>
      <c r="I41" s="105">
        <v>0</v>
      </c>
      <c r="J41" s="104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6"/>
      <c r="D43" s="107" t="s">
        <v>48</v>
      </c>
      <c r="E43" s="60"/>
      <c r="F43" s="60"/>
      <c r="G43" s="108" t="s">
        <v>49</v>
      </c>
      <c r="H43" s="109" t="s">
        <v>50</v>
      </c>
      <c r="I43" s="60"/>
      <c r="J43" s="110">
        <f>SUM(J34:J41)</f>
        <v>0</v>
      </c>
      <c r="K43" s="111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2:12" s="1" customFormat="1" ht="16.5" customHeight="1">
      <c r="B87" s="20"/>
      <c r="E87" s="252" t="s">
        <v>337</v>
      </c>
      <c r="F87" s="225"/>
      <c r="G87" s="225"/>
      <c r="H87" s="225"/>
      <c r="L87" s="20"/>
    </row>
    <row r="88" spans="2:12" s="1" customFormat="1" ht="12" customHeight="1">
      <c r="B88" s="20"/>
      <c r="C88" s="27" t="s">
        <v>215</v>
      </c>
      <c r="L88" s="20"/>
    </row>
    <row r="89" spans="1:31" s="2" customFormat="1" ht="16.5" customHeight="1">
      <c r="A89" s="32"/>
      <c r="B89" s="33"/>
      <c r="C89" s="32"/>
      <c r="D89" s="32"/>
      <c r="E89" s="255" t="s">
        <v>338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339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09" t="str">
        <f>E13</f>
        <v>SO-101a - Místní komunikace - část A</v>
      </c>
      <c r="F91" s="251"/>
      <c r="G91" s="251"/>
      <c r="H91" s="251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město Pacov</v>
      </c>
      <c r="G93" s="32"/>
      <c r="H93" s="32"/>
      <c r="I93" s="27" t="s">
        <v>22</v>
      </c>
      <c r="J93" s="55" t="str">
        <f>IF(J16="","",J16)</f>
        <v>21. 12. 2020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7" t="s">
        <v>24</v>
      </c>
      <c r="D95" s="32"/>
      <c r="E95" s="32"/>
      <c r="F95" s="25" t="str">
        <f>E19</f>
        <v>město Pacov</v>
      </c>
      <c r="G95" s="32"/>
      <c r="H95" s="32"/>
      <c r="I95" s="27" t="s">
        <v>29</v>
      </c>
      <c r="J95" s="30" t="str">
        <f>E25</f>
        <v>PROJEKT CENTRUM NOVA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27</v>
      </c>
      <c r="D96" s="32"/>
      <c r="E96" s="32"/>
      <c r="F96" s="25" t="str">
        <f>IF(E22="","",E22)</f>
        <v>Vyplň údaj</v>
      </c>
      <c r="G96" s="32"/>
      <c r="H96" s="32"/>
      <c r="I96" s="27" t="s">
        <v>34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29.25" customHeight="1">
      <c r="A98" s="32"/>
      <c r="B98" s="33"/>
      <c r="C98" s="114" t="s">
        <v>218</v>
      </c>
      <c r="D98" s="106"/>
      <c r="E98" s="106"/>
      <c r="F98" s="106"/>
      <c r="G98" s="106"/>
      <c r="H98" s="106"/>
      <c r="I98" s="106"/>
      <c r="J98" s="115" t="s">
        <v>219</v>
      </c>
      <c r="K98" s="106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6" t="s">
        <v>220</v>
      </c>
      <c r="D100" s="32"/>
      <c r="E100" s="32"/>
      <c r="F100" s="32"/>
      <c r="G100" s="32"/>
      <c r="H100" s="32"/>
      <c r="I100" s="32"/>
      <c r="J100" s="71">
        <f>J132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221</v>
      </c>
    </row>
    <row r="101" spans="2:12" s="9" customFormat="1" ht="24.95" customHeight="1">
      <c r="B101" s="117"/>
      <c r="D101" s="118" t="s">
        <v>342</v>
      </c>
      <c r="E101" s="119"/>
      <c r="F101" s="119"/>
      <c r="G101" s="119"/>
      <c r="H101" s="119"/>
      <c r="I101" s="119"/>
      <c r="J101" s="120">
        <f>J133</f>
        <v>0</v>
      </c>
      <c r="L101" s="117"/>
    </row>
    <row r="102" spans="2:12" s="10" customFormat="1" ht="19.9" customHeight="1">
      <c r="B102" s="121"/>
      <c r="D102" s="122" t="s">
        <v>343</v>
      </c>
      <c r="E102" s="123"/>
      <c r="F102" s="123"/>
      <c r="G102" s="123"/>
      <c r="H102" s="123"/>
      <c r="I102" s="123"/>
      <c r="J102" s="124">
        <f>J134</f>
        <v>0</v>
      </c>
      <c r="L102" s="121"/>
    </row>
    <row r="103" spans="2:12" s="10" customFormat="1" ht="19.9" customHeight="1">
      <c r="B103" s="121"/>
      <c r="D103" s="122" t="s">
        <v>344</v>
      </c>
      <c r="E103" s="123"/>
      <c r="F103" s="123"/>
      <c r="G103" s="123"/>
      <c r="H103" s="123"/>
      <c r="I103" s="123"/>
      <c r="J103" s="124">
        <f>J192</f>
        <v>0</v>
      </c>
      <c r="L103" s="121"/>
    </row>
    <row r="104" spans="2:12" s="10" customFormat="1" ht="19.9" customHeight="1">
      <c r="B104" s="121"/>
      <c r="D104" s="122" t="s">
        <v>345</v>
      </c>
      <c r="E104" s="123"/>
      <c r="F104" s="123"/>
      <c r="G104" s="123"/>
      <c r="H104" s="123"/>
      <c r="I104" s="123"/>
      <c r="J104" s="124">
        <f>J203</f>
        <v>0</v>
      </c>
      <c r="L104" s="121"/>
    </row>
    <row r="105" spans="2:12" s="10" customFormat="1" ht="19.9" customHeight="1">
      <c r="B105" s="121"/>
      <c r="D105" s="122" t="s">
        <v>346</v>
      </c>
      <c r="E105" s="123"/>
      <c r="F105" s="123"/>
      <c r="G105" s="123"/>
      <c r="H105" s="123"/>
      <c r="I105" s="123"/>
      <c r="J105" s="124">
        <f>J229</f>
        <v>0</v>
      </c>
      <c r="L105" s="121"/>
    </row>
    <row r="106" spans="2:12" s="10" customFormat="1" ht="19.9" customHeight="1">
      <c r="B106" s="121"/>
      <c r="D106" s="122" t="s">
        <v>347</v>
      </c>
      <c r="E106" s="123"/>
      <c r="F106" s="123"/>
      <c r="G106" s="123"/>
      <c r="H106" s="123"/>
      <c r="I106" s="123"/>
      <c r="J106" s="124">
        <f>J234</f>
        <v>0</v>
      </c>
      <c r="L106" s="121"/>
    </row>
    <row r="107" spans="2:12" s="10" customFormat="1" ht="19.9" customHeight="1">
      <c r="B107" s="121"/>
      <c r="D107" s="122" t="s">
        <v>348</v>
      </c>
      <c r="E107" s="123"/>
      <c r="F107" s="123"/>
      <c r="G107" s="123"/>
      <c r="H107" s="123"/>
      <c r="I107" s="123"/>
      <c r="J107" s="124">
        <f>J279</f>
        <v>0</v>
      </c>
      <c r="L107" s="121"/>
    </row>
    <row r="108" spans="2:12" s="10" customFormat="1" ht="19.9" customHeight="1">
      <c r="B108" s="121"/>
      <c r="D108" s="122" t="s">
        <v>349</v>
      </c>
      <c r="E108" s="123"/>
      <c r="F108" s="123"/>
      <c r="G108" s="123"/>
      <c r="H108" s="123"/>
      <c r="I108" s="123"/>
      <c r="J108" s="124">
        <f>J295</f>
        <v>0</v>
      </c>
      <c r="L108" s="121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1" t="s">
        <v>224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6.25" customHeight="1">
      <c r="A118" s="32"/>
      <c r="B118" s="33"/>
      <c r="C118" s="32"/>
      <c r="D118" s="32"/>
      <c r="E118" s="252" t="str">
        <f>E7</f>
        <v>ZTV pro výstavbu rodinných a bytových domů U Unika v Pacově - III.etapa</v>
      </c>
      <c r="F118" s="253"/>
      <c r="G118" s="253"/>
      <c r="H118" s="253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2:12" s="1" customFormat="1" ht="12" customHeight="1">
      <c r="B119" s="20"/>
      <c r="C119" s="27" t="s">
        <v>213</v>
      </c>
      <c r="L119" s="20"/>
    </row>
    <row r="120" spans="2:12" s="1" customFormat="1" ht="16.5" customHeight="1">
      <c r="B120" s="20"/>
      <c r="E120" s="252" t="s">
        <v>337</v>
      </c>
      <c r="F120" s="225"/>
      <c r="G120" s="225"/>
      <c r="H120" s="225"/>
      <c r="L120" s="20"/>
    </row>
    <row r="121" spans="2:12" s="1" customFormat="1" ht="12" customHeight="1">
      <c r="B121" s="20"/>
      <c r="C121" s="27" t="s">
        <v>215</v>
      </c>
      <c r="L121" s="20"/>
    </row>
    <row r="122" spans="1:31" s="2" customFormat="1" ht="16.5" customHeight="1">
      <c r="A122" s="32"/>
      <c r="B122" s="33"/>
      <c r="C122" s="32"/>
      <c r="D122" s="32"/>
      <c r="E122" s="255" t="s">
        <v>338</v>
      </c>
      <c r="F122" s="251"/>
      <c r="G122" s="251"/>
      <c r="H122" s="251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339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09" t="str">
        <f>E13</f>
        <v>SO-101a - Místní komunikace - část A</v>
      </c>
      <c r="F124" s="251"/>
      <c r="G124" s="251"/>
      <c r="H124" s="251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F16</f>
        <v>město Pacov</v>
      </c>
      <c r="G126" s="32"/>
      <c r="H126" s="32"/>
      <c r="I126" s="27" t="s">
        <v>22</v>
      </c>
      <c r="J126" s="55" t="str">
        <f>IF(J16="","",J16)</f>
        <v>21. 12. 2020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" customHeight="1">
      <c r="A128" s="32"/>
      <c r="B128" s="33"/>
      <c r="C128" s="27" t="s">
        <v>24</v>
      </c>
      <c r="D128" s="32"/>
      <c r="E128" s="32"/>
      <c r="F128" s="25" t="str">
        <f>E19</f>
        <v>město Pacov</v>
      </c>
      <c r="G128" s="32"/>
      <c r="H128" s="32"/>
      <c r="I128" s="27" t="s">
        <v>29</v>
      </c>
      <c r="J128" s="30" t="str">
        <f>E25</f>
        <v>PROJEKT CENTRUM NOVA s.r.o.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27</v>
      </c>
      <c r="D129" s="32"/>
      <c r="E129" s="32"/>
      <c r="F129" s="25" t="str">
        <f>IF(E22="","",E22)</f>
        <v>Vyplň údaj</v>
      </c>
      <c r="G129" s="32"/>
      <c r="H129" s="32"/>
      <c r="I129" s="27" t="s">
        <v>34</v>
      </c>
      <c r="J129" s="30" t="str">
        <f>E28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11" customFormat="1" ht="29.25" customHeight="1">
      <c r="A131" s="125"/>
      <c r="B131" s="126"/>
      <c r="C131" s="127" t="s">
        <v>225</v>
      </c>
      <c r="D131" s="128" t="s">
        <v>63</v>
      </c>
      <c r="E131" s="128" t="s">
        <v>59</v>
      </c>
      <c r="F131" s="128" t="s">
        <v>60</v>
      </c>
      <c r="G131" s="128" t="s">
        <v>226</v>
      </c>
      <c r="H131" s="128" t="s">
        <v>227</v>
      </c>
      <c r="I131" s="128" t="s">
        <v>228</v>
      </c>
      <c r="J131" s="128" t="s">
        <v>219</v>
      </c>
      <c r="K131" s="129" t="s">
        <v>229</v>
      </c>
      <c r="L131" s="130"/>
      <c r="M131" s="62" t="s">
        <v>1</v>
      </c>
      <c r="N131" s="63" t="s">
        <v>42</v>
      </c>
      <c r="O131" s="63" t="s">
        <v>230</v>
      </c>
      <c r="P131" s="63" t="s">
        <v>231</v>
      </c>
      <c r="Q131" s="63" t="s">
        <v>232</v>
      </c>
      <c r="R131" s="63" t="s">
        <v>233</v>
      </c>
      <c r="S131" s="63" t="s">
        <v>234</v>
      </c>
      <c r="T131" s="64" t="s">
        <v>235</v>
      </c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</row>
    <row r="132" spans="1:63" s="2" customFormat="1" ht="22.9" customHeight="1">
      <c r="A132" s="32"/>
      <c r="B132" s="33"/>
      <c r="C132" s="69" t="s">
        <v>236</v>
      </c>
      <c r="D132" s="32"/>
      <c r="E132" s="32"/>
      <c r="F132" s="32"/>
      <c r="G132" s="32"/>
      <c r="H132" s="32"/>
      <c r="I132" s="32"/>
      <c r="J132" s="131">
        <f>BK132</f>
        <v>0</v>
      </c>
      <c r="K132" s="32"/>
      <c r="L132" s="33"/>
      <c r="M132" s="65"/>
      <c r="N132" s="56"/>
      <c r="O132" s="66"/>
      <c r="P132" s="132">
        <f>P133</f>
        <v>0</v>
      </c>
      <c r="Q132" s="66"/>
      <c r="R132" s="132">
        <f>R133</f>
        <v>1354.7449935999998</v>
      </c>
      <c r="S132" s="66"/>
      <c r="T132" s="133">
        <f>T133</f>
        <v>49.208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77</v>
      </c>
      <c r="AU132" s="17" t="s">
        <v>221</v>
      </c>
      <c r="BK132" s="134">
        <f>BK133</f>
        <v>0</v>
      </c>
    </row>
    <row r="133" spans="2:63" s="12" customFormat="1" ht="25.9" customHeight="1">
      <c r="B133" s="135"/>
      <c r="D133" s="136" t="s">
        <v>77</v>
      </c>
      <c r="E133" s="137" t="s">
        <v>350</v>
      </c>
      <c r="F133" s="137" t="s">
        <v>351</v>
      </c>
      <c r="I133" s="138"/>
      <c r="J133" s="139">
        <f>BK133</f>
        <v>0</v>
      </c>
      <c r="L133" s="135"/>
      <c r="M133" s="140"/>
      <c r="N133" s="141"/>
      <c r="O133" s="141"/>
      <c r="P133" s="142">
        <f>P134+P192+P203+P229+P234+P279+P295</f>
        <v>0</v>
      </c>
      <c r="Q133" s="141"/>
      <c r="R133" s="142">
        <f>R134+R192+R203+R229+R234+R279+R295</f>
        <v>1354.7449935999998</v>
      </c>
      <c r="S133" s="141"/>
      <c r="T133" s="143">
        <f>T134+T192+T203+T229+T234+T279+T295</f>
        <v>49.208</v>
      </c>
      <c r="AR133" s="136" t="s">
        <v>85</v>
      </c>
      <c r="AT133" s="144" t="s">
        <v>77</v>
      </c>
      <c r="AU133" s="144" t="s">
        <v>78</v>
      </c>
      <c r="AY133" s="136" t="s">
        <v>240</v>
      </c>
      <c r="BK133" s="145">
        <f>BK134+BK192+BK203+BK229+BK234+BK279+BK295</f>
        <v>0</v>
      </c>
    </row>
    <row r="134" spans="2:63" s="12" customFormat="1" ht="22.9" customHeight="1">
      <c r="B134" s="135"/>
      <c r="D134" s="136" t="s">
        <v>77</v>
      </c>
      <c r="E134" s="146" t="s">
        <v>85</v>
      </c>
      <c r="F134" s="146" t="s">
        <v>352</v>
      </c>
      <c r="I134" s="138"/>
      <c r="J134" s="147">
        <f>BK134</f>
        <v>0</v>
      </c>
      <c r="L134" s="135"/>
      <c r="M134" s="140"/>
      <c r="N134" s="141"/>
      <c r="O134" s="141"/>
      <c r="P134" s="142">
        <f>SUM(P135:P191)</f>
        <v>0</v>
      </c>
      <c r="Q134" s="141"/>
      <c r="R134" s="142">
        <f>SUM(R135:R191)</f>
        <v>0</v>
      </c>
      <c r="S134" s="141"/>
      <c r="T134" s="143">
        <f>SUM(T135:T191)</f>
        <v>49.208</v>
      </c>
      <c r="AR134" s="136" t="s">
        <v>85</v>
      </c>
      <c r="AT134" s="144" t="s">
        <v>77</v>
      </c>
      <c r="AU134" s="144" t="s">
        <v>85</v>
      </c>
      <c r="AY134" s="136" t="s">
        <v>240</v>
      </c>
      <c r="BK134" s="145">
        <f>SUM(BK135:BK191)</f>
        <v>0</v>
      </c>
    </row>
    <row r="135" spans="1:65" s="2" customFormat="1" ht="24">
      <c r="A135" s="32"/>
      <c r="B135" s="148"/>
      <c r="C135" s="149" t="s">
        <v>85</v>
      </c>
      <c r="D135" s="149" t="s">
        <v>243</v>
      </c>
      <c r="E135" s="150" t="s">
        <v>353</v>
      </c>
      <c r="F135" s="151" t="s">
        <v>354</v>
      </c>
      <c r="G135" s="152" t="s">
        <v>355</v>
      </c>
      <c r="H135" s="153">
        <v>59</v>
      </c>
      <c r="I135" s="154"/>
      <c r="J135" s="155">
        <f>ROUND(I135*H135,2)</f>
        <v>0</v>
      </c>
      <c r="K135" s="151" t="s">
        <v>356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0.316</v>
      </c>
      <c r="T135" s="159">
        <f>S135*H135</f>
        <v>18.644000000000002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239</v>
      </c>
      <c r="AT135" s="160" t="s">
        <v>243</v>
      </c>
      <c r="AU135" s="160" t="s">
        <v>87</v>
      </c>
      <c r="AY135" s="17" t="s">
        <v>240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239</v>
      </c>
      <c r="BM135" s="160" t="s">
        <v>357</v>
      </c>
    </row>
    <row r="136" spans="1:47" s="2" customFormat="1" ht="39">
      <c r="A136" s="32"/>
      <c r="B136" s="33"/>
      <c r="C136" s="32"/>
      <c r="D136" s="162" t="s">
        <v>248</v>
      </c>
      <c r="E136" s="32"/>
      <c r="F136" s="163" t="s">
        <v>358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248</v>
      </c>
      <c r="AU136" s="17" t="s">
        <v>87</v>
      </c>
    </row>
    <row r="137" spans="1:65" s="2" customFormat="1" ht="24">
      <c r="A137" s="32"/>
      <c r="B137" s="148"/>
      <c r="C137" s="149" t="s">
        <v>87</v>
      </c>
      <c r="D137" s="149" t="s">
        <v>243</v>
      </c>
      <c r="E137" s="150" t="s">
        <v>359</v>
      </c>
      <c r="F137" s="151" t="s">
        <v>360</v>
      </c>
      <c r="G137" s="152" t="s">
        <v>355</v>
      </c>
      <c r="H137" s="153">
        <v>59</v>
      </c>
      <c r="I137" s="154"/>
      <c r="J137" s="155">
        <f>ROUND(I137*H137,2)</f>
        <v>0</v>
      </c>
      <c r="K137" s="151" t="s">
        <v>356</v>
      </c>
      <c r="L137" s="33"/>
      <c r="M137" s="156" t="s">
        <v>1</v>
      </c>
      <c r="N137" s="157" t="s">
        <v>43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0.44</v>
      </c>
      <c r="T137" s="159">
        <f>S137*H137</f>
        <v>25.96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239</v>
      </c>
      <c r="AT137" s="160" t="s">
        <v>243</v>
      </c>
      <c r="AU137" s="160" t="s">
        <v>87</v>
      </c>
      <c r="AY137" s="17" t="s">
        <v>240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85</v>
      </c>
      <c r="BK137" s="161">
        <f>ROUND(I137*H137,2)</f>
        <v>0</v>
      </c>
      <c r="BL137" s="17" t="s">
        <v>239</v>
      </c>
      <c r="BM137" s="160" t="s">
        <v>361</v>
      </c>
    </row>
    <row r="138" spans="1:47" s="2" customFormat="1" ht="39">
      <c r="A138" s="32"/>
      <c r="B138" s="33"/>
      <c r="C138" s="32"/>
      <c r="D138" s="162" t="s">
        <v>248</v>
      </c>
      <c r="E138" s="32"/>
      <c r="F138" s="163" t="s">
        <v>362</v>
      </c>
      <c r="G138" s="32"/>
      <c r="H138" s="32"/>
      <c r="I138" s="164"/>
      <c r="J138" s="32"/>
      <c r="K138" s="32"/>
      <c r="L138" s="33"/>
      <c r="M138" s="165"/>
      <c r="N138" s="166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248</v>
      </c>
      <c r="AU138" s="17" t="s">
        <v>87</v>
      </c>
    </row>
    <row r="139" spans="1:65" s="2" customFormat="1" ht="24">
      <c r="A139" s="32"/>
      <c r="B139" s="148"/>
      <c r="C139" s="149" t="s">
        <v>100</v>
      </c>
      <c r="D139" s="149" t="s">
        <v>243</v>
      </c>
      <c r="E139" s="150" t="s">
        <v>363</v>
      </c>
      <c r="F139" s="151" t="s">
        <v>364</v>
      </c>
      <c r="G139" s="152" t="s">
        <v>355</v>
      </c>
      <c r="H139" s="153">
        <v>9</v>
      </c>
      <c r="I139" s="154"/>
      <c r="J139" s="155">
        <f>ROUND(I139*H139,2)</f>
        <v>0</v>
      </c>
      <c r="K139" s="151" t="s">
        <v>356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0.316</v>
      </c>
      <c r="T139" s="159">
        <f>S139*H139</f>
        <v>2.844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239</v>
      </c>
      <c r="AT139" s="160" t="s">
        <v>243</v>
      </c>
      <c r="AU139" s="160" t="s">
        <v>87</v>
      </c>
      <c r="AY139" s="17" t="s">
        <v>240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239</v>
      </c>
      <c r="BM139" s="160" t="s">
        <v>365</v>
      </c>
    </row>
    <row r="140" spans="1:47" s="2" customFormat="1" ht="39">
      <c r="A140" s="32"/>
      <c r="B140" s="33"/>
      <c r="C140" s="32"/>
      <c r="D140" s="162" t="s">
        <v>248</v>
      </c>
      <c r="E140" s="32"/>
      <c r="F140" s="163" t="s">
        <v>366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248</v>
      </c>
      <c r="AU140" s="17" t="s">
        <v>87</v>
      </c>
    </row>
    <row r="141" spans="2:51" s="13" customFormat="1" ht="12">
      <c r="B141" s="171"/>
      <c r="D141" s="162" t="s">
        <v>367</v>
      </c>
      <c r="E141" s="172" t="s">
        <v>1</v>
      </c>
      <c r="F141" s="173" t="s">
        <v>262</v>
      </c>
      <c r="H141" s="174">
        <v>5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367</v>
      </c>
      <c r="AU141" s="172" t="s">
        <v>87</v>
      </c>
      <c r="AV141" s="13" t="s">
        <v>87</v>
      </c>
      <c r="AW141" s="13" t="s">
        <v>33</v>
      </c>
      <c r="AX141" s="13" t="s">
        <v>78</v>
      </c>
      <c r="AY141" s="172" t="s">
        <v>240</v>
      </c>
    </row>
    <row r="142" spans="2:51" s="13" customFormat="1" ht="12">
      <c r="B142" s="171"/>
      <c r="D142" s="162" t="s">
        <v>367</v>
      </c>
      <c r="E142" s="172" t="s">
        <v>1</v>
      </c>
      <c r="F142" s="173" t="s">
        <v>239</v>
      </c>
      <c r="H142" s="174">
        <v>4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367</v>
      </c>
      <c r="AU142" s="172" t="s">
        <v>87</v>
      </c>
      <c r="AV142" s="13" t="s">
        <v>87</v>
      </c>
      <c r="AW142" s="13" t="s">
        <v>33</v>
      </c>
      <c r="AX142" s="13" t="s">
        <v>78</v>
      </c>
      <c r="AY142" s="172" t="s">
        <v>240</v>
      </c>
    </row>
    <row r="143" spans="2:51" s="14" customFormat="1" ht="12">
      <c r="B143" s="179"/>
      <c r="D143" s="162" t="s">
        <v>367</v>
      </c>
      <c r="E143" s="180" t="s">
        <v>1</v>
      </c>
      <c r="F143" s="181" t="s">
        <v>368</v>
      </c>
      <c r="H143" s="182">
        <v>9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367</v>
      </c>
      <c r="AU143" s="180" t="s">
        <v>87</v>
      </c>
      <c r="AV143" s="14" t="s">
        <v>239</v>
      </c>
      <c r="AW143" s="14" t="s">
        <v>33</v>
      </c>
      <c r="AX143" s="14" t="s">
        <v>85</v>
      </c>
      <c r="AY143" s="180" t="s">
        <v>240</v>
      </c>
    </row>
    <row r="144" spans="1:65" s="2" customFormat="1" ht="24">
      <c r="A144" s="32"/>
      <c r="B144" s="148"/>
      <c r="C144" s="149" t="s">
        <v>239</v>
      </c>
      <c r="D144" s="149" t="s">
        <v>243</v>
      </c>
      <c r="E144" s="150" t="s">
        <v>369</v>
      </c>
      <c r="F144" s="151" t="s">
        <v>370</v>
      </c>
      <c r="G144" s="152" t="s">
        <v>355</v>
      </c>
      <c r="H144" s="153">
        <v>4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0.44</v>
      </c>
      <c r="T144" s="159">
        <f>S144*H144</f>
        <v>1.76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371</v>
      </c>
    </row>
    <row r="145" spans="1:47" s="2" customFormat="1" ht="39">
      <c r="A145" s="32"/>
      <c r="B145" s="33"/>
      <c r="C145" s="32"/>
      <c r="D145" s="162" t="s">
        <v>248</v>
      </c>
      <c r="E145" s="32"/>
      <c r="F145" s="163" t="s">
        <v>372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1:65" s="2" customFormat="1" ht="33" customHeight="1">
      <c r="A146" s="32"/>
      <c r="B146" s="148"/>
      <c r="C146" s="149" t="s">
        <v>262</v>
      </c>
      <c r="D146" s="149" t="s">
        <v>243</v>
      </c>
      <c r="E146" s="150" t="s">
        <v>373</v>
      </c>
      <c r="F146" s="151" t="s">
        <v>374</v>
      </c>
      <c r="G146" s="152" t="s">
        <v>375</v>
      </c>
      <c r="H146" s="153">
        <v>289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376</v>
      </c>
    </row>
    <row r="147" spans="1:47" s="2" customFormat="1" ht="29.25">
      <c r="A147" s="32"/>
      <c r="B147" s="33"/>
      <c r="C147" s="32"/>
      <c r="D147" s="162" t="s">
        <v>248</v>
      </c>
      <c r="E147" s="32"/>
      <c r="F147" s="163" t="s">
        <v>377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1:65" s="2" customFormat="1" ht="33" customHeight="1">
      <c r="A148" s="32"/>
      <c r="B148" s="148"/>
      <c r="C148" s="149" t="s">
        <v>267</v>
      </c>
      <c r="D148" s="149" t="s">
        <v>243</v>
      </c>
      <c r="E148" s="150" t="s">
        <v>378</v>
      </c>
      <c r="F148" s="151" t="s">
        <v>379</v>
      </c>
      <c r="G148" s="152" t="s">
        <v>375</v>
      </c>
      <c r="H148" s="153">
        <v>54.72</v>
      </c>
      <c r="I148" s="154"/>
      <c r="J148" s="155">
        <f>ROUND(I148*H148,2)</f>
        <v>0</v>
      </c>
      <c r="K148" s="151" t="s">
        <v>356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239</v>
      </c>
      <c r="AT148" s="160" t="s">
        <v>243</v>
      </c>
      <c r="AU148" s="160" t="s">
        <v>87</v>
      </c>
      <c r="AY148" s="17" t="s">
        <v>240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239</v>
      </c>
      <c r="BM148" s="160" t="s">
        <v>380</v>
      </c>
    </row>
    <row r="149" spans="1:47" s="2" customFormat="1" ht="29.25">
      <c r="A149" s="32"/>
      <c r="B149" s="33"/>
      <c r="C149" s="32"/>
      <c r="D149" s="162" t="s">
        <v>248</v>
      </c>
      <c r="E149" s="32"/>
      <c r="F149" s="163" t="s">
        <v>381</v>
      </c>
      <c r="G149" s="32"/>
      <c r="H149" s="32"/>
      <c r="I149" s="164"/>
      <c r="J149" s="32"/>
      <c r="K149" s="32"/>
      <c r="L149" s="33"/>
      <c r="M149" s="165"/>
      <c r="N149" s="166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248</v>
      </c>
      <c r="AU149" s="17" t="s">
        <v>87</v>
      </c>
    </row>
    <row r="150" spans="2:51" s="15" customFormat="1" ht="12">
      <c r="B150" s="187"/>
      <c r="D150" s="162" t="s">
        <v>367</v>
      </c>
      <c r="E150" s="188" t="s">
        <v>1</v>
      </c>
      <c r="F150" s="189" t="s">
        <v>382</v>
      </c>
      <c r="H150" s="188" t="s">
        <v>1</v>
      </c>
      <c r="I150" s="190"/>
      <c r="L150" s="187"/>
      <c r="M150" s="191"/>
      <c r="N150" s="192"/>
      <c r="O150" s="192"/>
      <c r="P150" s="192"/>
      <c r="Q150" s="192"/>
      <c r="R150" s="192"/>
      <c r="S150" s="192"/>
      <c r="T150" s="193"/>
      <c r="AT150" s="188" t="s">
        <v>367</v>
      </c>
      <c r="AU150" s="188" t="s">
        <v>87</v>
      </c>
      <c r="AV150" s="15" t="s">
        <v>85</v>
      </c>
      <c r="AW150" s="15" t="s">
        <v>33</v>
      </c>
      <c r="AX150" s="15" t="s">
        <v>78</v>
      </c>
      <c r="AY150" s="188" t="s">
        <v>240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383</v>
      </c>
      <c r="H151" s="174">
        <v>54.72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78</v>
      </c>
      <c r="AY151" s="172" t="s">
        <v>240</v>
      </c>
    </row>
    <row r="152" spans="2:51" s="14" customFormat="1" ht="12">
      <c r="B152" s="179"/>
      <c r="D152" s="162" t="s">
        <v>367</v>
      </c>
      <c r="E152" s="180" t="s">
        <v>1</v>
      </c>
      <c r="F152" s="181" t="s">
        <v>368</v>
      </c>
      <c r="H152" s="182">
        <v>54.72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367</v>
      </c>
      <c r="AU152" s="180" t="s">
        <v>87</v>
      </c>
      <c r="AV152" s="14" t="s">
        <v>239</v>
      </c>
      <c r="AW152" s="14" t="s">
        <v>33</v>
      </c>
      <c r="AX152" s="14" t="s">
        <v>85</v>
      </c>
      <c r="AY152" s="180" t="s">
        <v>240</v>
      </c>
    </row>
    <row r="153" spans="1:65" s="2" customFormat="1" ht="33" customHeight="1">
      <c r="A153" s="32"/>
      <c r="B153" s="148"/>
      <c r="C153" s="149" t="s">
        <v>272</v>
      </c>
      <c r="D153" s="149" t="s">
        <v>243</v>
      </c>
      <c r="E153" s="150" t="s">
        <v>384</v>
      </c>
      <c r="F153" s="151" t="s">
        <v>385</v>
      </c>
      <c r="G153" s="152" t="s">
        <v>375</v>
      </c>
      <c r="H153" s="153">
        <v>343.72</v>
      </c>
      <c r="I153" s="154"/>
      <c r="J153" s="155">
        <f>ROUND(I153*H153,2)</f>
        <v>0</v>
      </c>
      <c r="K153" s="151" t="s">
        <v>356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239</v>
      </c>
      <c r="AT153" s="160" t="s">
        <v>243</v>
      </c>
      <c r="AU153" s="160" t="s">
        <v>87</v>
      </c>
      <c r="AY153" s="17" t="s">
        <v>240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239</v>
      </c>
      <c r="BM153" s="160" t="s">
        <v>386</v>
      </c>
    </row>
    <row r="154" spans="1:47" s="2" customFormat="1" ht="39">
      <c r="A154" s="32"/>
      <c r="B154" s="33"/>
      <c r="C154" s="32"/>
      <c r="D154" s="162" t="s">
        <v>248</v>
      </c>
      <c r="E154" s="32"/>
      <c r="F154" s="163" t="s">
        <v>387</v>
      </c>
      <c r="G154" s="32"/>
      <c r="H154" s="32"/>
      <c r="I154" s="164"/>
      <c r="J154" s="32"/>
      <c r="K154" s="32"/>
      <c r="L154" s="33"/>
      <c r="M154" s="165"/>
      <c r="N154" s="166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248</v>
      </c>
      <c r="AU154" s="17" t="s">
        <v>87</v>
      </c>
    </row>
    <row r="155" spans="2:51" s="13" customFormat="1" ht="12">
      <c r="B155" s="171"/>
      <c r="D155" s="162" t="s">
        <v>367</v>
      </c>
      <c r="E155" s="172" t="s">
        <v>1</v>
      </c>
      <c r="F155" s="173" t="s">
        <v>388</v>
      </c>
      <c r="H155" s="174">
        <v>343.72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367</v>
      </c>
      <c r="AU155" s="172" t="s">
        <v>87</v>
      </c>
      <c r="AV155" s="13" t="s">
        <v>87</v>
      </c>
      <c r="AW155" s="13" t="s">
        <v>33</v>
      </c>
      <c r="AX155" s="13" t="s">
        <v>85</v>
      </c>
      <c r="AY155" s="172" t="s">
        <v>240</v>
      </c>
    </row>
    <row r="156" spans="1:65" s="2" customFormat="1" ht="24">
      <c r="A156" s="32"/>
      <c r="B156" s="148"/>
      <c r="C156" s="149" t="s">
        <v>277</v>
      </c>
      <c r="D156" s="149" t="s">
        <v>243</v>
      </c>
      <c r="E156" s="150" t="s">
        <v>389</v>
      </c>
      <c r="F156" s="151" t="s">
        <v>390</v>
      </c>
      <c r="G156" s="152" t="s">
        <v>391</v>
      </c>
      <c r="H156" s="153">
        <v>721.812</v>
      </c>
      <c r="I156" s="154"/>
      <c r="J156" s="155">
        <f>ROUND(I156*H156,2)</f>
        <v>0</v>
      </c>
      <c r="K156" s="151" t="s">
        <v>356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392</v>
      </c>
    </row>
    <row r="157" spans="1:47" s="2" customFormat="1" ht="29.25">
      <c r="A157" s="32"/>
      <c r="B157" s="33"/>
      <c r="C157" s="32"/>
      <c r="D157" s="162" t="s">
        <v>248</v>
      </c>
      <c r="E157" s="32"/>
      <c r="F157" s="163" t="s">
        <v>393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394</v>
      </c>
      <c r="H158" s="174">
        <v>721.812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78</v>
      </c>
      <c r="AY158" s="172" t="s">
        <v>240</v>
      </c>
    </row>
    <row r="159" spans="2:51" s="14" customFormat="1" ht="12">
      <c r="B159" s="179"/>
      <c r="D159" s="162" t="s">
        <v>367</v>
      </c>
      <c r="E159" s="180" t="s">
        <v>1</v>
      </c>
      <c r="F159" s="181" t="s">
        <v>368</v>
      </c>
      <c r="H159" s="182">
        <v>721.812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367</v>
      </c>
      <c r="AU159" s="180" t="s">
        <v>87</v>
      </c>
      <c r="AV159" s="14" t="s">
        <v>239</v>
      </c>
      <c r="AW159" s="14" t="s">
        <v>33</v>
      </c>
      <c r="AX159" s="14" t="s">
        <v>85</v>
      </c>
      <c r="AY159" s="180" t="s">
        <v>240</v>
      </c>
    </row>
    <row r="160" spans="1:65" s="2" customFormat="1" ht="24">
      <c r="A160" s="32"/>
      <c r="B160" s="148"/>
      <c r="C160" s="149" t="s">
        <v>282</v>
      </c>
      <c r="D160" s="149" t="s">
        <v>243</v>
      </c>
      <c r="E160" s="150" t="s">
        <v>395</v>
      </c>
      <c r="F160" s="151" t="s">
        <v>396</v>
      </c>
      <c r="G160" s="152" t="s">
        <v>375</v>
      </c>
      <c r="H160" s="153">
        <v>163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397</v>
      </c>
    </row>
    <row r="161" spans="1:47" s="2" customFormat="1" ht="29.25">
      <c r="A161" s="32"/>
      <c r="B161" s="33"/>
      <c r="C161" s="32"/>
      <c r="D161" s="162" t="s">
        <v>248</v>
      </c>
      <c r="E161" s="32"/>
      <c r="F161" s="163" t="s">
        <v>398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5" customFormat="1" ht="12">
      <c r="B162" s="187"/>
      <c r="D162" s="162" t="s">
        <v>367</v>
      </c>
      <c r="E162" s="188" t="s">
        <v>1</v>
      </c>
      <c r="F162" s="189" t="s">
        <v>399</v>
      </c>
      <c r="H162" s="188" t="s">
        <v>1</v>
      </c>
      <c r="I162" s="190"/>
      <c r="L162" s="187"/>
      <c r="M162" s="191"/>
      <c r="N162" s="192"/>
      <c r="O162" s="192"/>
      <c r="P162" s="192"/>
      <c r="Q162" s="192"/>
      <c r="R162" s="192"/>
      <c r="S162" s="192"/>
      <c r="T162" s="193"/>
      <c r="AT162" s="188" t="s">
        <v>367</v>
      </c>
      <c r="AU162" s="188" t="s">
        <v>87</v>
      </c>
      <c r="AV162" s="15" t="s">
        <v>85</v>
      </c>
      <c r="AW162" s="15" t="s">
        <v>33</v>
      </c>
      <c r="AX162" s="15" t="s">
        <v>78</v>
      </c>
      <c r="AY162" s="188" t="s">
        <v>240</v>
      </c>
    </row>
    <row r="163" spans="2:51" s="15" customFormat="1" ht="12">
      <c r="B163" s="187"/>
      <c r="D163" s="162" t="s">
        <v>367</v>
      </c>
      <c r="E163" s="188" t="s">
        <v>1</v>
      </c>
      <c r="F163" s="189" t="s">
        <v>400</v>
      </c>
      <c r="H163" s="188" t="s">
        <v>1</v>
      </c>
      <c r="I163" s="190"/>
      <c r="L163" s="187"/>
      <c r="M163" s="191"/>
      <c r="N163" s="192"/>
      <c r="O163" s="192"/>
      <c r="P163" s="192"/>
      <c r="Q163" s="192"/>
      <c r="R163" s="192"/>
      <c r="S163" s="192"/>
      <c r="T163" s="193"/>
      <c r="AT163" s="188" t="s">
        <v>367</v>
      </c>
      <c r="AU163" s="188" t="s">
        <v>87</v>
      </c>
      <c r="AV163" s="15" t="s">
        <v>85</v>
      </c>
      <c r="AW163" s="15" t="s">
        <v>33</v>
      </c>
      <c r="AX163" s="15" t="s">
        <v>78</v>
      </c>
      <c r="AY163" s="188" t="s">
        <v>240</v>
      </c>
    </row>
    <row r="164" spans="2:51" s="13" customFormat="1" ht="12">
      <c r="B164" s="171"/>
      <c r="D164" s="162" t="s">
        <v>367</v>
      </c>
      <c r="E164" s="172" t="s">
        <v>1</v>
      </c>
      <c r="F164" s="173" t="s">
        <v>401</v>
      </c>
      <c r="H164" s="174">
        <v>138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367</v>
      </c>
      <c r="AU164" s="172" t="s">
        <v>87</v>
      </c>
      <c r="AV164" s="13" t="s">
        <v>87</v>
      </c>
      <c r="AW164" s="13" t="s">
        <v>33</v>
      </c>
      <c r="AX164" s="13" t="s">
        <v>78</v>
      </c>
      <c r="AY164" s="172" t="s">
        <v>240</v>
      </c>
    </row>
    <row r="165" spans="2:51" s="15" customFormat="1" ht="12">
      <c r="B165" s="187"/>
      <c r="D165" s="162" t="s">
        <v>367</v>
      </c>
      <c r="E165" s="188" t="s">
        <v>1</v>
      </c>
      <c r="F165" s="189" t="s">
        <v>402</v>
      </c>
      <c r="H165" s="188" t="s">
        <v>1</v>
      </c>
      <c r="I165" s="190"/>
      <c r="L165" s="187"/>
      <c r="M165" s="191"/>
      <c r="N165" s="192"/>
      <c r="O165" s="192"/>
      <c r="P165" s="192"/>
      <c r="Q165" s="192"/>
      <c r="R165" s="192"/>
      <c r="S165" s="192"/>
      <c r="T165" s="193"/>
      <c r="AT165" s="188" t="s">
        <v>367</v>
      </c>
      <c r="AU165" s="188" t="s">
        <v>87</v>
      </c>
      <c r="AV165" s="15" t="s">
        <v>85</v>
      </c>
      <c r="AW165" s="15" t="s">
        <v>33</v>
      </c>
      <c r="AX165" s="15" t="s">
        <v>78</v>
      </c>
      <c r="AY165" s="188" t="s">
        <v>240</v>
      </c>
    </row>
    <row r="166" spans="2:51" s="13" customFormat="1" ht="12">
      <c r="B166" s="171"/>
      <c r="D166" s="162" t="s">
        <v>367</v>
      </c>
      <c r="E166" s="172" t="s">
        <v>1</v>
      </c>
      <c r="F166" s="173" t="s">
        <v>403</v>
      </c>
      <c r="H166" s="174">
        <v>25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367</v>
      </c>
      <c r="AU166" s="172" t="s">
        <v>87</v>
      </c>
      <c r="AV166" s="13" t="s">
        <v>87</v>
      </c>
      <c r="AW166" s="13" t="s">
        <v>33</v>
      </c>
      <c r="AX166" s="13" t="s">
        <v>78</v>
      </c>
      <c r="AY166" s="172" t="s">
        <v>240</v>
      </c>
    </row>
    <row r="167" spans="2:51" s="14" customFormat="1" ht="12">
      <c r="B167" s="179"/>
      <c r="D167" s="162" t="s">
        <v>367</v>
      </c>
      <c r="E167" s="180" t="s">
        <v>1</v>
      </c>
      <c r="F167" s="181" t="s">
        <v>368</v>
      </c>
      <c r="H167" s="182">
        <v>163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367</v>
      </c>
      <c r="AU167" s="180" t="s">
        <v>87</v>
      </c>
      <c r="AV167" s="14" t="s">
        <v>239</v>
      </c>
      <c r="AW167" s="14" t="s">
        <v>33</v>
      </c>
      <c r="AX167" s="14" t="s">
        <v>85</v>
      </c>
      <c r="AY167" s="180" t="s">
        <v>240</v>
      </c>
    </row>
    <row r="168" spans="1:65" s="2" customFormat="1" ht="33" customHeight="1">
      <c r="A168" s="32"/>
      <c r="B168" s="148"/>
      <c r="C168" s="149" t="s">
        <v>287</v>
      </c>
      <c r="D168" s="149" t="s">
        <v>243</v>
      </c>
      <c r="E168" s="150" t="s">
        <v>404</v>
      </c>
      <c r="F168" s="151" t="s">
        <v>405</v>
      </c>
      <c r="G168" s="152" t="s">
        <v>375</v>
      </c>
      <c r="H168" s="153">
        <v>163</v>
      </c>
      <c r="I168" s="154"/>
      <c r="J168" s="155">
        <f>ROUND(I168*H168,2)</f>
        <v>0</v>
      </c>
      <c r="K168" s="151" t="s">
        <v>356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239</v>
      </c>
      <c r="AT168" s="160" t="s">
        <v>243</v>
      </c>
      <c r="AU168" s="160" t="s">
        <v>87</v>
      </c>
      <c r="AY168" s="17" t="s">
        <v>240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239</v>
      </c>
      <c r="BM168" s="160" t="s">
        <v>406</v>
      </c>
    </row>
    <row r="169" spans="1:47" s="2" customFormat="1" ht="39">
      <c r="A169" s="32"/>
      <c r="B169" s="33"/>
      <c r="C169" s="32"/>
      <c r="D169" s="162" t="s">
        <v>248</v>
      </c>
      <c r="E169" s="32"/>
      <c r="F169" s="163" t="s">
        <v>407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248</v>
      </c>
      <c r="AU169" s="17" t="s">
        <v>87</v>
      </c>
    </row>
    <row r="170" spans="1:65" s="2" customFormat="1" ht="36">
      <c r="A170" s="32"/>
      <c r="B170" s="148"/>
      <c r="C170" s="149" t="s">
        <v>292</v>
      </c>
      <c r="D170" s="149" t="s">
        <v>243</v>
      </c>
      <c r="E170" s="150" t="s">
        <v>408</v>
      </c>
      <c r="F170" s="151" t="s">
        <v>409</v>
      </c>
      <c r="G170" s="152" t="s">
        <v>375</v>
      </c>
      <c r="H170" s="153">
        <v>1630</v>
      </c>
      <c r="I170" s="154"/>
      <c r="J170" s="155">
        <f>ROUND(I170*H170,2)</f>
        <v>0</v>
      </c>
      <c r="K170" s="151" t="s">
        <v>356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239</v>
      </c>
      <c r="AT170" s="160" t="s">
        <v>243</v>
      </c>
      <c r="AU170" s="160" t="s">
        <v>87</v>
      </c>
      <c r="AY170" s="17" t="s">
        <v>240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239</v>
      </c>
      <c r="BM170" s="160" t="s">
        <v>410</v>
      </c>
    </row>
    <row r="171" spans="1:47" s="2" customFormat="1" ht="48.75">
      <c r="A171" s="32"/>
      <c r="B171" s="33"/>
      <c r="C171" s="32"/>
      <c r="D171" s="162" t="s">
        <v>248</v>
      </c>
      <c r="E171" s="32"/>
      <c r="F171" s="163" t="s">
        <v>411</v>
      </c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248</v>
      </c>
      <c r="AU171" s="17" t="s">
        <v>87</v>
      </c>
    </row>
    <row r="172" spans="2:51" s="13" customFormat="1" ht="12">
      <c r="B172" s="171"/>
      <c r="D172" s="162" t="s">
        <v>367</v>
      </c>
      <c r="E172" s="172" t="s">
        <v>1</v>
      </c>
      <c r="F172" s="173" t="s">
        <v>412</v>
      </c>
      <c r="H172" s="174">
        <v>1630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367</v>
      </c>
      <c r="AU172" s="172" t="s">
        <v>87</v>
      </c>
      <c r="AV172" s="13" t="s">
        <v>87</v>
      </c>
      <c r="AW172" s="13" t="s">
        <v>33</v>
      </c>
      <c r="AX172" s="13" t="s">
        <v>78</v>
      </c>
      <c r="AY172" s="172" t="s">
        <v>240</v>
      </c>
    </row>
    <row r="173" spans="2:51" s="14" customFormat="1" ht="12">
      <c r="B173" s="179"/>
      <c r="D173" s="162" t="s">
        <v>367</v>
      </c>
      <c r="E173" s="180" t="s">
        <v>1</v>
      </c>
      <c r="F173" s="181" t="s">
        <v>368</v>
      </c>
      <c r="H173" s="182">
        <v>1630</v>
      </c>
      <c r="I173" s="183"/>
      <c r="L173" s="179"/>
      <c r="M173" s="184"/>
      <c r="N173" s="185"/>
      <c r="O173" s="185"/>
      <c r="P173" s="185"/>
      <c r="Q173" s="185"/>
      <c r="R173" s="185"/>
      <c r="S173" s="185"/>
      <c r="T173" s="186"/>
      <c r="AT173" s="180" t="s">
        <v>367</v>
      </c>
      <c r="AU173" s="180" t="s">
        <v>87</v>
      </c>
      <c r="AV173" s="14" t="s">
        <v>239</v>
      </c>
      <c r="AW173" s="14" t="s">
        <v>33</v>
      </c>
      <c r="AX173" s="14" t="s">
        <v>85</v>
      </c>
      <c r="AY173" s="180" t="s">
        <v>240</v>
      </c>
    </row>
    <row r="174" spans="1:65" s="2" customFormat="1" ht="24">
      <c r="A174" s="32"/>
      <c r="B174" s="148"/>
      <c r="C174" s="149" t="s">
        <v>297</v>
      </c>
      <c r="D174" s="149" t="s">
        <v>243</v>
      </c>
      <c r="E174" s="150" t="s">
        <v>413</v>
      </c>
      <c r="F174" s="151" t="s">
        <v>414</v>
      </c>
      <c r="G174" s="152" t="s">
        <v>375</v>
      </c>
      <c r="H174" s="153">
        <v>138</v>
      </c>
      <c r="I174" s="154"/>
      <c r="J174" s="155">
        <f>ROUND(I174*H174,2)</f>
        <v>0</v>
      </c>
      <c r="K174" s="151" t="s">
        <v>356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239</v>
      </c>
      <c r="AT174" s="160" t="s">
        <v>243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239</v>
      </c>
      <c r="BM174" s="160" t="s">
        <v>415</v>
      </c>
    </row>
    <row r="175" spans="1:47" s="2" customFormat="1" ht="29.25">
      <c r="A175" s="32"/>
      <c r="B175" s="33"/>
      <c r="C175" s="32"/>
      <c r="D175" s="162" t="s">
        <v>248</v>
      </c>
      <c r="E175" s="32"/>
      <c r="F175" s="163" t="s">
        <v>416</v>
      </c>
      <c r="G175" s="32"/>
      <c r="H175" s="32"/>
      <c r="I175" s="164"/>
      <c r="J175" s="32"/>
      <c r="K175" s="32"/>
      <c r="L175" s="33"/>
      <c r="M175" s="165"/>
      <c r="N175" s="16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2:51" s="15" customFormat="1" ht="12">
      <c r="B176" s="187"/>
      <c r="D176" s="162" t="s">
        <v>367</v>
      </c>
      <c r="E176" s="188" t="s">
        <v>1</v>
      </c>
      <c r="F176" s="189" t="s">
        <v>417</v>
      </c>
      <c r="H176" s="188" t="s">
        <v>1</v>
      </c>
      <c r="I176" s="190"/>
      <c r="L176" s="187"/>
      <c r="M176" s="191"/>
      <c r="N176" s="192"/>
      <c r="O176" s="192"/>
      <c r="P176" s="192"/>
      <c r="Q176" s="192"/>
      <c r="R176" s="192"/>
      <c r="S176" s="192"/>
      <c r="T176" s="193"/>
      <c r="AT176" s="188" t="s">
        <v>367</v>
      </c>
      <c r="AU176" s="188" t="s">
        <v>87</v>
      </c>
      <c r="AV176" s="15" t="s">
        <v>85</v>
      </c>
      <c r="AW176" s="15" t="s">
        <v>33</v>
      </c>
      <c r="AX176" s="15" t="s">
        <v>78</v>
      </c>
      <c r="AY176" s="188" t="s">
        <v>240</v>
      </c>
    </row>
    <row r="177" spans="2:51" s="13" customFormat="1" ht="12">
      <c r="B177" s="171"/>
      <c r="D177" s="162" t="s">
        <v>367</v>
      </c>
      <c r="E177" s="172" t="s">
        <v>1</v>
      </c>
      <c r="F177" s="173" t="s">
        <v>401</v>
      </c>
      <c r="H177" s="174">
        <v>138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367</v>
      </c>
      <c r="AU177" s="172" t="s">
        <v>87</v>
      </c>
      <c r="AV177" s="13" t="s">
        <v>87</v>
      </c>
      <c r="AW177" s="13" t="s">
        <v>33</v>
      </c>
      <c r="AX177" s="13" t="s">
        <v>78</v>
      </c>
      <c r="AY177" s="172" t="s">
        <v>240</v>
      </c>
    </row>
    <row r="178" spans="2:51" s="14" customFormat="1" ht="12">
      <c r="B178" s="179"/>
      <c r="D178" s="162" t="s">
        <v>367</v>
      </c>
      <c r="E178" s="180" t="s">
        <v>1</v>
      </c>
      <c r="F178" s="181" t="s">
        <v>368</v>
      </c>
      <c r="H178" s="182">
        <v>138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367</v>
      </c>
      <c r="AU178" s="180" t="s">
        <v>87</v>
      </c>
      <c r="AV178" s="14" t="s">
        <v>239</v>
      </c>
      <c r="AW178" s="14" t="s">
        <v>33</v>
      </c>
      <c r="AX178" s="14" t="s">
        <v>85</v>
      </c>
      <c r="AY178" s="180" t="s">
        <v>240</v>
      </c>
    </row>
    <row r="179" spans="1:65" s="2" customFormat="1" ht="24">
      <c r="A179" s="32"/>
      <c r="B179" s="148"/>
      <c r="C179" s="149" t="s">
        <v>302</v>
      </c>
      <c r="D179" s="149" t="s">
        <v>243</v>
      </c>
      <c r="E179" s="150" t="s">
        <v>418</v>
      </c>
      <c r="F179" s="151" t="s">
        <v>419</v>
      </c>
      <c r="G179" s="152" t="s">
        <v>375</v>
      </c>
      <c r="H179" s="153">
        <v>25</v>
      </c>
      <c r="I179" s="154"/>
      <c r="J179" s="155">
        <f>ROUND(I179*H179,2)</f>
        <v>0</v>
      </c>
      <c r="K179" s="151" t="s">
        <v>356</v>
      </c>
      <c r="L179" s="33"/>
      <c r="M179" s="156" t="s">
        <v>1</v>
      </c>
      <c r="N179" s="157" t="s">
        <v>43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239</v>
      </c>
      <c r="AT179" s="160" t="s">
        <v>243</v>
      </c>
      <c r="AU179" s="160" t="s">
        <v>87</v>
      </c>
      <c r="AY179" s="17" t="s">
        <v>240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239</v>
      </c>
      <c r="BM179" s="160" t="s">
        <v>420</v>
      </c>
    </row>
    <row r="180" spans="1:47" s="2" customFormat="1" ht="39">
      <c r="A180" s="32"/>
      <c r="B180" s="33"/>
      <c r="C180" s="32"/>
      <c r="D180" s="162" t="s">
        <v>248</v>
      </c>
      <c r="E180" s="32"/>
      <c r="F180" s="163" t="s">
        <v>421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248</v>
      </c>
      <c r="AU180" s="17" t="s">
        <v>87</v>
      </c>
    </row>
    <row r="181" spans="2:51" s="15" customFormat="1" ht="12">
      <c r="B181" s="187"/>
      <c r="D181" s="162" t="s">
        <v>367</v>
      </c>
      <c r="E181" s="188" t="s">
        <v>1</v>
      </c>
      <c r="F181" s="189" t="s">
        <v>422</v>
      </c>
      <c r="H181" s="188" t="s">
        <v>1</v>
      </c>
      <c r="I181" s="190"/>
      <c r="L181" s="187"/>
      <c r="M181" s="191"/>
      <c r="N181" s="192"/>
      <c r="O181" s="192"/>
      <c r="P181" s="192"/>
      <c r="Q181" s="192"/>
      <c r="R181" s="192"/>
      <c r="S181" s="192"/>
      <c r="T181" s="193"/>
      <c r="AT181" s="188" t="s">
        <v>367</v>
      </c>
      <c r="AU181" s="188" t="s">
        <v>87</v>
      </c>
      <c r="AV181" s="15" t="s">
        <v>85</v>
      </c>
      <c r="AW181" s="15" t="s">
        <v>33</v>
      </c>
      <c r="AX181" s="15" t="s">
        <v>78</v>
      </c>
      <c r="AY181" s="188" t="s">
        <v>240</v>
      </c>
    </row>
    <row r="182" spans="2:51" s="13" customFormat="1" ht="12">
      <c r="B182" s="171"/>
      <c r="D182" s="162" t="s">
        <v>367</v>
      </c>
      <c r="E182" s="172" t="s">
        <v>1</v>
      </c>
      <c r="F182" s="173" t="s">
        <v>403</v>
      </c>
      <c r="H182" s="174">
        <v>25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367</v>
      </c>
      <c r="AU182" s="172" t="s">
        <v>87</v>
      </c>
      <c r="AV182" s="13" t="s">
        <v>87</v>
      </c>
      <c r="AW182" s="13" t="s">
        <v>33</v>
      </c>
      <c r="AX182" s="13" t="s">
        <v>78</v>
      </c>
      <c r="AY182" s="172" t="s">
        <v>240</v>
      </c>
    </row>
    <row r="183" spans="2:51" s="14" customFormat="1" ht="12">
      <c r="B183" s="179"/>
      <c r="D183" s="162" t="s">
        <v>367</v>
      </c>
      <c r="E183" s="180" t="s">
        <v>1</v>
      </c>
      <c r="F183" s="181" t="s">
        <v>368</v>
      </c>
      <c r="H183" s="182">
        <v>25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367</v>
      </c>
      <c r="AU183" s="180" t="s">
        <v>87</v>
      </c>
      <c r="AV183" s="14" t="s">
        <v>239</v>
      </c>
      <c r="AW183" s="14" t="s">
        <v>33</v>
      </c>
      <c r="AX183" s="14" t="s">
        <v>85</v>
      </c>
      <c r="AY183" s="180" t="s">
        <v>240</v>
      </c>
    </row>
    <row r="184" spans="1:65" s="2" customFormat="1" ht="24">
      <c r="A184" s="32"/>
      <c r="B184" s="148"/>
      <c r="C184" s="149" t="s">
        <v>307</v>
      </c>
      <c r="D184" s="149" t="s">
        <v>243</v>
      </c>
      <c r="E184" s="150" t="s">
        <v>423</v>
      </c>
      <c r="F184" s="151" t="s">
        <v>424</v>
      </c>
      <c r="G184" s="152" t="s">
        <v>355</v>
      </c>
      <c r="H184" s="153">
        <v>1067</v>
      </c>
      <c r="I184" s="154"/>
      <c r="J184" s="155">
        <f>ROUND(I184*H184,2)</f>
        <v>0</v>
      </c>
      <c r="K184" s="151" t="s">
        <v>356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239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425</v>
      </c>
    </row>
    <row r="185" spans="1:47" s="2" customFormat="1" ht="19.5">
      <c r="A185" s="32"/>
      <c r="B185" s="33"/>
      <c r="C185" s="32"/>
      <c r="D185" s="162" t="s">
        <v>248</v>
      </c>
      <c r="E185" s="32"/>
      <c r="F185" s="163" t="s">
        <v>426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2:51" s="13" customFormat="1" ht="12">
      <c r="B186" s="171"/>
      <c r="D186" s="162" t="s">
        <v>367</v>
      </c>
      <c r="E186" s="172" t="s">
        <v>1</v>
      </c>
      <c r="F186" s="173" t="s">
        <v>427</v>
      </c>
      <c r="H186" s="174">
        <v>1067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367</v>
      </c>
      <c r="AU186" s="172" t="s">
        <v>87</v>
      </c>
      <c r="AV186" s="13" t="s">
        <v>87</v>
      </c>
      <c r="AW186" s="13" t="s">
        <v>33</v>
      </c>
      <c r="AX186" s="13" t="s">
        <v>78</v>
      </c>
      <c r="AY186" s="172" t="s">
        <v>240</v>
      </c>
    </row>
    <row r="187" spans="2:51" s="14" customFormat="1" ht="12">
      <c r="B187" s="179"/>
      <c r="D187" s="162" t="s">
        <v>367</v>
      </c>
      <c r="E187" s="180" t="s">
        <v>1</v>
      </c>
      <c r="F187" s="181" t="s">
        <v>368</v>
      </c>
      <c r="H187" s="182">
        <v>1067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367</v>
      </c>
      <c r="AU187" s="180" t="s">
        <v>87</v>
      </c>
      <c r="AV187" s="14" t="s">
        <v>239</v>
      </c>
      <c r="AW187" s="14" t="s">
        <v>33</v>
      </c>
      <c r="AX187" s="14" t="s">
        <v>85</v>
      </c>
      <c r="AY187" s="180" t="s">
        <v>240</v>
      </c>
    </row>
    <row r="188" spans="1:65" s="2" customFormat="1" ht="16.5" customHeight="1">
      <c r="A188" s="32"/>
      <c r="B188" s="148"/>
      <c r="C188" s="194" t="s">
        <v>8</v>
      </c>
      <c r="D188" s="194" t="s">
        <v>428</v>
      </c>
      <c r="E188" s="195" t="s">
        <v>429</v>
      </c>
      <c r="F188" s="196" t="s">
        <v>430</v>
      </c>
      <c r="G188" s="197" t="s">
        <v>391</v>
      </c>
      <c r="H188" s="198">
        <v>342.3</v>
      </c>
      <c r="I188" s="199"/>
      <c r="J188" s="200">
        <f>ROUND(I188*H188,2)</f>
        <v>0</v>
      </c>
      <c r="K188" s="196" t="s">
        <v>356</v>
      </c>
      <c r="L188" s="201"/>
      <c r="M188" s="202" t="s">
        <v>1</v>
      </c>
      <c r="N188" s="203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277</v>
      </c>
      <c r="AT188" s="160" t="s">
        <v>428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431</v>
      </c>
    </row>
    <row r="189" spans="1:47" s="2" customFormat="1" ht="12">
      <c r="A189" s="32"/>
      <c r="B189" s="33"/>
      <c r="C189" s="32"/>
      <c r="D189" s="162" t="s">
        <v>248</v>
      </c>
      <c r="E189" s="32"/>
      <c r="F189" s="163" t="s">
        <v>430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2:51" s="13" customFormat="1" ht="12">
      <c r="B190" s="171"/>
      <c r="D190" s="162" t="s">
        <v>367</v>
      </c>
      <c r="E190" s="172" t="s">
        <v>1</v>
      </c>
      <c r="F190" s="173" t="s">
        <v>432</v>
      </c>
      <c r="H190" s="174">
        <v>342.3</v>
      </c>
      <c r="I190" s="175"/>
      <c r="L190" s="171"/>
      <c r="M190" s="176"/>
      <c r="N190" s="177"/>
      <c r="O190" s="177"/>
      <c r="P190" s="177"/>
      <c r="Q190" s="177"/>
      <c r="R190" s="177"/>
      <c r="S190" s="177"/>
      <c r="T190" s="178"/>
      <c r="AT190" s="172" t="s">
        <v>367</v>
      </c>
      <c r="AU190" s="172" t="s">
        <v>87</v>
      </c>
      <c r="AV190" s="13" t="s">
        <v>87</v>
      </c>
      <c r="AW190" s="13" t="s">
        <v>33</v>
      </c>
      <c r="AX190" s="13" t="s">
        <v>78</v>
      </c>
      <c r="AY190" s="172" t="s">
        <v>240</v>
      </c>
    </row>
    <row r="191" spans="2:51" s="14" customFormat="1" ht="12">
      <c r="B191" s="179"/>
      <c r="D191" s="162" t="s">
        <v>367</v>
      </c>
      <c r="E191" s="180" t="s">
        <v>1</v>
      </c>
      <c r="F191" s="181" t="s">
        <v>368</v>
      </c>
      <c r="H191" s="182">
        <v>342.3</v>
      </c>
      <c r="I191" s="183"/>
      <c r="L191" s="179"/>
      <c r="M191" s="184"/>
      <c r="N191" s="185"/>
      <c r="O191" s="185"/>
      <c r="P191" s="185"/>
      <c r="Q191" s="185"/>
      <c r="R191" s="185"/>
      <c r="S191" s="185"/>
      <c r="T191" s="186"/>
      <c r="AT191" s="180" t="s">
        <v>367</v>
      </c>
      <c r="AU191" s="180" t="s">
        <v>87</v>
      </c>
      <c r="AV191" s="14" t="s">
        <v>239</v>
      </c>
      <c r="AW191" s="14" t="s">
        <v>33</v>
      </c>
      <c r="AX191" s="14" t="s">
        <v>85</v>
      </c>
      <c r="AY191" s="180" t="s">
        <v>240</v>
      </c>
    </row>
    <row r="192" spans="2:63" s="12" customFormat="1" ht="22.9" customHeight="1">
      <c r="B192" s="135"/>
      <c r="D192" s="136" t="s">
        <v>77</v>
      </c>
      <c r="E192" s="146" t="s">
        <v>87</v>
      </c>
      <c r="F192" s="146" t="s">
        <v>433</v>
      </c>
      <c r="I192" s="138"/>
      <c r="J192" s="147">
        <f>BK192</f>
        <v>0</v>
      </c>
      <c r="L192" s="135"/>
      <c r="M192" s="140"/>
      <c r="N192" s="141"/>
      <c r="O192" s="141"/>
      <c r="P192" s="142">
        <f>SUM(P193:P202)</f>
        <v>0</v>
      </c>
      <c r="Q192" s="141"/>
      <c r="R192" s="142">
        <f>SUM(R193:R202)</f>
        <v>70.425324</v>
      </c>
      <c r="S192" s="141"/>
      <c r="T192" s="143">
        <f>SUM(T193:T202)</f>
        <v>0</v>
      </c>
      <c r="AR192" s="136" t="s">
        <v>85</v>
      </c>
      <c r="AT192" s="144" t="s">
        <v>77</v>
      </c>
      <c r="AU192" s="144" t="s">
        <v>85</v>
      </c>
      <c r="AY192" s="136" t="s">
        <v>240</v>
      </c>
      <c r="BK192" s="145">
        <f>SUM(BK193:BK202)</f>
        <v>0</v>
      </c>
    </row>
    <row r="193" spans="1:65" s="2" customFormat="1" ht="24">
      <c r="A193" s="32"/>
      <c r="B193" s="148"/>
      <c r="C193" s="149" t="s">
        <v>316</v>
      </c>
      <c r="D193" s="149" t="s">
        <v>243</v>
      </c>
      <c r="E193" s="150" t="s">
        <v>434</v>
      </c>
      <c r="F193" s="151" t="s">
        <v>435</v>
      </c>
      <c r="G193" s="152" t="s">
        <v>355</v>
      </c>
      <c r="H193" s="153">
        <v>547.2</v>
      </c>
      <c r="I193" s="154"/>
      <c r="J193" s="155">
        <f>ROUND(I193*H193,2)</f>
        <v>0</v>
      </c>
      <c r="K193" s="151" t="s">
        <v>356</v>
      </c>
      <c r="L193" s="33"/>
      <c r="M193" s="156" t="s">
        <v>1</v>
      </c>
      <c r="N193" s="157" t="s">
        <v>43</v>
      </c>
      <c r="O193" s="58"/>
      <c r="P193" s="158">
        <f>O193*H193</f>
        <v>0</v>
      </c>
      <c r="Q193" s="158">
        <v>0.00017</v>
      </c>
      <c r="R193" s="158">
        <f>Q193*H193</f>
        <v>0.09302400000000001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239</v>
      </c>
      <c r="AT193" s="160" t="s">
        <v>243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239</v>
      </c>
      <c r="BM193" s="160" t="s">
        <v>436</v>
      </c>
    </row>
    <row r="194" spans="1:47" s="2" customFormat="1" ht="19.5">
      <c r="A194" s="32"/>
      <c r="B194" s="33"/>
      <c r="C194" s="32"/>
      <c r="D194" s="162" t="s">
        <v>248</v>
      </c>
      <c r="E194" s="32"/>
      <c r="F194" s="163" t="s">
        <v>437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2:51" s="13" customFormat="1" ht="12">
      <c r="B195" s="171"/>
      <c r="D195" s="162" t="s">
        <v>367</v>
      </c>
      <c r="E195" s="172" t="s">
        <v>1</v>
      </c>
      <c r="F195" s="173" t="s">
        <v>438</v>
      </c>
      <c r="H195" s="174">
        <v>547.2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367</v>
      </c>
      <c r="AU195" s="172" t="s">
        <v>87</v>
      </c>
      <c r="AV195" s="13" t="s">
        <v>87</v>
      </c>
      <c r="AW195" s="13" t="s">
        <v>33</v>
      </c>
      <c r="AX195" s="13" t="s">
        <v>78</v>
      </c>
      <c r="AY195" s="172" t="s">
        <v>240</v>
      </c>
    </row>
    <row r="196" spans="2:51" s="14" customFormat="1" ht="12">
      <c r="B196" s="179"/>
      <c r="D196" s="162" t="s">
        <v>367</v>
      </c>
      <c r="E196" s="180" t="s">
        <v>1</v>
      </c>
      <c r="F196" s="181" t="s">
        <v>368</v>
      </c>
      <c r="H196" s="182">
        <v>547.2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367</v>
      </c>
      <c r="AU196" s="180" t="s">
        <v>87</v>
      </c>
      <c r="AV196" s="14" t="s">
        <v>239</v>
      </c>
      <c r="AW196" s="14" t="s">
        <v>33</v>
      </c>
      <c r="AX196" s="14" t="s">
        <v>85</v>
      </c>
      <c r="AY196" s="180" t="s">
        <v>240</v>
      </c>
    </row>
    <row r="197" spans="1:65" s="2" customFormat="1" ht="24">
      <c r="A197" s="32"/>
      <c r="B197" s="148"/>
      <c r="C197" s="194" t="s">
        <v>321</v>
      </c>
      <c r="D197" s="194" t="s">
        <v>428</v>
      </c>
      <c r="E197" s="195" t="s">
        <v>439</v>
      </c>
      <c r="F197" s="196" t="s">
        <v>440</v>
      </c>
      <c r="G197" s="197" t="s">
        <v>355</v>
      </c>
      <c r="H197" s="198">
        <v>656.64</v>
      </c>
      <c r="I197" s="199"/>
      <c r="J197" s="200">
        <f>ROUND(I197*H197,2)</f>
        <v>0</v>
      </c>
      <c r="K197" s="196" t="s">
        <v>356</v>
      </c>
      <c r="L197" s="201"/>
      <c r="M197" s="202" t="s">
        <v>1</v>
      </c>
      <c r="N197" s="203" t="s">
        <v>43</v>
      </c>
      <c r="O197" s="58"/>
      <c r="P197" s="158">
        <f>O197*H197</f>
        <v>0</v>
      </c>
      <c r="Q197" s="158">
        <v>0.0005</v>
      </c>
      <c r="R197" s="158">
        <f>Q197*H197</f>
        <v>0.32832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277</v>
      </c>
      <c r="AT197" s="160" t="s">
        <v>428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441</v>
      </c>
    </row>
    <row r="198" spans="1:47" s="2" customFormat="1" ht="19.5">
      <c r="A198" s="32"/>
      <c r="B198" s="33"/>
      <c r="C198" s="32"/>
      <c r="D198" s="162" t="s">
        <v>248</v>
      </c>
      <c r="E198" s="32"/>
      <c r="F198" s="163" t="s">
        <v>440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2:51" s="13" customFormat="1" ht="12">
      <c r="B199" s="171"/>
      <c r="D199" s="162" t="s">
        <v>367</v>
      </c>
      <c r="E199" s="172" t="s">
        <v>1</v>
      </c>
      <c r="F199" s="173" t="s">
        <v>442</v>
      </c>
      <c r="H199" s="174">
        <v>656.64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367</v>
      </c>
      <c r="AU199" s="172" t="s">
        <v>87</v>
      </c>
      <c r="AV199" s="13" t="s">
        <v>87</v>
      </c>
      <c r="AW199" s="13" t="s">
        <v>33</v>
      </c>
      <c r="AX199" s="13" t="s">
        <v>78</v>
      </c>
      <c r="AY199" s="172" t="s">
        <v>240</v>
      </c>
    </row>
    <row r="200" spans="2:51" s="14" customFormat="1" ht="12">
      <c r="B200" s="179"/>
      <c r="D200" s="162" t="s">
        <v>367</v>
      </c>
      <c r="E200" s="180" t="s">
        <v>1</v>
      </c>
      <c r="F200" s="181" t="s">
        <v>368</v>
      </c>
      <c r="H200" s="182">
        <v>656.64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367</v>
      </c>
      <c r="AU200" s="180" t="s">
        <v>87</v>
      </c>
      <c r="AV200" s="14" t="s">
        <v>239</v>
      </c>
      <c r="AW200" s="14" t="s">
        <v>33</v>
      </c>
      <c r="AX200" s="14" t="s">
        <v>85</v>
      </c>
      <c r="AY200" s="180" t="s">
        <v>240</v>
      </c>
    </row>
    <row r="201" spans="1:65" s="2" customFormat="1" ht="44.25" customHeight="1">
      <c r="A201" s="32"/>
      <c r="B201" s="148"/>
      <c r="C201" s="149" t="s">
        <v>327</v>
      </c>
      <c r="D201" s="149" t="s">
        <v>243</v>
      </c>
      <c r="E201" s="150" t="s">
        <v>443</v>
      </c>
      <c r="F201" s="151" t="s">
        <v>444</v>
      </c>
      <c r="G201" s="152" t="s">
        <v>445</v>
      </c>
      <c r="H201" s="153">
        <v>342</v>
      </c>
      <c r="I201" s="154"/>
      <c r="J201" s="155">
        <f>ROUND(I201*H201,2)</f>
        <v>0</v>
      </c>
      <c r="K201" s="151" t="s">
        <v>356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0.20469</v>
      </c>
      <c r="R201" s="158">
        <f>Q201*H201</f>
        <v>70.00398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239</v>
      </c>
      <c r="AT201" s="160" t="s">
        <v>243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239</v>
      </c>
      <c r="BM201" s="160" t="s">
        <v>446</v>
      </c>
    </row>
    <row r="202" spans="1:47" s="2" customFormat="1" ht="39">
      <c r="A202" s="32"/>
      <c r="B202" s="33"/>
      <c r="C202" s="32"/>
      <c r="D202" s="162" t="s">
        <v>248</v>
      </c>
      <c r="E202" s="32"/>
      <c r="F202" s="163" t="s">
        <v>447</v>
      </c>
      <c r="G202" s="32"/>
      <c r="H202" s="32"/>
      <c r="I202" s="164"/>
      <c r="J202" s="32"/>
      <c r="K202" s="32"/>
      <c r="L202" s="33"/>
      <c r="M202" s="165"/>
      <c r="N202" s="166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248</v>
      </c>
      <c r="AU202" s="17" t="s">
        <v>87</v>
      </c>
    </row>
    <row r="203" spans="2:63" s="12" customFormat="1" ht="22.9" customHeight="1">
      <c r="B203" s="135"/>
      <c r="D203" s="136" t="s">
        <v>77</v>
      </c>
      <c r="E203" s="146" t="s">
        <v>262</v>
      </c>
      <c r="F203" s="146" t="s">
        <v>448</v>
      </c>
      <c r="I203" s="138"/>
      <c r="J203" s="147">
        <f>BK203</f>
        <v>0</v>
      </c>
      <c r="L203" s="135"/>
      <c r="M203" s="140"/>
      <c r="N203" s="141"/>
      <c r="O203" s="141"/>
      <c r="P203" s="142">
        <f>SUM(P204:P228)</f>
        <v>0</v>
      </c>
      <c r="Q203" s="141"/>
      <c r="R203" s="142">
        <f>SUM(R204:R228)</f>
        <v>1101.2665599999998</v>
      </c>
      <c r="S203" s="141"/>
      <c r="T203" s="143">
        <f>SUM(T204:T228)</f>
        <v>0</v>
      </c>
      <c r="AR203" s="136" t="s">
        <v>85</v>
      </c>
      <c r="AT203" s="144" t="s">
        <v>77</v>
      </c>
      <c r="AU203" s="144" t="s">
        <v>85</v>
      </c>
      <c r="AY203" s="136" t="s">
        <v>240</v>
      </c>
      <c r="BK203" s="145">
        <f>SUM(BK204:BK228)</f>
        <v>0</v>
      </c>
    </row>
    <row r="204" spans="1:65" s="2" customFormat="1" ht="16.5" customHeight="1">
      <c r="A204" s="32"/>
      <c r="B204" s="148"/>
      <c r="C204" s="149" t="s">
        <v>332</v>
      </c>
      <c r="D204" s="149" t="s">
        <v>243</v>
      </c>
      <c r="E204" s="150" t="s">
        <v>449</v>
      </c>
      <c r="F204" s="151" t="s">
        <v>450</v>
      </c>
      <c r="G204" s="152" t="s">
        <v>355</v>
      </c>
      <c r="H204" s="153">
        <v>1067</v>
      </c>
      <c r="I204" s="154"/>
      <c r="J204" s="155">
        <f>ROUND(I204*H204,2)</f>
        <v>0</v>
      </c>
      <c r="K204" s="151" t="s">
        <v>356</v>
      </c>
      <c r="L204" s="33"/>
      <c r="M204" s="156" t="s">
        <v>1</v>
      </c>
      <c r="N204" s="157" t="s">
        <v>43</v>
      </c>
      <c r="O204" s="58"/>
      <c r="P204" s="158">
        <f>O204*H204</f>
        <v>0</v>
      </c>
      <c r="Q204" s="158">
        <v>0.345</v>
      </c>
      <c r="R204" s="158">
        <f>Q204*H204</f>
        <v>368.11499999999995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239</v>
      </c>
      <c r="AT204" s="160" t="s">
        <v>243</v>
      </c>
      <c r="AU204" s="160" t="s">
        <v>87</v>
      </c>
      <c r="AY204" s="17" t="s">
        <v>240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239</v>
      </c>
      <c r="BM204" s="160" t="s">
        <v>451</v>
      </c>
    </row>
    <row r="205" spans="1:47" s="2" customFormat="1" ht="19.5">
      <c r="A205" s="32"/>
      <c r="B205" s="33"/>
      <c r="C205" s="32"/>
      <c r="D205" s="162" t="s">
        <v>248</v>
      </c>
      <c r="E205" s="32"/>
      <c r="F205" s="163" t="s">
        <v>452</v>
      </c>
      <c r="G205" s="32"/>
      <c r="H205" s="32"/>
      <c r="I205" s="164"/>
      <c r="J205" s="32"/>
      <c r="K205" s="32"/>
      <c r="L205" s="33"/>
      <c r="M205" s="165"/>
      <c r="N205" s="166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248</v>
      </c>
      <c r="AU205" s="17" t="s">
        <v>87</v>
      </c>
    </row>
    <row r="206" spans="2:51" s="13" customFormat="1" ht="12">
      <c r="B206" s="171"/>
      <c r="D206" s="162" t="s">
        <v>367</v>
      </c>
      <c r="E206" s="172" t="s">
        <v>1</v>
      </c>
      <c r="F206" s="173" t="s">
        <v>427</v>
      </c>
      <c r="H206" s="174">
        <v>1067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367</v>
      </c>
      <c r="AU206" s="172" t="s">
        <v>87</v>
      </c>
      <c r="AV206" s="13" t="s">
        <v>87</v>
      </c>
      <c r="AW206" s="13" t="s">
        <v>33</v>
      </c>
      <c r="AX206" s="13" t="s">
        <v>78</v>
      </c>
      <c r="AY206" s="172" t="s">
        <v>240</v>
      </c>
    </row>
    <row r="207" spans="2:51" s="14" customFormat="1" ht="12">
      <c r="B207" s="179"/>
      <c r="D207" s="162" t="s">
        <v>367</v>
      </c>
      <c r="E207" s="180" t="s">
        <v>1</v>
      </c>
      <c r="F207" s="181" t="s">
        <v>368</v>
      </c>
      <c r="H207" s="182">
        <v>1067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0" t="s">
        <v>367</v>
      </c>
      <c r="AU207" s="180" t="s">
        <v>87</v>
      </c>
      <c r="AV207" s="14" t="s">
        <v>239</v>
      </c>
      <c r="AW207" s="14" t="s">
        <v>33</v>
      </c>
      <c r="AX207" s="14" t="s">
        <v>85</v>
      </c>
      <c r="AY207" s="180" t="s">
        <v>240</v>
      </c>
    </row>
    <row r="208" spans="1:65" s="2" customFormat="1" ht="16.5" customHeight="1">
      <c r="A208" s="32"/>
      <c r="B208" s="148"/>
      <c r="C208" s="149" t="s">
        <v>453</v>
      </c>
      <c r="D208" s="149" t="s">
        <v>243</v>
      </c>
      <c r="E208" s="150" t="s">
        <v>454</v>
      </c>
      <c r="F208" s="151" t="s">
        <v>455</v>
      </c>
      <c r="G208" s="152" t="s">
        <v>355</v>
      </c>
      <c r="H208" s="153">
        <v>970</v>
      </c>
      <c r="I208" s="154"/>
      <c r="J208" s="155">
        <f>ROUND(I208*H208,2)</f>
        <v>0</v>
      </c>
      <c r="K208" s="151" t="s">
        <v>356</v>
      </c>
      <c r="L208" s="33"/>
      <c r="M208" s="156" t="s">
        <v>1</v>
      </c>
      <c r="N208" s="157" t="s">
        <v>43</v>
      </c>
      <c r="O208" s="58"/>
      <c r="P208" s="158">
        <f>O208*H208</f>
        <v>0</v>
      </c>
      <c r="Q208" s="158">
        <v>0.46</v>
      </c>
      <c r="R208" s="158">
        <f>Q208*H208</f>
        <v>446.20000000000005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239</v>
      </c>
      <c r="AT208" s="160" t="s">
        <v>243</v>
      </c>
      <c r="AU208" s="160" t="s">
        <v>87</v>
      </c>
      <c r="AY208" s="17" t="s">
        <v>240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85</v>
      </c>
      <c r="BK208" s="161">
        <f>ROUND(I208*H208,2)</f>
        <v>0</v>
      </c>
      <c r="BL208" s="17" t="s">
        <v>239</v>
      </c>
      <c r="BM208" s="160" t="s">
        <v>456</v>
      </c>
    </row>
    <row r="209" spans="1:47" s="2" customFormat="1" ht="19.5">
      <c r="A209" s="32"/>
      <c r="B209" s="33"/>
      <c r="C209" s="32"/>
      <c r="D209" s="162" t="s">
        <v>248</v>
      </c>
      <c r="E209" s="32"/>
      <c r="F209" s="163" t="s">
        <v>457</v>
      </c>
      <c r="G209" s="32"/>
      <c r="H209" s="32"/>
      <c r="I209" s="164"/>
      <c r="J209" s="32"/>
      <c r="K209" s="32"/>
      <c r="L209" s="33"/>
      <c r="M209" s="165"/>
      <c r="N209" s="166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248</v>
      </c>
      <c r="AU209" s="17" t="s">
        <v>87</v>
      </c>
    </row>
    <row r="210" spans="1:65" s="2" customFormat="1" ht="24">
      <c r="A210" s="32"/>
      <c r="B210" s="148"/>
      <c r="C210" s="149" t="s">
        <v>7</v>
      </c>
      <c r="D210" s="149" t="s">
        <v>243</v>
      </c>
      <c r="E210" s="150" t="s">
        <v>458</v>
      </c>
      <c r="F210" s="151" t="s">
        <v>459</v>
      </c>
      <c r="G210" s="152" t="s">
        <v>355</v>
      </c>
      <c r="H210" s="153">
        <v>970</v>
      </c>
      <c r="I210" s="154"/>
      <c r="J210" s="155">
        <f>ROUND(I210*H210,2)</f>
        <v>0</v>
      </c>
      <c r="K210" s="151" t="s">
        <v>356</v>
      </c>
      <c r="L210" s="33"/>
      <c r="M210" s="156" t="s">
        <v>1</v>
      </c>
      <c r="N210" s="157" t="s">
        <v>43</v>
      </c>
      <c r="O210" s="58"/>
      <c r="P210" s="158">
        <f>O210*H210</f>
        <v>0</v>
      </c>
      <c r="Q210" s="158">
        <v>0.00561</v>
      </c>
      <c r="R210" s="158">
        <f>Q210*H210</f>
        <v>5.4417</v>
      </c>
      <c r="S210" s="158">
        <v>0</v>
      </c>
      <c r="T210" s="15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0" t="s">
        <v>239</v>
      </c>
      <c r="AT210" s="160" t="s">
        <v>243</v>
      </c>
      <c r="AU210" s="160" t="s">
        <v>87</v>
      </c>
      <c r="AY210" s="17" t="s">
        <v>240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7" t="s">
        <v>85</v>
      </c>
      <c r="BK210" s="161">
        <f>ROUND(I210*H210,2)</f>
        <v>0</v>
      </c>
      <c r="BL210" s="17" t="s">
        <v>239</v>
      </c>
      <c r="BM210" s="160" t="s">
        <v>460</v>
      </c>
    </row>
    <row r="211" spans="1:47" s="2" customFormat="1" ht="19.5">
      <c r="A211" s="32"/>
      <c r="B211" s="33"/>
      <c r="C211" s="32"/>
      <c r="D211" s="162" t="s">
        <v>248</v>
      </c>
      <c r="E211" s="32"/>
      <c r="F211" s="163" t="s">
        <v>461</v>
      </c>
      <c r="G211" s="32"/>
      <c r="H211" s="32"/>
      <c r="I211" s="164"/>
      <c r="J211" s="32"/>
      <c r="K211" s="32"/>
      <c r="L211" s="33"/>
      <c r="M211" s="165"/>
      <c r="N211" s="166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248</v>
      </c>
      <c r="AU211" s="17" t="s">
        <v>87</v>
      </c>
    </row>
    <row r="212" spans="1:65" s="2" customFormat="1" ht="33" customHeight="1">
      <c r="A212" s="32"/>
      <c r="B212" s="148"/>
      <c r="C212" s="149" t="s">
        <v>462</v>
      </c>
      <c r="D212" s="149" t="s">
        <v>243</v>
      </c>
      <c r="E212" s="150" t="s">
        <v>463</v>
      </c>
      <c r="F212" s="151" t="s">
        <v>464</v>
      </c>
      <c r="G212" s="152" t="s">
        <v>355</v>
      </c>
      <c r="H212" s="153">
        <v>970</v>
      </c>
      <c r="I212" s="154"/>
      <c r="J212" s="155">
        <f>ROUND(I212*H212,2)</f>
        <v>0</v>
      </c>
      <c r="K212" s="151" t="s">
        <v>356</v>
      </c>
      <c r="L212" s="33"/>
      <c r="M212" s="156" t="s">
        <v>1</v>
      </c>
      <c r="N212" s="157" t="s">
        <v>43</v>
      </c>
      <c r="O212" s="58"/>
      <c r="P212" s="158">
        <f>O212*H212</f>
        <v>0</v>
      </c>
      <c r="Q212" s="158">
        <v>0.18463</v>
      </c>
      <c r="R212" s="158">
        <f>Q212*H212</f>
        <v>179.09109999999998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239</v>
      </c>
      <c r="AT212" s="160" t="s">
        <v>243</v>
      </c>
      <c r="AU212" s="160" t="s">
        <v>87</v>
      </c>
      <c r="AY212" s="17" t="s">
        <v>240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85</v>
      </c>
      <c r="BK212" s="161">
        <f>ROUND(I212*H212,2)</f>
        <v>0</v>
      </c>
      <c r="BL212" s="17" t="s">
        <v>239</v>
      </c>
      <c r="BM212" s="160" t="s">
        <v>465</v>
      </c>
    </row>
    <row r="213" spans="1:47" s="2" customFormat="1" ht="29.25">
      <c r="A213" s="32"/>
      <c r="B213" s="33"/>
      <c r="C213" s="32"/>
      <c r="D213" s="162" t="s">
        <v>248</v>
      </c>
      <c r="E213" s="32"/>
      <c r="F213" s="163" t="s">
        <v>466</v>
      </c>
      <c r="G213" s="32"/>
      <c r="H213" s="32"/>
      <c r="I213" s="164"/>
      <c r="J213" s="32"/>
      <c r="K213" s="32"/>
      <c r="L213" s="33"/>
      <c r="M213" s="165"/>
      <c r="N213" s="166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248</v>
      </c>
      <c r="AU213" s="17" t="s">
        <v>87</v>
      </c>
    </row>
    <row r="214" spans="1:65" s="2" customFormat="1" ht="21.75" customHeight="1">
      <c r="A214" s="32"/>
      <c r="B214" s="148"/>
      <c r="C214" s="149" t="s">
        <v>467</v>
      </c>
      <c r="D214" s="149" t="s">
        <v>243</v>
      </c>
      <c r="E214" s="150" t="s">
        <v>468</v>
      </c>
      <c r="F214" s="151" t="s">
        <v>469</v>
      </c>
      <c r="G214" s="152" t="s">
        <v>355</v>
      </c>
      <c r="H214" s="153">
        <v>970</v>
      </c>
      <c r="I214" s="154"/>
      <c r="J214" s="155">
        <f>ROUND(I214*H214,2)</f>
        <v>0</v>
      </c>
      <c r="K214" s="151" t="s">
        <v>356</v>
      </c>
      <c r="L214" s="33"/>
      <c r="M214" s="156" t="s">
        <v>1</v>
      </c>
      <c r="N214" s="157" t="s">
        <v>43</v>
      </c>
      <c r="O214" s="58"/>
      <c r="P214" s="158">
        <f>O214*H214</f>
        <v>0</v>
      </c>
      <c r="Q214" s="158">
        <v>0.00021</v>
      </c>
      <c r="R214" s="158">
        <f>Q214*H214</f>
        <v>0.20370000000000002</v>
      </c>
      <c r="S214" s="158">
        <v>0</v>
      </c>
      <c r="T214" s="15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0" t="s">
        <v>239</v>
      </c>
      <c r="AT214" s="160" t="s">
        <v>243</v>
      </c>
      <c r="AU214" s="160" t="s">
        <v>87</v>
      </c>
      <c r="AY214" s="17" t="s">
        <v>240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7" t="s">
        <v>85</v>
      </c>
      <c r="BK214" s="161">
        <f>ROUND(I214*H214,2)</f>
        <v>0</v>
      </c>
      <c r="BL214" s="17" t="s">
        <v>239</v>
      </c>
      <c r="BM214" s="160" t="s">
        <v>470</v>
      </c>
    </row>
    <row r="215" spans="1:47" s="2" customFormat="1" ht="19.5">
      <c r="A215" s="32"/>
      <c r="B215" s="33"/>
      <c r="C215" s="32"/>
      <c r="D215" s="162" t="s">
        <v>248</v>
      </c>
      <c r="E215" s="32"/>
      <c r="F215" s="163" t="s">
        <v>471</v>
      </c>
      <c r="G215" s="32"/>
      <c r="H215" s="32"/>
      <c r="I215" s="164"/>
      <c r="J215" s="32"/>
      <c r="K215" s="32"/>
      <c r="L215" s="33"/>
      <c r="M215" s="165"/>
      <c r="N215" s="166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248</v>
      </c>
      <c r="AU215" s="17" t="s">
        <v>87</v>
      </c>
    </row>
    <row r="216" spans="1:65" s="2" customFormat="1" ht="33" customHeight="1">
      <c r="A216" s="32"/>
      <c r="B216" s="148"/>
      <c r="C216" s="149" t="s">
        <v>472</v>
      </c>
      <c r="D216" s="149" t="s">
        <v>243</v>
      </c>
      <c r="E216" s="150" t="s">
        <v>473</v>
      </c>
      <c r="F216" s="151" t="s">
        <v>474</v>
      </c>
      <c r="G216" s="152" t="s">
        <v>355</v>
      </c>
      <c r="H216" s="153">
        <v>970</v>
      </c>
      <c r="I216" s="154"/>
      <c r="J216" s="155">
        <f>ROUND(I216*H216,2)</f>
        <v>0</v>
      </c>
      <c r="K216" s="151" t="s">
        <v>356</v>
      </c>
      <c r="L216" s="33"/>
      <c r="M216" s="156" t="s">
        <v>1</v>
      </c>
      <c r="N216" s="157" t="s">
        <v>43</v>
      </c>
      <c r="O216" s="58"/>
      <c r="P216" s="158">
        <f>O216*H216</f>
        <v>0</v>
      </c>
      <c r="Q216" s="158">
        <v>0.10373</v>
      </c>
      <c r="R216" s="158">
        <f>Q216*H216</f>
        <v>100.6181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239</v>
      </c>
      <c r="AT216" s="160" t="s">
        <v>243</v>
      </c>
      <c r="AU216" s="160" t="s">
        <v>87</v>
      </c>
      <c r="AY216" s="17" t="s">
        <v>240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85</v>
      </c>
      <c r="BK216" s="161">
        <f>ROUND(I216*H216,2)</f>
        <v>0</v>
      </c>
      <c r="BL216" s="17" t="s">
        <v>239</v>
      </c>
      <c r="BM216" s="160" t="s">
        <v>475</v>
      </c>
    </row>
    <row r="217" spans="1:47" s="2" customFormat="1" ht="29.25">
      <c r="A217" s="32"/>
      <c r="B217" s="33"/>
      <c r="C217" s="32"/>
      <c r="D217" s="162" t="s">
        <v>248</v>
      </c>
      <c r="E217" s="32"/>
      <c r="F217" s="163" t="s">
        <v>476</v>
      </c>
      <c r="G217" s="32"/>
      <c r="H217" s="32"/>
      <c r="I217" s="164"/>
      <c r="J217" s="32"/>
      <c r="K217" s="32"/>
      <c r="L217" s="33"/>
      <c r="M217" s="165"/>
      <c r="N217" s="166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248</v>
      </c>
      <c r="AU217" s="17" t="s">
        <v>87</v>
      </c>
    </row>
    <row r="218" spans="1:65" s="2" customFormat="1" ht="24">
      <c r="A218" s="32"/>
      <c r="B218" s="148"/>
      <c r="C218" s="149" t="s">
        <v>403</v>
      </c>
      <c r="D218" s="149" t="s">
        <v>243</v>
      </c>
      <c r="E218" s="150" t="s">
        <v>458</v>
      </c>
      <c r="F218" s="151" t="s">
        <v>459</v>
      </c>
      <c r="G218" s="152" t="s">
        <v>355</v>
      </c>
      <c r="H218" s="153">
        <v>4</v>
      </c>
      <c r="I218" s="154"/>
      <c r="J218" s="155">
        <f>ROUND(I218*H218,2)</f>
        <v>0</v>
      </c>
      <c r="K218" s="151" t="s">
        <v>356</v>
      </c>
      <c r="L218" s="33"/>
      <c r="M218" s="156" t="s">
        <v>1</v>
      </c>
      <c r="N218" s="157" t="s">
        <v>43</v>
      </c>
      <c r="O218" s="58"/>
      <c r="P218" s="158">
        <f>O218*H218</f>
        <v>0</v>
      </c>
      <c r="Q218" s="158">
        <v>0.00561</v>
      </c>
      <c r="R218" s="158">
        <f>Q218*H218</f>
        <v>0.02244</v>
      </c>
      <c r="S218" s="158">
        <v>0</v>
      </c>
      <c r="T218" s="15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0" t="s">
        <v>239</v>
      </c>
      <c r="AT218" s="160" t="s">
        <v>243</v>
      </c>
      <c r="AU218" s="160" t="s">
        <v>87</v>
      </c>
      <c r="AY218" s="17" t="s">
        <v>240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17" t="s">
        <v>85</v>
      </c>
      <c r="BK218" s="161">
        <f>ROUND(I218*H218,2)</f>
        <v>0</v>
      </c>
      <c r="BL218" s="17" t="s">
        <v>239</v>
      </c>
      <c r="BM218" s="160" t="s">
        <v>477</v>
      </c>
    </row>
    <row r="219" spans="1:47" s="2" customFormat="1" ht="19.5">
      <c r="A219" s="32"/>
      <c r="B219" s="33"/>
      <c r="C219" s="32"/>
      <c r="D219" s="162" t="s">
        <v>248</v>
      </c>
      <c r="E219" s="32"/>
      <c r="F219" s="163" t="s">
        <v>461</v>
      </c>
      <c r="G219" s="32"/>
      <c r="H219" s="32"/>
      <c r="I219" s="164"/>
      <c r="J219" s="32"/>
      <c r="K219" s="32"/>
      <c r="L219" s="33"/>
      <c r="M219" s="165"/>
      <c r="N219" s="166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248</v>
      </c>
      <c r="AU219" s="17" t="s">
        <v>87</v>
      </c>
    </row>
    <row r="220" spans="1:65" s="2" customFormat="1" ht="33" customHeight="1">
      <c r="A220" s="32"/>
      <c r="B220" s="148"/>
      <c r="C220" s="149" t="s">
        <v>478</v>
      </c>
      <c r="D220" s="149" t="s">
        <v>243</v>
      </c>
      <c r="E220" s="150" t="s">
        <v>479</v>
      </c>
      <c r="F220" s="151" t="s">
        <v>480</v>
      </c>
      <c r="G220" s="152" t="s">
        <v>355</v>
      </c>
      <c r="H220" s="153">
        <v>4</v>
      </c>
      <c r="I220" s="154"/>
      <c r="J220" s="155">
        <f>ROUND(I220*H220,2)</f>
        <v>0</v>
      </c>
      <c r="K220" s="151" t="s">
        <v>356</v>
      </c>
      <c r="L220" s="33"/>
      <c r="M220" s="156" t="s">
        <v>1</v>
      </c>
      <c r="N220" s="157" t="s">
        <v>43</v>
      </c>
      <c r="O220" s="58"/>
      <c r="P220" s="158">
        <f>O220*H220</f>
        <v>0</v>
      </c>
      <c r="Q220" s="158">
        <v>0.26376</v>
      </c>
      <c r="R220" s="158">
        <f>Q220*H220</f>
        <v>1.05504</v>
      </c>
      <c r="S220" s="158">
        <v>0</v>
      </c>
      <c r="T220" s="15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239</v>
      </c>
      <c r="AT220" s="160" t="s">
        <v>243</v>
      </c>
      <c r="AU220" s="160" t="s">
        <v>87</v>
      </c>
      <c r="AY220" s="17" t="s">
        <v>240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85</v>
      </c>
      <c r="BK220" s="161">
        <f>ROUND(I220*H220,2)</f>
        <v>0</v>
      </c>
      <c r="BL220" s="17" t="s">
        <v>239</v>
      </c>
      <c r="BM220" s="160" t="s">
        <v>481</v>
      </c>
    </row>
    <row r="221" spans="1:47" s="2" customFormat="1" ht="29.25">
      <c r="A221" s="32"/>
      <c r="B221" s="33"/>
      <c r="C221" s="32"/>
      <c r="D221" s="162" t="s">
        <v>248</v>
      </c>
      <c r="E221" s="32"/>
      <c r="F221" s="163" t="s">
        <v>482</v>
      </c>
      <c r="G221" s="32"/>
      <c r="H221" s="32"/>
      <c r="I221" s="164"/>
      <c r="J221" s="32"/>
      <c r="K221" s="32"/>
      <c r="L221" s="33"/>
      <c r="M221" s="165"/>
      <c r="N221" s="166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248</v>
      </c>
      <c r="AU221" s="17" t="s">
        <v>87</v>
      </c>
    </row>
    <row r="222" spans="1:65" s="2" customFormat="1" ht="21.75" customHeight="1">
      <c r="A222" s="32"/>
      <c r="B222" s="148"/>
      <c r="C222" s="149" t="s">
        <v>483</v>
      </c>
      <c r="D222" s="149" t="s">
        <v>243</v>
      </c>
      <c r="E222" s="150" t="s">
        <v>468</v>
      </c>
      <c r="F222" s="151" t="s">
        <v>469</v>
      </c>
      <c r="G222" s="152" t="s">
        <v>355</v>
      </c>
      <c r="H222" s="153">
        <v>4</v>
      </c>
      <c r="I222" s="154"/>
      <c r="J222" s="155">
        <f>ROUND(I222*H222,2)</f>
        <v>0</v>
      </c>
      <c r="K222" s="151" t="s">
        <v>356</v>
      </c>
      <c r="L222" s="33"/>
      <c r="M222" s="156" t="s">
        <v>1</v>
      </c>
      <c r="N222" s="157" t="s">
        <v>43</v>
      </c>
      <c r="O222" s="58"/>
      <c r="P222" s="158">
        <f>O222*H222</f>
        <v>0</v>
      </c>
      <c r="Q222" s="158">
        <v>0.00021</v>
      </c>
      <c r="R222" s="158">
        <f>Q222*H222</f>
        <v>0.00084</v>
      </c>
      <c r="S222" s="158">
        <v>0</v>
      </c>
      <c r="T222" s="15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0" t="s">
        <v>239</v>
      </c>
      <c r="AT222" s="160" t="s">
        <v>243</v>
      </c>
      <c r="AU222" s="160" t="s">
        <v>87</v>
      </c>
      <c r="AY222" s="17" t="s">
        <v>240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85</v>
      </c>
      <c r="BK222" s="161">
        <f>ROUND(I222*H222,2)</f>
        <v>0</v>
      </c>
      <c r="BL222" s="17" t="s">
        <v>239</v>
      </c>
      <c r="BM222" s="160" t="s">
        <v>484</v>
      </c>
    </row>
    <row r="223" spans="1:47" s="2" customFormat="1" ht="19.5">
      <c r="A223" s="32"/>
      <c r="B223" s="33"/>
      <c r="C223" s="32"/>
      <c r="D223" s="162" t="s">
        <v>248</v>
      </c>
      <c r="E223" s="32"/>
      <c r="F223" s="163" t="s">
        <v>471</v>
      </c>
      <c r="G223" s="32"/>
      <c r="H223" s="32"/>
      <c r="I223" s="164"/>
      <c r="J223" s="32"/>
      <c r="K223" s="32"/>
      <c r="L223" s="33"/>
      <c r="M223" s="165"/>
      <c r="N223" s="166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248</v>
      </c>
      <c r="AU223" s="17" t="s">
        <v>87</v>
      </c>
    </row>
    <row r="224" spans="1:65" s="2" customFormat="1" ht="33" customHeight="1">
      <c r="A224" s="32"/>
      <c r="B224" s="148"/>
      <c r="C224" s="149" t="s">
        <v>485</v>
      </c>
      <c r="D224" s="149" t="s">
        <v>243</v>
      </c>
      <c r="E224" s="150" t="s">
        <v>486</v>
      </c>
      <c r="F224" s="151" t="s">
        <v>487</v>
      </c>
      <c r="G224" s="152" t="s">
        <v>355</v>
      </c>
      <c r="H224" s="153">
        <v>4</v>
      </c>
      <c r="I224" s="154"/>
      <c r="J224" s="155">
        <f>ROUND(I224*H224,2)</f>
        <v>0</v>
      </c>
      <c r="K224" s="151" t="s">
        <v>356</v>
      </c>
      <c r="L224" s="33"/>
      <c r="M224" s="156" t="s">
        <v>1</v>
      </c>
      <c r="N224" s="157" t="s">
        <v>43</v>
      </c>
      <c r="O224" s="58"/>
      <c r="P224" s="158">
        <f>O224*H224</f>
        <v>0</v>
      </c>
      <c r="Q224" s="158">
        <v>0.12966</v>
      </c>
      <c r="R224" s="158">
        <f>Q224*H224</f>
        <v>0.51864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239</v>
      </c>
      <c r="AT224" s="160" t="s">
        <v>243</v>
      </c>
      <c r="AU224" s="160" t="s">
        <v>87</v>
      </c>
      <c r="AY224" s="17" t="s">
        <v>240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239</v>
      </c>
      <c r="BM224" s="160" t="s">
        <v>488</v>
      </c>
    </row>
    <row r="225" spans="1:47" s="2" customFormat="1" ht="19.5">
      <c r="A225" s="32"/>
      <c r="B225" s="33"/>
      <c r="C225" s="32"/>
      <c r="D225" s="162" t="s">
        <v>248</v>
      </c>
      <c r="E225" s="32"/>
      <c r="F225" s="163" t="s">
        <v>489</v>
      </c>
      <c r="G225" s="32"/>
      <c r="H225" s="32"/>
      <c r="I225" s="164"/>
      <c r="J225" s="32"/>
      <c r="K225" s="32"/>
      <c r="L225" s="33"/>
      <c r="M225" s="165"/>
      <c r="N225" s="166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248</v>
      </c>
      <c r="AU225" s="17" t="s">
        <v>87</v>
      </c>
    </row>
    <row r="226" spans="1:65" s="2" customFormat="1" ht="24">
      <c r="A226" s="32"/>
      <c r="B226" s="148"/>
      <c r="C226" s="149" t="s">
        <v>490</v>
      </c>
      <c r="D226" s="149" t="s">
        <v>243</v>
      </c>
      <c r="E226" s="150" t="s">
        <v>491</v>
      </c>
      <c r="F226" s="151" t="s">
        <v>492</v>
      </c>
      <c r="G226" s="152" t="s">
        <v>493</v>
      </c>
      <c r="H226" s="153">
        <v>11</v>
      </c>
      <c r="I226" s="154"/>
      <c r="J226" s="155">
        <f>ROUND(I226*H226,2)</f>
        <v>0</v>
      </c>
      <c r="K226" s="151" t="s">
        <v>1</v>
      </c>
      <c r="L226" s="33"/>
      <c r="M226" s="156" t="s">
        <v>1</v>
      </c>
      <c r="N226" s="157" t="s">
        <v>43</v>
      </c>
      <c r="O226" s="58"/>
      <c r="P226" s="158">
        <f>O226*H226</f>
        <v>0</v>
      </c>
      <c r="Q226" s="158">
        <v>0</v>
      </c>
      <c r="R226" s="158">
        <f>Q226*H226</f>
        <v>0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239</v>
      </c>
      <c r="AT226" s="160" t="s">
        <v>243</v>
      </c>
      <c r="AU226" s="160" t="s">
        <v>87</v>
      </c>
      <c r="AY226" s="17" t="s">
        <v>240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85</v>
      </c>
      <c r="BK226" s="161">
        <f>ROUND(I226*H226,2)</f>
        <v>0</v>
      </c>
      <c r="BL226" s="17" t="s">
        <v>239</v>
      </c>
      <c r="BM226" s="160" t="s">
        <v>494</v>
      </c>
    </row>
    <row r="227" spans="1:47" s="2" customFormat="1" ht="48.75">
      <c r="A227" s="32"/>
      <c r="B227" s="33"/>
      <c r="C227" s="32"/>
      <c r="D227" s="162" t="s">
        <v>248</v>
      </c>
      <c r="E227" s="32"/>
      <c r="F227" s="163" t="s">
        <v>495</v>
      </c>
      <c r="G227" s="32"/>
      <c r="H227" s="32"/>
      <c r="I227" s="164"/>
      <c r="J227" s="32"/>
      <c r="K227" s="32"/>
      <c r="L227" s="33"/>
      <c r="M227" s="165"/>
      <c r="N227" s="166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248</v>
      </c>
      <c r="AU227" s="17" t="s">
        <v>87</v>
      </c>
    </row>
    <row r="228" spans="2:51" s="13" customFormat="1" ht="12">
      <c r="B228" s="171"/>
      <c r="D228" s="162" t="s">
        <v>367</v>
      </c>
      <c r="F228" s="173" t="s">
        <v>496</v>
      </c>
      <c r="H228" s="174">
        <v>11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367</v>
      </c>
      <c r="AU228" s="172" t="s">
        <v>87</v>
      </c>
      <c r="AV228" s="13" t="s">
        <v>87</v>
      </c>
      <c r="AW228" s="13" t="s">
        <v>3</v>
      </c>
      <c r="AX228" s="13" t="s">
        <v>85</v>
      </c>
      <c r="AY228" s="172" t="s">
        <v>240</v>
      </c>
    </row>
    <row r="229" spans="2:63" s="12" customFormat="1" ht="22.9" customHeight="1">
      <c r="B229" s="135"/>
      <c r="D229" s="136" t="s">
        <v>77</v>
      </c>
      <c r="E229" s="146" t="s">
        <v>277</v>
      </c>
      <c r="F229" s="146" t="s">
        <v>497</v>
      </c>
      <c r="I229" s="138"/>
      <c r="J229" s="147">
        <f>BK229</f>
        <v>0</v>
      </c>
      <c r="L229" s="135"/>
      <c r="M229" s="140"/>
      <c r="N229" s="141"/>
      <c r="O229" s="141"/>
      <c r="P229" s="142">
        <f>SUM(P230:P233)</f>
        <v>0</v>
      </c>
      <c r="Q229" s="141"/>
      <c r="R229" s="142">
        <f>SUM(R230:R233)</f>
        <v>11.051760000000002</v>
      </c>
      <c r="S229" s="141"/>
      <c r="T229" s="143">
        <f>SUM(T230:T233)</f>
        <v>0</v>
      </c>
      <c r="AR229" s="136" t="s">
        <v>85</v>
      </c>
      <c r="AT229" s="144" t="s">
        <v>77</v>
      </c>
      <c r="AU229" s="144" t="s">
        <v>85</v>
      </c>
      <c r="AY229" s="136" t="s">
        <v>240</v>
      </c>
      <c r="BK229" s="145">
        <f>SUM(BK230:BK233)</f>
        <v>0</v>
      </c>
    </row>
    <row r="230" spans="1:65" s="2" customFormat="1" ht="21.75" customHeight="1">
      <c r="A230" s="32"/>
      <c r="B230" s="148"/>
      <c r="C230" s="149" t="s">
        <v>498</v>
      </c>
      <c r="D230" s="149" t="s">
        <v>243</v>
      </c>
      <c r="E230" s="150" t="s">
        <v>499</v>
      </c>
      <c r="F230" s="151" t="s">
        <v>500</v>
      </c>
      <c r="G230" s="152" t="s">
        <v>501</v>
      </c>
      <c r="H230" s="153">
        <v>10</v>
      </c>
      <c r="I230" s="154"/>
      <c r="J230" s="155">
        <f>ROUND(I230*H230,2)</f>
        <v>0</v>
      </c>
      <c r="K230" s="151" t="s">
        <v>356</v>
      </c>
      <c r="L230" s="33"/>
      <c r="M230" s="156" t="s">
        <v>1</v>
      </c>
      <c r="N230" s="157" t="s">
        <v>43</v>
      </c>
      <c r="O230" s="58"/>
      <c r="P230" s="158">
        <f>O230*H230</f>
        <v>0</v>
      </c>
      <c r="Q230" s="158">
        <v>0.4208</v>
      </c>
      <c r="R230" s="158">
        <f>Q230*H230</f>
        <v>4.208</v>
      </c>
      <c r="S230" s="158">
        <v>0</v>
      </c>
      <c r="T230" s="15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0" t="s">
        <v>239</v>
      </c>
      <c r="AT230" s="160" t="s">
        <v>243</v>
      </c>
      <c r="AU230" s="160" t="s">
        <v>87</v>
      </c>
      <c r="AY230" s="17" t="s">
        <v>240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17" t="s">
        <v>85</v>
      </c>
      <c r="BK230" s="161">
        <f>ROUND(I230*H230,2)</f>
        <v>0</v>
      </c>
      <c r="BL230" s="17" t="s">
        <v>239</v>
      </c>
      <c r="BM230" s="160" t="s">
        <v>502</v>
      </c>
    </row>
    <row r="231" spans="1:47" s="2" customFormat="1" ht="12">
      <c r="A231" s="32"/>
      <c r="B231" s="33"/>
      <c r="C231" s="32"/>
      <c r="D231" s="162" t="s">
        <v>248</v>
      </c>
      <c r="E231" s="32"/>
      <c r="F231" s="163" t="s">
        <v>500</v>
      </c>
      <c r="G231" s="32"/>
      <c r="H231" s="32"/>
      <c r="I231" s="164"/>
      <c r="J231" s="32"/>
      <c r="K231" s="32"/>
      <c r="L231" s="33"/>
      <c r="M231" s="165"/>
      <c r="N231" s="166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248</v>
      </c>
      <c r="AU231" s="17" t="s">
        <v>87</v>
      </c>
    </row>
    <row r="232" spans="1:65" s="2" customFormat="1" ht="24">
      <c r="A232" s="32"/>
      <c r="B232" s="148"/>
      <c r="C232" s="149" t="s">
        <v>503</v>
      </c>
      <c r="D232" s="149" t="s">
        <v>243</v>
      </c>
      <c r="E232" s="150" t="s">
        <v>504</v>
      </c>
      <c r="F232" s="151" t="s">
        <v>505</v>
      </c>
      <c r="G232" s="152" t="s">
        <v>501</v>
      </c>
      <c r="H232" s="153">
        <v>22</v>
      </c>
      <c r="I232" s="154"/>
      <c r="J232" s="155">
        <f>ROUND(I232*H232,2)</f>
        <v>0</v>
      </c>
      <c r="K232" s="151" t="s">
        <v>356</v>
      </c>
      <c r="L232" s="33"/>
      <c r="M232" s="156" t="s">
        <v>1</v>
      </c>
      <c r="N232" s="157" t="s">
        <v>43</v>
      </c>
      <c r="O232" s="58"/>
      <c r="P232" s="158">
        <f>O232*H232</f>
        <v>0</v>
      </c>
      <c r="Q232" s="158">
        <v>0.31108</v>
      </c>
      <c r="R232" s="158">
        <f>Q232*H232</f>
        <v>6.8437600000000005</v>
      </c>
      <c r="S232" s="158">
        <v>0</v>
      </c>
      <c r="T232" s="15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0" t="s">
        <v>239</v>
      </c>
      <c r="AT232" s="160" t="s">
        <v>243</v>
      </c>
      <c r="AU232" s="160" t="s">
        <v>87</v>
      </c>
      <c r="AY232" s="17" t="s">
        <v>240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17" t="s">
        <v>85</v>
      </c>
      <c r="BK232" s="161">
        <f>ROUND(I232*H232,2)</f>
        <v>0</v>
      </c>
      <c r="BL232" s="17" t="s">
        <v>239</v>
      </c>
      <c r="BM232" s="160" t="s">
        <v>506</v>
      </c>
    </row>
    <row r="233" spans="1:47" s="2" customFormat="1" ht="19.5">
      <c r="A233" s="32"/>
      <c r="B233" s="33"/>
      <c r="C233" s="32"/>
      <c r="D233" s="162" t="s">
        <v>248</v>
      </c>
      <c r="E233" s="32"/>
      <c r="F233" s="163" t="s">
        <v>507</v>
      </c>
      <c r="G233" s="32"/>
      <c r="H233" s="32"/>
      <c r="I233" s="164"/>
      <c r="J233" s="32"/>
      <c r="K233" s="32"/>
      <c r="L233" s="33"/>
      <c r="M233" s="165"/>
      <c r="N233" s="166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248</v>
      </c>
      <c r="AU233" s="17" t="s">
        <v>87</v>
      </c>
    </row>
    <row r="234" spans="2:63" s="12" customFormat="1" ht="22.9" customHeight="1">
      <c r="B234" s="135"/>
      <c r="D234" s="136" t="s">
        <v>77</v>
      </c>
      <c r="E234" s="146" t="s">
        <v>282</v>
      </c>
      <c r="F234" s="146" t="s">
        <v>508</v>
      </c>
      <c r="I234" s="138"/>
      <c r="J234" s="147">
        <f>BK234</f>
        <v>0</v>
      </c>
      <c r="L234" s="135"/>
      <c r="M234" s="140"/>
      <c r="N234" s="141"/>
      <c r="O234" s="141"/>
      <c r="P234" s="142">
        <f>SUM(P235:P278)</f>
        <v>0</v>
      </c>
      <c r="Q234" s="141"/>
      <c r="R234" s="142">
        <f>SUM(R235:R278)</f>
        <v>172.00134959999997</v>
      </c>
      <c r="S234" s="141"/>
      <c r="T234" s="143">
        <f>SUM(T235:T278)</f>
        <v>0</v>
      </c>
      <c r="AR234" s="136" t="s">
        <v>85</v>
      </c>
      <c r="AT234" s="144" t="s">
        <v>77</v>
      </c>
      <c r="AU234" s="144" t="s">
        <v>85</v>
      </c>
      <c r="AY234" s="136" t="s">
        <v>240</v>
      </c>
      <c r="BK234" s="145">
        <f>SUM(BK235:BK278)</f>
        <v>0</v>
      </c>
    </row>
    <row r="235" spans="1:65" s="2" customFormat="1" ht="24">
      <c r="A235" s="32"/>
      <c r="B235" s="148"/>
      <c r="C235" s="149" t="s">
        <v>509</v>
      </c>
      <c r="D235" s="149" t="s">
        <v>243</v>
      </c>
      <c r="E235" s="150" t="s">
        <v>510</v>
      </c>
      <c r="F235" s="151" t="s">
        <v>511</v>
      </c>
      <c r="G235" s="152" t="s">
        <v>501</v>
      </c>
      <c r="H235" s="153">
        <v>2</v>
      </c>
      <c r="I235" s="154"/>
      <c r="J235" s="155">
        <f>ROUND(I235*H235,2)</f>
        <v>0</v>
      </c>
      <c r="K235" s="151" t="s">
        <v>356</v>
      </c>
      <c r="L235" s="33"/>
      <c r="M235" s="156" t="s">
        <v>1</v>
      </c>
      <c r="N235" s="157" t="s">
        <v>43</v>
      </c>
      <c r="O235" s="58"/>
      <c r="P235" s="158">
        <f>O235*H235</f>
        <v>0</v>
      </c>
      <c r="Q235" s="158">
        <v>0.0007</v>
      </c>
      <c r="R235" s="158">
        <f>Q235*H235</f>
        <v>0.0014</v>
      </c>
      <c r="S235" s="158">
        <v>0</v>
      </c>
      <c r="T235" s="15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0" t="s">
        <v>239</v>
      </c>
      <c r="AT235" s="160" t="s">
        <v>243</v>
      </c>
      <c r="AU235" s="160" t="s">
        <v>87</v>
      </c>
      <c r="AY235" s="17" t="s">
        <v>240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17" t="s">
        <v>85</v>
      </c>
      <c r="BK235" s="161">
        <f>ROUND(I235*H235,2)</f>
        <v>0</v>
      </c>
      <c r="BL235" s="17" t="s">
        <v>239</v>
      </c>
      <c r="BM235" s="160" t="s">
        <v>512</v>
      </c>
    </row>
    <row r="236" spans="1:47" s="2" customFormat="1" ht="19.5">
      <c r="A236" s="32"/>
      <c r="B236" s="33"/>
      <c r="C236" s="32"/>
      <c r="D236" s="162" t="s">
        <v>248</v>
      </c>
      <c r="E236" s="32"/>
      <c r="F236" s="163" t="s">
        <v>513</v>
      </c>
      <c r="G236" s="32"/>
      <c r="H236" s="32"/>
      <c r="I236" s="164"/>
      <c r="J236" s="32"/>
      <c r="K236" s="32"/>
      <c r="L236" s="33"/>
      <c r="M236" s="165"/>
      <c r="N236" s="166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248</v>
      </c>
      <c r="AU236" s="17" t="s">
        <v>87</v>
      </c>
    </row>
    <row r="237" spans="1:65" s="2" customFormat="1" ht="24">
      <c r="A237" s="32"/>
      <c r="B237" s="148"/>
      <c r="C237" s="194" t="s">
        <v>514</v>
      </c>
      <c r="D237" s="194" t="s">
        <v>428</v>
      </c>
      <c r="E237" s="195" t="s">
        <v>515</v>
      </c>
      <c r="F237" s="196" t="s">
        <v>516</v>
      </c>
      <c r="G237" s="197" t="s">
        <v>501</v>
      </c>
      <c r="H237" s="198">
        <v>1</v>
      </c>
      <c r="I237" s="199"/>
      <c r="J237" s="200">
        <f>ROUND(I237*H237,2)</f>
        <v>0</v>
      </c>
      <c r="K237" s="196" t="s">
        <v>356</v>
      </c>
      <c r="L237" s="201"/>
      <c r="M237" s="202" t="s">
        <v>1</v>
      </c>
      <c r="N237" s="203" t="s">
        <v>43</v>
      </c>
      <c r="O237" s="58"/>
      <c r="P237" s="158">
        <f>O237*H237</f>
        <v>0</v>
      </c>
      <c r="Q237" s="158">
        <v>0.0035</v>
      </c>
      <c r="R237" s="158">
        <f>Q237*H237</f>
        <v>0.0035</v>
      </c>
      <c r="S237" s="158">
        <v>0</v>
      </c>
      <c r="T237" s="15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0" t="s">
        <v>277</v>
      </c>
      <c r="AT237" s="160" t="s">
        <v>428</v>
      </c>
      <c r="AU237" s="160" t="s">
        <v>87</v>
      </c>
      <c r="AY237" s="17" t="s">
        <v>240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85</v>
      </c>
      <c r="BK237" s="161">
        <f>ROUND(I237*H237,2)</f>
        <v>0</v>
      </c>
      <c r="BL237" s="17" t="s">
        <v>239</v>
      </c>
      <c r="BM237" s="160" t="s">
        <v>517</v>
      </c>
    </row>
    <row r="238" spans="1:47" s="2" customFormat="1" ht="12">
      <c r="A238" s="32"/>
      <c r="B238" s="33"/>
      <c r="C238" s="32"/>
      <c r="D238" s="162" t="s">
        <v>248</v>
      </c>
      <c r="E238" s="32"/>
      <c r="F238" s="163" t="s">
        <v>516</v>
      </c>
      <c r="G238" s="32"/>
      <c r="H238" s="32"/>
      <c r="I238" s="164"/>
      <c r="J238" s="32"/>
      <c r="K238" s="32"/>
      <c r="L238" s="33"/>
      <c r="M238" s="165"/>
      <c r="N238" s="166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248</v>
      </c>
      <c r="AU238" s="17" t="s">
        <v>87</v>
      </c>
    </row>
    <row r="239" spans="1:65" s="2" customFormat="1" ht="24">
      <c r="A239" s="32"/>
      <c r="B239" s="148"/>
      <c r="C239" s="194" t="s">
        <v>518</v>
      </c>
      <c r="D239" s="194" t="s">
        <v>428</v>
      </c>
      <c r="E239" s="195" t="s">
        <v>519</v>
      </c>
      <c r="F239" s="196" t="s">
        <v>520</v>
      </c>
      <c r="G239" s="197" t="s">
        <v>501</v>
      </c>
      <c r="H239" s="198">
        <v>1</v>
      </c>
      <c r="I239" s="199"/>
      <c r="J239" s="200">
        <f>ROUND(I239*H239,2)</f>
        <v>0</v>
      </c>
      <c r="K239" s="196" t="s">
        <v>356</v>
      </c>
      <c r="L239" s="201"/>
      <c r="M239" s="202" t="s">
        <v>1</v>
      </c>
      <c r="N239" s="203" t="s">
        <v>43</v>
      </c>
      <c r="O239" s="58"/>
      <c r="P239" s="158">
        <f>O239*H239</f>
        <v>0</v>
      </c>
      <c r="Q239" s="158">
        <v>0.0025</v>
      </c>
      <c r="R239" s="158">
        <f>Q239*H239</f>
        <v>0.0025</v>
      </c>
      <c r="S239" s="158">
        <v>0</v>
      </c>
      <c r="T239" s="15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0" t="s">
        <v>277</v>
      </c>
      <c r="AT239" s="160" t="s">
        <v>428</v>
      </c>
      <c r="AU239" s="160" t="s">
        <v>87</v>
      </c>
      <c r="AY239" s="17" t="s">
        <v>240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7" t="s">
        <v>85</v>
      </c>
      <c r="BK239" s="161">
        <f>ROUND(I239*H239,2)</f>
        <v>0</v>
      </c>
      <c r="BL239" s="17" t="s">
        <v>239</v>
      </c>
      <c r="BM239" s="160" t="s">
        <v>521</v>
      </c>
    </row>
    <row r="240" spans="1:47" s="2" customFormat="1" ht="12">
      <c r="A240" s="32"/>
      <c r="B240" s="33"/>
      <c r="C240" s="32"/>
      <c r="D240" s="162" t="s">
        <v>248</v>
      </c>
      <c r="E240" s="32"/>
      <c r="F240" s="163" t="s">
        <v>520</v>
      </c>
      <c r="G240" s="32"/>
      <c r="H240" s="32"/>
      <c r="I240" s="164"/>
      <c r="J240" s="32"/>
      <c r="K240" s="32"/>
      <c r="L240" s="33"/>
      <c r="M240" s="165"/>
      <c r="N240" s="166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248</v>
      </c>
      <c r="AU240" s="17" t="s">
        <v>87</v>
      </c>
    </row>
    <row r="241" spans="1:65" s="2" customFormat="1" ht="36">
      <c r="A241" s="32"/>
      <c r="B241" s="148"/>
      <c r="C241" s="149" t="s">
        <v>522</v>
      </c>
      <c r="D241" s="149" t="s">
        <v>243</v>
      </c>
      <c r="E241" s="150" t="s">
        <v>523</v>
      </c>
      <c r="F241" s="151" t="s">
        <v>524</v>
      </c>
      <c r="G241" s="152" t="s">
        <v>501</v>
      </c>
      <c r="H241" s="153">
        <v>2</v>
      </c>
      <c r="I241" s="154"/>
      <c r="J241" s="155">
        <f>ROUND(I241*H241,2)</f>
        <v>0</v>
      </c>
      <c r="K241" s="151" t="s">
        <v>356</v>
      </c>
      <c r="L241" s="33"/>
      <c r="M241" s="156" t="s">
        <v>1</v>
      </c>
      <c r="N241" s="157" t="s">
        <v>43</v>
      </c>
      <c r="O241" s="58"/>
      <c r="P241" s="158">
        <f>O241*H241</f>
        <v>0</v>
      </c>
      <c r="Q241" s="158">
        <v>0.11241</v>
      </c>
      <c r="R241" s="158">
        <f>Q241*H241</f>
        <v>0.22482</v>
      </c>
      <c r="S241" s="158">
        <v>0</v>
      </c>
      <c r="T241" s="15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0" t="s">
        <v>239</v>
      </c>
      <c r="AT241" s="160" t="s">
        <v>243</v>
      </c>
      <c r="AU241" s="160" t="s">
        <v>87</v>
      </c>
      <c r="AY241" s="17" t="s">
        <v>240</v>
      </c>
      <c r="BE241" s="161">
        <f>IF(N241="základní",J241,0)</f>
        <v>0</v>
      </c>
      <c r="BF241" s="161">
        <f>IF(N241="snížená",J241,0)</f>
        <v>0</v>
      </c>
      <c r="BG241" s="161">
        <f>IF(N241="zákl. přenesená",J241,0)</f>
        <v>0</v>
      </c>
      <c r="BH241" s="161">
        <f>IF(N241="sníž. přenesená",J241,0)</f>
        <v>0</v>
      </c>
      <c r="BI241" s="161">
        <f>IF(N241="nulová",J241,0)</f>
        <v>0</v>
      </c>
      <c r="BJ241" s="17" t="s">
        <v>85</v>
      </c>
      <c r="BK241" s="161">
        <f>ROUND(I241*H241,2)</f>
        <v>0</v>
      </c>
      <c r="BL241" s="17" t="s">
        <v>239</v>
      </c>
      <c r="BM241" s="160" t="s">
        <v>525</v>
      </c>
    </row>
    <row r="242" spans="1:47" s="2" customFormat="1" ht="19.5">
      <c r="A242" s="32"/>
      <c r="B242" s="33"/>
      <c r="C242" s="32"/>
      <c r="D242" s="162" t="s">
        <v>248</v>
      </c>
      <c r="E242" s="32"/>
      <c r="F242" s="163" t="s">
        <v>526</v>
      </c>
      <c r="G242" s="32"/>
      <c r="H242" s="32"/>
      <c r="I242" s="164"/>
      <c r="J242" s="32"/>
      <c r="K242" s="32"/>
      <c r="L242" s="33"/>
      <c r="M242" s="165"/>
      <c r="N242" s="166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248</v>
      </c>
      <c r="AU242" s="17" t="s">
        <v>87</v>
      </c>
    </row>
    <row r="243" spans="1:65" s="2" customFormat="1" ht="21.75" customHeight="1">
      <c r="A243" s="32"/>
      <c r="B243" s="148"/>
      <c r="C243" s="194" t="s">
        <v>527</v>
      </c>
      <c r="D243" s="194" t="s">
        <v>428</v>
      </c>
      <c r="E243" s="195" t="s">
        <v>528</v>
      </c>
      <c r="F243" s="196" t="s">
        <v>529</v>
      </c>
      <c r="G243" s="197" t="s">
        <v>501</v>
      </c>
      <c r="H243" s="198">
        <v>2</v>
      </c>
      <c r="I243" s="199"/>
      <c r="J243" s="200">
        <f>ROUND(I243*H243,2)</f>
        <v>0</v>
      </c>
      <c r="K243" s="196" t="s">
        <v>356</v>
      </c>
      <c r="L243" s="201"/>
      <c r="M243" s="202" t="s">
        <v>1</v>
      </c>
      <c r="N243" s="203" t="s">
        <v>43</v>
      </c>
      <c r="O243" s="58"/>
      <c r="P243" s="158">
        <f>O243*H243</f>
        <v>0</v>
      </c>
      <c r="Q243" s="158">
        <v>0.0061</v>
      </c>
      <c r="R243" s="158">
        <f>Q243*H243</f>
        <v>0.0122</v>
      </c>
      <c r="S243" s="158">
        <v>0</v>
      </c>
      <c r="T243" s="15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0" t="s">
        <v>277</v>
      </c>
      <c r="AT243" s="160" t="s">
        <v>428</v>
      </c>
      <c r="AU243" s="160" t="s">
        <v>87</v>
      </c>
      <c r="AY243" s="17" t="s">
        <v>240</v>
      </c>
      <c r="BE243" s="161">
        <f>IF(N243="základní",J243,0)</f>
        <v>0</v>
      </c>
      <c r="BF243" s="161">
        <f>IF(N243="snížená",J243,0)</f>
        <v>0</v>
      </c>
      <c r="BG243" s="161">
        <f>IF(N243="zákl. přenesená",J243,0)</f>
        <v>0</v>
      </c>
      <c r="BH243" s="161">
        <f>IF(N243="sníž. přenesená",J243,0)</f>
        <v>0</v>
      </c>
      <c r="BI243" s="161">
        <f>IF(N243="nulová",J243,0)</f>
        <v>0</v>
      </c>
      <c r="BJ243" s="17" t="s">
        <v>85</v>
      </c>
      <c r="BK243" s="161">
        <f>ROUND(I243*H243,2)</f>
        <v>0</v>
      </c>
      <c r="BL243" s="17" t="s">
        <v>239</v>
      </c>
      <c r="BM243" s="160" t="s">
        <v>530</v>
      </c>
    </row>
    <row r="244" spans="1:47" s="2" customFormat="1" ht="12">
      <c r="A244" s="32"/>
      <c r="B244" s="33"/>
      <c r="C244" s="32"/>
      <c r="D244" s="162" t="s">
        <v>248</v>
      </c>
      <c r="E244" s="32"/>
      <c r="F244" s="163" t="s">
        <v>529</v>
      </c>
      <c r="G244" s="32"/>
      <c r="H244" s="32"/>
      <c r="I244" s="164"/>
      <c r="J244" s="32"/>
      <c r="K244" s="32"/>
      <c r="L244" s="33"/>
      <c r="M244" s="165"/>
      <c r="N244" s="166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248</v>
      </c>
      <c r="AU244" s="17" t="s">
        <v>87</v>
      </c>
    </row>
    <row r="245" spans="1:65" s="2" customFormat="1" ht="21.75" customHeight="1">
      <c r="A245" s="32"/>
      <c r="B245" s="148"/>
      <c r="C245" s="194" t="s">
        <v>531</v>
      </c>
      <c r="D245" s="194" t="s">
        <v>428</v>
      </c>
      <c r="E245" s="195" t="s">
        <v>532</v>
      </c>
      <c r="F245" s="196" t="s">
        <v>533</v>
      </c>
      <c r="G245" s="197" t="s">
        <v>501</v>
      </c>
      <c r="H245" s="198">
        <v>4</v>
      </c>
      <c r="I245" s="199"/>
      <c r="J245" s="200">
        <f>ROUND(I245*H245,2)</f>
        <v>0</v>
      </c>
      <c r="K245" s="196" t="s">
        <v>356</v>
      </c>
      <c r="L245" s="201"/>
      <c r="M245" s="202" t="s">
        <v>1</v>
      </c>
      <c r="N245" s="203" t="s">
        <v>43</v>
      </c>
      <c r="O245" s="58"/>
      <c r="P245" s="158">
        <f>O245*H245</f>
        <v>0</v>
      </c>
      <c r="Q245" s="158">
        <v>0.00035</v>
      </c>
      <c r="R245" s="158">
        <f>Q245*H245</f>
        <v>0.0014</v>
      </c>
      <c r="S245" s="158">
        <v>0</v>
      </c>
      <c r="T245" s="15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0" t="s">
        <v>277</v>
      </c>
      <c r="AT245" s="160" t="s">
        <v>428</v>
      </c>
      <c r="AU245" s="160" t="s">
        <v>87</v>
      </c>
      <c r="AY245" s="17" t="s">
        <v>240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7" t="s">
        <v>85</v>
      </c>
      <c r="BK245" s="161">
        <f>ROUND(I245*H245,2)</f>
        <v>0</v>
      </c>
      <c r="BL245" s="17" t="s">
        <v>239</v>
      </c>
      <c r="BM245" s="160" t="s">
        <v>534</v>
      </c>
    </row>
    <row r="246" spans="1:47" s="2" customFormat="1" ht="12">
      <c r="A246" s="32"/>
      <c r="B246" s="33"/>
      <c r="C246" s="32"/>
      <c r="D246" s="162" t="s">
        <v>248</v>
      </c>
      <c r="E246" s="32"/>
      <c r="F246" s="163" t="s">
        <v>533</v>
      </c>
      <c r="G246" s="32"/>
      <c r="H246" s="32"/>
      <c r="I246" s="164"/>
      <c r="J246" s="32"/>
      <c r="K246" s="32"/>
      <c r="L246" s="33"/>
      <c r="M246" s="165"/>
      <c r="N246" s="166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248</v>
      </c>
      <c r="AU246" s="17" t="s">
        <v>87</v>
      </c>
    </row>
    <row r="247" spans="1:65" s="2" customFormat="1" ht="16.5" customHeight="1">
      <c r="A247" s="32"/>
      <c r="B247" s="148"/>
      <c r="C247" s="194" t="s">
        <v>535</v>
      </c>
      <c r="D247" s="194" t="s">
        <v>428</v>
      </c>
      <c r="E247" s="195" t="s">
        <v>536</v>
      </c>
      <c r="F247" s="196" t="s">
        <v>537</v>
      </c>
      <c r="G247" s="197" t="s">
        <v>501</v>
      </c>
      <c r="H247" s="198">
        <v>2</v>
      </c>
      <c r="I247" s="199"/>
      <c r="J247" s="200">
        <f>ROUND(I247*H247,2)</f>
        <v>0</v>
      </c>
      <c r="K247" s="196" t="s">
        <v>356</v>
      </c>
      <c r="L247" s="201"/>
      <c r="M247" s="202" t="s">
        <v>1</v>
      </c>
      <c r="N247" s="203" t="s">
        <v>43</v>
      </c>
      <c r="O247" s="58"/>
      <c r="P247" s="158">
        <f>O247*H247</f>
        <v>0</v>
      </c>
      <c r="Q247" s="158">
        <v>0.0001</v>
      </c>
      <c r="R247" s="158">
        <f>Q247*H247</f>
        <v>0.0002</v>
      </c>
      <c r="S247" s="158">
        <v>0</v>
      </c>
      <c r="T247" s="15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0" t="s">
        <v>277</v>
      </c>
      <c r="AT247" s="160" t="s">
        <v>428</v>
      </c>
      <c r="AU247" s="160" t="s">
        <v>87</v>
      </c>
      <c r="AY247" s="17" t="s">
        <v>240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17" t="s">
        <v>85</v>
      </c>
      <c r="BK247" s="161">
        <f>ROUND(I247*H247,2)</f>
        <v>0</v>
      </c>
      <c r="BL247" s="17" t="s">
        <v>239</v>
      </c>
      <c r="BM247" s="160" t="s">
        <v>538</v>
      </c>
    </row>
    <row r="248" spans="1:47" s="2" customFormat="1" ht="12">
      <c r="A248" s="32"/>
      <c r="B248" s="33"/>
      <c r="C248" s="32"/>
      <c r="D248" s="162" t="s">
        <v>248</v>
      </c>
      <c r="E248" s="32"/>
      <c r="F248" s="163" t="s">
        <v>537</v>
      </c>
      <c r="G248" s="32"/>
      <c r="H248" s="32"/>
      <c r="I248" s="164"/>
      <c r="J248" s="32"/>
      <c r="K248" s="32"/>
      <c r="L248" s="33"/>
      <c r="M248" s="165"/>
      <c r="N248" s="166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248</v>
      </c>
      <c r="AU248" s="17" t="s">
        <v>87</v>
      </c>
    </row>
    <row r="249" spans="1:65" s="2" customFormat="1" ht="24">
      <c r="A249" s="32"/>
      <c r="B249" s="148"/>
      <c r="C249" s="149" t="s">
        <v>539</v>
      </c>
      <c r="D249" s="149" t="s">
        <v>243</v>
      </c>
      <c r="E249" s="150" t="s">
        <v>540</v>
      </c>
      <c r="F249" s="151" t="s">
        <v>541</v>
      </c>
      <c r="G249" s="152" t="s">
        <v>445</v>
      </c>
      <c r="H249" s="153">
        <v>9</v>
      </c>
      <c r="I249" s="154"/>
      <c r="J249" s="155">
        <f>ROUND(I249*H249,2)</f>
        <v>0</v>
      </c>
      <c r="K249" s="151" t="s">
        <v>356</v>
      </c>
      <c r="L249" s="33"/>
      <c r="M249" s="156" t="s">
        <v>1</v>
      </c>
      <c r="N249" s="157" t="s">
        <v>43</v>
      </c>
      <c r="O249" s="58"/>
      <c r="P249" s="158">
        <f>O249*H249</f>
        <v>0</v>
      </c>
      <c r="Q249" s="158">
        <v>0.00011</v>
      </c>
      <c r="R249" s="158">
        <f>Q249*H249</f>
        <v>0.00099</v>
      </c>
      <c r="S249" s="158">
        <v>0</v>
      </c>
      <c r="T249" s="15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0" t="s">
        <v>239</v>
      </c>
      <c r="AT249" s="160" t="s">
        <v>243</v>
      </c>
      <c r="AU249" s="160" t="s">
        <v>87</v>
      </c>
      <c r="AY249" s="17" t="s">
        <v>240</v>
      </c>
      <c r="BE249" s="161">
        <f>IF(N249="základní",J249,0)</f>
        <v>0</v>
      </c>
      <c r="BF249" s="161">
        <f>IF(N249="snížená",J249,0)</f>
        <v>0</v>
      </c>
      <c r="BG249" s="161">
        <f>IF(N249="zákl. přenesená",J249,0)</f>
        <v>0</v>
      </c>
      <c r="BH249" s="161">
        <f>IF(N249="sníž. přenesená",J249,0)</f>
        <v>0</v>
      </c>
      <c r="BI249" s="161">
        <f>IF(N249="nulová",J249,0)</f>
        <v>0</v>
      </c>
      <c r="BJ249" s="17" t="s">
        <v>85</v>
      </c>
      <c r="BK249" s="161">
        <f>ROUND(I249*H249,2)</f>
        <v>0</v>
      </c>
      <c r="BL249" s="17" t="s">
        <v>239</v>
      </c>
      <c r="BM249" s="160" t="s">
        <v>542</v>
      </c>
    </row>
    <row r="250" spans="1:47" s="2" customFormat="1" ht="19.5">
      <c r="A250" s="32"/>
      <c r="B250" s="33"/>
      <c r="C250" s="32"/>
      <c r="D250" s="162" t="s">
        <v>248</v>
      </c>
      <c r="E250" s="32"/>
      <c r="F250" s="163" t="s">
        <v>543</v>
      </c>
      <c r="G250" s="32"/>
      <c r="H250" s="32"/>
      <c r="I250" s="164"/>
      <c r="J250" s="32"/>
      <c r="K250" s="32"/>
      <c r="L250" s="33"/>
      <c r="M250" s="165"/>
      <c r="N250" s="166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248</v>
      </c>
      <c r="AU250" s="17" t="s">
        <v>87</v>
      </c>
    </row>
    <row r="251" spans="1:65" s="2" customFormat="1" ht="21.75" customHeight="1">
      <c r="A251" s="32"/>
      <c r="B251" s="148"/>
      <c r="C251" s="149" t="s">
        <v>544</v>
      </c>
      <c r="D251" s="149" t="s">
        <v>243</v>
      </c>
      <c r="E251" s="150" t="s">
        <v>545</v>
      </c>
      <c r="F251" s="151" t="s">
        <v>546</v>
      </c>
      <c r="G251" s="152" t="s">
        <v>445</v>
      </c>
      <c r="H251" s="153">
        <v>25</v>
      </c>
      <c r="I251" s="154"/>
      <c r="J251" s="155">
        <f>ROUND(I251*H251,2)</f>
        <v>0</v>
      </c>
      <c r="K251" s="151" t="s">
        <v>547</v>
      </c>
      <c r="L251" s="33"/>
      <c r="M251" s="156" t="s">
        <v>1</v>
      </c>
      <c r="N251" s="157" t="s">
        <v>43</v>
      </c>
      <c r="O251" s="58"/>
      <c r="P251" s="158">
        <f>O251*H251</f>
        <v>0</v>
      </c>
      <c r="Q251" s="158">
        <v>0.00014</v>
      </c>
      <c r="R251" s="158">
        <f>Q251*H251</f>
        <v>0.0034999999999999996</v>
      </c>
      <c r="S251" s="158">
        <v>0</v>
      </c>
      <c r="T251" s="15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0" t="s">
        <v>239</v>
      </c>
      <c r="AT251" s="160" t="s">
        <v>243</v>
      </c>
      <c r="AU251" s="160" t="s">
        <v>87</v>
      </c>
      <c r="AY251" s="17" t="s">
        <v>240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7" t="s">
        <v>85</v>
      </c>
      <c r="BK251" s="161">
        <f>ROUND(I251*H251,2)</f>
        <v>0</v>
      </c>
      <c r="BL251" s="17" t="s">
        <v>239</v>
      </c>
      <c r="BM251" s="160" t="s">
        <v>548</v>
      </c>
    </row>
    <row r="252" spans="1:47" s="2" customFormat="1" ht="19.5">
      <c r="A252" s="32"/>
      <c r="B252" s="33"/>
      <c r="C252" s="32"/>
      <c r="D252" s="162" t="s">
        <v>248</v>
      </c>
      <c r="E252" s="32"/>
      <c r="F252" s="163" t="s">
        <v>549</v>
      </c>
      <c r="G252" s="32"/>
      <c r="H252" s="32"/>
      <c r="I252" s="164"/>
      <c r="J252" s="32"/>
      <c r="K252" s="32"/>
      <c r="L252" s="33"/>
      <c r="M252" s="165"/>
      <c r="N252" s="166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248</v>
      </c>
      <c r="AU252" s="17" t="s">
        <v>87</v>
      </c>
    </row>
    <row r="253" spans="1:65" s="2" customFormat="1" ht="33" customHeight="1">
      <c r="A253" s="32"/>
      <c r="B253" s="148"/>
      <c r="C253" s="149" t="s">
        <v>550</v>
      </c>
      <c r="D253" s="149" t="s">
        <v>243</v>
      </c>
      <c r="E253" s="150" t="s">
        <v>551</v>
      </c>
      <c r="F253" s="151" t="s">
        <v>552</v>
      </c>
      <c r="G253" s="152" t="s">
        <v>445</v>
      </c>
      <c r="H253" s="153">
        <v>368</v>
      </c>
      <c r="I253" s="154"/>
      <c r="J253" s="155">
        <f>ROUND(I253*H253,2)</f>
        <v>0</v>
      </c>
      <c r="K253" s="151" t="s">
        <v>356</v>
      </c>
      <c r="L253" s="33"/>
      <c r="M253" s="156" t="s">
        <v>1</v>
      </c>
      <c r="N253" s="157" t="s">
        <v>43</v>
      </c>
      <c r="O253" s="58"/>
      <c r="P253" s="158">
        <f>O253*H253</f>
        <v>0</v>
      </c>
      <c r="Q253" s="158">
        <v>0.1554</v>
      </c>
      <c r="R253" s="158">
        <f>Q253*H253</f>
        <v>57.187200000000004</v>
      </c>
      <c r="S253" s="158">
        <v>0</v>
      </c>
      <c r="T253" s="15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0" t="s">
        <v>239</v>
      </c>
      <c r="AT253" s="160" t="s">
        <v>243</v>
      </c>
      <c r="AU253" s="160" t="s">
        <v>87</v>
      </c>
      <c r="AY253" s="17" t="s">
        <v>240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7" t="s">
        <v>85</v>
      </c>
      <c r="BK253" s="161">
        <f>ROUND(I253*H253,2)</f>
        <v>0</v>
      </c>
      <c r="BL253" s="17" t="s">
        <v>239</v>
      </c>
      <c r="BM253" s="160" t="s">
        <v>553</v>
      </c>
    </row>
    <row r="254" spans="1:47" s="2" customFormat="1" ht="29.25">
      <c r="A254" s="32"/>
      <c r="B254" s="33"/>
      <c r="C254" s="32"/>
      <c r="D254" s="162" t="s">
        <v>248</v>
      </c>
      <c r="E254" s="32"/>
      <c r="F254" s="163" t="s">
        <v>554</v>
      </c>
      <c r="G254" s="32"/>
      <c r="H254" s="32"/>
      <c r="I254" s="164"/>
      <c r="J254" s="32"/>
      <c r="K254" s="32"/>
      <c r="L254" s="33"/>
      <c r="M254" s="165"/>
      <c r="N254" s="166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248</v>
      </c>
      <c r="AU254" s="17" t="s">
        <v>87</v>
      </c>
    </row>
    <row r="255" spans="2:51" s="13" customFormat="1" ht="12">
      <c r="B255" s="171"/>
      <c r="D255" s="162" t="s">
        <v>367</v>
      </c>
      <c r="E255" s="172" t="s">
        <v>1</v>
      </c>
      <c r="F255" s="173" t="s">
        <v>555</v>
      </c>
      <c r="H255" s="174">
        <v>356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367</v>
      </c>
      <c r="AU255" s="172" t="s">
        <v>87</v>
      </c>
      <c r="AV255" s="13" t="s">
        <v>87</v>
      </c>
      <c r="AW255" s="13" t="s">
        <v>33</v>
      </c>
      <c r="AX255" s="13" t="s">
        <v>78</v>
      </c>
      <c r="AY255" s="172" t="s">
        <v>240</v>
      </c>
    </row>
    <row r="256" spans="2:51" s="13" customFormat="1" ht="12">
      <c r="B256" s="171"/>
      <c r="D256" s="162" t="s">
        <v>367</v>
      </c>
      <c r="E256" s="172" t="s">
        <v>1</v>
      </c>
      <c r="F256" s="173" t="s">
        <v>277</v>
      </c>
      <c r="H256" s="174">
        <v>8</v>
      </c>
      <c r="I256" s="175"/>
      <c r="L256" s="171"/>
      <c r="M256" s="176"/>
      <c r="N256" s="177"/>
      <c r="O256" s="177"/>
      <c r="P256" s="177"/>
      <c r="Q256" s="177"/>
      <c r="R256" s="177"/>
      <c r="S256" s="177"/>
      <c r="T256" s="178"/>
      <c r="AT256" s="172" t="s">
        <v>367</v>
      </c>
      <c r="AU256" s="172" t="s">
        <v>87</v>
      </c>
      <c r="AV256" s="13" t="s">
        <v>87</v>
      </c>
      <c r="AW256" s="13" t="s">
        <v>33</v>
      </c>
      <c r="AX256" s="13" t="s">
        <v>78</v>
      </c>
      <c r="AY256" s="172" t="s">
        <v>240</v>
      </c>
    </row>
    <row r="257" spans="2:51" s="13" customFormat="1" ht="12">
      <c r="B257" s="171"/>
      <c r="D257" s="162" t="s">
        <v>367</v>
      </c>
      <c r="E257" s="172" t="s">
        <v>1</v>
      </c>
      <c r="F257" s="173" t="s">
        <v>239</v>
      </c>
      <c r="H257" s="174">
        <v>4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367</v>
      </c>
      <c r="AU257" s="172" t="s">
        <v>87</v>
      </c>
      <c r="AV257" s="13" t="s">
        <v>87</v>
      </c>
      <c r="AW257" s="13" t="s">
        <v>33</v>
      </c>
      <c r="AX257" s="13" t="s">
        <v>78</v>
      </c>
      <c r="AY257" s="172" t="s">
        <v>240</v>
      </c>
    </row>
    <row r="258" spans="2:51" s="14" customFormat="1" ht="12">
      <c r="B258" s="179"/>
      <c r="D258" s="162" t="s">
        <v>367</v>
      </c>
      <c r="E258" s="180" t="s">
        <v>1</v>
      </c>
      <c r="F258" s="181" t="s">
        <v>368</v>
      </c>
      <c r="H258" s="182">
        <v>368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367</v>
      </c>
      <c r="AU258" s="180" t="s">
        <v>87</v>
      </c>
      <c r="AV258" s="14" t="s">
        <v>239</v>
      </c>
      <c r="AW258" s="14" t="s">
        <v>33</v>
      </c>
      <c r="AX258" s="14" t="s">
        <v>85</v>
      </c>
      <c r="AY258" s="180" t="s">
        <v>240</v>
      </c>
    </row>
    <row r="259" spans="1:65" s="2" customFormat="1" ht="16.5" customHeight="1">
      <c r="A259" s="32"/>
      <c r="B259" s="148"/>
      <c r="C259" s="194" t="s">
        <v>556</v>
      </c>
      <c r="D259" s="194" t="s">
        <v>428</v>
      </c>
      <c r="E259" s="195" t="s">
        <v>557</v>
      </c>
      <c r="F259" s="196" t="s">
        <v>558</v>
      </c>
      <c r="G259" s="197" t="s">
        <v>445</v>
      </c>
      <c r="H259" s="198">
        <v>363.12</v>
      </c>
      <c r="I259" s="199"/>
      <c r="J259" s="200">
        <f>ROUND(I259*H259,2)</f>
        <v>0</v>
      </c>
      <c r="K259" s="196" t="s">
        <v>356</v>
      </c>
      <c r="L259" s="201"/>
      <c r="M259" s="202" t="s">
        <v>1</v>
      </c>
      <c r="N259" s="203" t="s">
        <v>43</v>
      </c>
      <c r="O259" s="58"/>
      <c r="P259" s="158">
        <f>O259*H259</f>
        <v>0</v>
      </c>
      <c r="Q259" s="158">
        <v>0.085</v>
      </c>
      <c r="R259" s="158">
        <f>Q259*H259</f>
        <v>30.8652</v>
      </c>
      <c r="S259" s="158">
        <v>0</v>
      </c>
      <c r="T259" s="15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0" t="s">
        <v>277</v>
      </c>
      <c r="AT259" s="160" t="s">
        <v>428</v>
      </c>
      <c r="AU259" s="160" t="s">
        <v>87</v>
      </c>
      <c r="AY259" s="17" t="s">
        <v>240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17" t="s">
        <v>85</v>
      </c>
      <c r="BK259" s="161">
        <f>ROUND(I259*H259,2)</f>
        <v>0</v>
      </c>
      <c r="BL259" s="17" t="s">
        <v>239</v>
      </c>
      <c r="BM259" s="160" t="s">
        <v>559</v>
      </c>
    </row>
    <row r="260" spans="1:47" s="2" customFormat="1" ht="12">
      <c r="A260" s="32"/>
      <c r="B260" s="33"/>
      <c r="C260" s="32"/>
      <c r="D260" s="162" t="s">
        <v>248</v>
      </c>
      <c r="E260" s="32"/>
      <c r="F260" s="163" t="s">
        <v>558</v>
      </c>
      <c r="G260" s="32"/>
      <c r="H260" s="32"/>
      <c r="I260" s="164"/>
      <c r="J260" s="32"/>
      <c r="K260" s="32"/>
      <c r="L260" s="33"/>
      <c r="M260" s="165"/>
      <c r="N260" s="166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248</v>
      </c>
      <c r="AU260" s="17" t="s">
        <v>87</v>
      </c>
    </row>
    <row r="261" spans="2:51" s="13" customFormat="1" ht="12">
      <c r="B261" s="171"/>
      <c r="D261" s="162" t="s">
        <v>367</v>
      </c>
      <c r="E261" s="172" t="s">
        <v>1</v>
      </c>
      <c r="F261" s="173" t="s">
        <v>560</v>
      </c>
      <c r="H261" s="174">
        <v>363.12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2" t="s">
        <v>367</v>
      </c>
      <c r="AU261" s="172" t="s">
        <v>87</v>
      </c>
      <c r="AV261" s="13" t="s">
        <v>87</v>
      </c>
      <c r="AW261" s="13" t="s">
        <v>33</v>
      </c>
      <c r="AX261" s="13" t="s">
        <v>78</v>
      </c>
      <c r="AY261" s="172" t="s">
        <v>240</v>
      </c>
    </row>
    <row r="262" spans="2:51" s="14" customFormat="1" ht="12">
      <c r="B262" s="179"/>
      <c r="D262" s="162" t="s">
        <v>367</v>
      </c>
      <c r="E262" s="180" t="s">
        <v>1</v>
      </c>
      <c r="F262" s="181" t="s">
        <v>368</v>
      </c>
      <c r="H262" s="182">
        <v>363.12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0" t="s">
        <v>367</v>
      </c>
      <c r="AU262" s="180" t="s">
        <v>87</v>
      </c>
      <c r="AV262" s="14" t="s">
        <v>239</v>
      </c>
      <c r="AW262" s="14" t="s">
        <v>33</v>
      </c>
      <c r="AX262" s="14" t="s">
        <v>85</v>
      </c>
      <c r="AY262" s="180" t="s">
        <v>240</v>
      </c>
    </row>
    <row r="263" spans="1:65" s="2" customFormat="1" ht="21.75" customHeight="1">
      <c r="A263" s="32"/>
      <c r="B263" s="148"/>
      <c r="C263" s="194" t="s">
        <v>561</v>
      </c>
      <c r="D263" s="194" t="s">
        <v>428</v>
      </c>
      <c r="E263" s="195" t="s">
        <v>562</v>
      </c>
      <c r="F263" s="196" t="s">
        <v>563</v>
      </c>
      <c r="G263" s="197" t="s">
        <v>445</v>
      </c>
      <c r="H263" s="198">
        <v>8.16</v>
      </c>
      <c r="I263" s="199"/>
      <c r="J263" s="200">
        <f>ROUND(I263*H263,2)</f>
        <v>0</v>
      </c>
      <c r="K263" s="196" t="s">
        <v>356</v>
      </c>
      <c r="L263" s="201"/>
      <c r="M263" s="202" t="s">
        <v>1</v>
      </c>
      <c r="N263" s="203" t="s">
        <v>43</v>
      </c>
      <c r="O263" s="58"/>
      <c r="P263" s="158">
        <f>O263*H263</f>
        <v>0</v>
      </c>
      <c r="Q263" s="158">
        <v>0.0484</v>
      </c>
      <c r="R263" s="158">
        <f>Q263*H263</f>
        <v>0.394944</v>
      </c>
      <c r="S263" s="158">
        <v>0</v>
      </c>
      <c r="T263" s="15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0" t="s">
        <v>277</v>
      </c>
      <c r="AT263" s="160" t="s">
        <v>428</v>
      </c>
      <c r="AU263" s="160" t="s">
        <v>87</v>
      </c>
      <c r="AY263" s="17" t="s">
        <v>240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17" t="s">
        <v>85</v>
      </c>
      <c r="BK263" s="161">
        <f>ROUND(I263*H263,2)</f>
        <v>0</v>
      </c>
      <c r="BL263" s="17" t="s">
        <v>239</v>
      </c>
      <c r="BM263" s="160" t="s">
        <v>564</v>
      </c>
    </row>
    <row r="264" spans="1:47" s="2" customFormat="1" ht="12">
      <c r="A264" s="32"/>
      <c r="B264" s="33"/>
      <c r="C264" s="32"/>
      <c r="D264" s="162" t="s">
        <v>248</v>
      </c>
      <c r="E264" s="32"/>
      <c r="F264" s="163" t="s">
        <v>563</v>
      </c>
      <c r="G264" s="32"/>
      <c r="H264" s="32"/>
      <c r="I264" s="164"/>
      <c r="J264" s="32"/>
      <c r="K264" s="32"/>
      <c r="L264" s="33"/>
      <c r="M264" s="165"/>
      <c r="N264" s="166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248</v>
      </c>
      <c r="AU264" s="17" t="s">
        <v>87</v>
      </c>
    </row>
    <row r="265" spans="2:51" s="13" customFormat="1" ht="12">
      <c r="B265" s="171"/>
      <c r="D265" s="162" t="s">
        <v>367</v>
      </c>
      <c r="E265" s="172" t="s">
        <v>1</v>
      </c>
      <c r="F265" s="173" t="s">
        <v>565</v>
      </c>
      <c r="H265" s="174">
        <v>8.16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367</v>
      </c>
      <c r="AU265" s="172" t="s">
        <v>87</v>
      </c>
      <c r="AV265" s="13" t="s">
        <v>87</v>
      </c>
      <c r="AW265" s="13" t="s">
        <v>33</v>
      </c>
      <c r="AX265" s="13" t="s">
        <v>78</v>
      </c>
      <c r="AY265" s="172" t="s">
        <v>240</v>
      </c>
    </row>
    <row r="266" spans="2:51" s="14" customFormat="1" ht="12">
      <c r="B266" s="179"/>
      <c r="D266" s="162" t="s">
        <v>367</v>
      </c>
      <c r="E266" s="180" t="s">
        <v>1</v>
      </c>
      <c r="F266" s="181" t="s">
        <v>368</v>
      </c>
      <c r="H266" s="182">
        <v>8.16</v>
      </c>
      <c r="I266" s="183"/>
      <c r="L266" s="179"/>
      <c r="M266" s="184"/>
      <c r="N266" s="185"/>
      <c r="O266" s="185"/>
      <c r="P266" s="185"/>
      <c r="Q266" s="185"/>
      <c r="R266" s="185"/>
      <c r="S266" s="185"/>
      <c r="T266" s="186"/>
      <c r="AT266" s="180" t="s">
        <v>367</v>
      </c>
      <c r="AU266" s="180" t="s">
        <v>87</v>
      </c>
      <c r="AV266" s="14" t="s">
        <v>239</v>
      </c>
      <c r="AW266" s="14" t="s">
        <v>33</v>
      </c>
      <c r="AX266" s="14" t="s">
        <v>85</v>
      </c>
      <c r="AY266" s="180" t="s">
        <v>240</v>
      </c>
    </row>
    <row r="267" spans="1:65" s="2" customFormat="1" ht="24">
      <c r="A267" s="32"/>
      <c r="B267" s="148"/>
      <c r="C267" s="194" t="s">
        <v>566</v>
      </c>
      <c r="D267" s="194" t="s">
        <v>428</v>
      </c>
      <c r="E267" s="195" t="s">
        <v>567</v>
      </c>
      <c r="F267" s="196" t="s">
        <v>568</v>
      </c>
      <c r="G267" s="197" t="s">
        <v>445</v>
      </c>
      <c r="H267" s="198">
        <v>4.08</v>
      </c>
      <c r="I267" s="199"/>
      <c r="J267" s="200">
        <f>ROUND(I267*H267,2)</f>
        <v>0</v>
      </c>
      <c r="K267" s="196" t="s">
        <v>356</v>
      </c>
      <c r="L267" s="201"/>
      <c r="M267" s="202" t="s">
        <v>1</v>
      </c>
      <c r="N267" s="203" t="s">
        <v>43</v>
      </c>
      <c r="O267" s="58"/>
      <c r="P267" s="158">
        <f>O267*H267</f>
        <v>0</v>
      </c>
      <c r="Q267" s="158">
        <v>0.06567</v>
      </c>
      <c r="R267" s="158">
        <f>Q267*H267</f>
        <v>0.26793360000000005</v>
      </c>
      <c r="S267" s="158">
        <v>0</v>
      </c>
      <c r="T267" s="15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0" t="s">
        <v>277</v>
      </c>
      <c r="AT267" s="160" t="s">
        <v>428</v>
      </c>
      <c r="AU267" s="160" t="s">
        <v>87</v>
      </c>
      <c r="AY267" s="17" t="s">
        <v>240</v>
      </c>
      <c r="BE267" s="161">
        <f>IF(N267="základní",J267,0)</f>
        <v>0</v>
      </c>
      <c r="BF267" s="161">
        <f>IF(N267="snížená",J267,0)</f>
        <v>0</v>
      </c>
      <c r="BG267" s="161">
        <f>IF(N267="zákl. přenesená",J267,0)</f>
        <v>0</v>
      </c>
      <c r="BH267" s="161">
        <f>IF(N267="sníž. přenesená",J267,0)</f>
        <v>0</v>
      </c>
      <c r="BI267" s="161">
        <f>IF(N267="nulová",J267,0)</f>
        <v>0</v>
      </c>
      <c r="BJ267" s="17" t="s">
        <v>85</v>
      </c>
      <c r="BK267" s="161">
        <f>ROUND(I267*H267,2)</f>
        <v>0</v>
      </c>
      <c r="BL267" s="17" t="s">
        <v>239</v>
      </c>
      <c r="BM267" s="160" t="s">
        <v>569</v>
      </c>
    </row>
    <row r="268" spans="1:47" s="2" customFormat="1" ht="12">
      <c r="A268" s="32"/>
      <c r="B268" s="33"/>
      <c r="C268" s="32"/>
      <c r="D268" s="162" t="s">
        <v>248</v>
      </c>
      <c r="E268" s="32"/>
      <c r="F268" s="163" t="s">
        <v>568</v>
      </c>
      <c r="G268" s="32"/>
      <c r="H268" s="32"/>
      <c r="I268" s="164"/>
      <c r="J268" s="32"/>
      <c r="K268" s="32"/>
      <c r="L268" s="33"/>
      <c r="M268" s="165"/>
      <c r="N268" s="166"/>
      <c r="O268" s="58"/>
      <c r="P268" s="58"/>
      <c r="Q268" s="58"/>
      <c r="R268" s="58"/>
      <c r="S268" s="58"/>
      <c r="T268" s="59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248</v>
      </c>
      <c r="AU268" s="17" t="s">
        <v>87</v>
      </c>
    </row>
    <row r="269" spans="2:51" s="13" customFormat="1" ht="12">
      <c r="B269" s="171"/>
      <c r="D269" s="162" t="s">
        <v>367</v>
      </c>
      <c r="E269" s="172" t="s">
        <v>1</v>
      </c>
      <c r="F269" s="173" t="s">
        <v>570</v>
      </c>
      <c r="H269" s="174">
        <v>4.08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2" t="s">
        <v>367</v>
      </c>
      <c r="AU269" s="172" t="s">
        <v>87</v>
      </c>
      <c r="AV269" s="13" t="s">
        <v>87</v>
      </c>
      <c r="AW269" s="13" t="s">
        <v>33</v>
      </c>
      <c r="AX269" s="13" t="s">
        <v>78</v>
      </c>
      <c r="AY269" s="172" t="s">
        <v>240</v>
      </c>
    </row>
    <row r="270" spans="2:51" s="14" customFormat="1" ht="12">
      <c r="B270" s="179"/>
      <c r="D270" s="162" t="s">
        <v>367</v>
      </c>
      <c r="E270" s="180" t="s">
        <v>1</v>
      </c>
      <c r="F270" s="181" t="s">
        <v>368</v>
      </c>
      <c r="H270" s="182">
        <v>4.08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367</v>
      </c>
      <c r="AU270" s="180" t="s">
        <v>87</v>
      </c>
      <c r="AV270" s="14" t="s">
        <v>239</v>
      </c>
      <c r="AW270" s="14" t="s">
        <v>33</v>
      </c>
      <c r="AX270" s="14" t="s">
        <v>85</v>
      </c>
      <c r="AY270" s="180" t="s">
        <v>240</v>
      </c>
    </row>
    <row r="271" spans="1:65" s="2" customFormat="1" ht="24">
      <c r="A271" s="32"/>
      <c r="B271" s="148"/>
      <c r="C271" s="149" t="s">
        <v>571</v>
      </c>
      <c r="D271" s="149" t="s">
        <v>243</v>
      </c>
      <c r="E271" s="150" t="s">
        <v>572</v>
      </c>
      <c r="F271" s="151" t="s">
        <v>573</v>
      </c>
      <c r="G271" s="152" t="s">
        <v>375</v>
      </c>
      <c r="H271" s="153">
        <v>36.8</v>
      </c>
      <c r="I271" s="154"/>
      <c r="J271" s="155">
        <f>ROUND(I271*H271,2)</f>
        <v>0</v>
      </c>
      <c r="K271" s="151" t="s">
        <v>356</v>
      </c>
      <c r="L271" s="33"/>
      <c r="M271" s="156" t="s">
        <v>1</v>
      </c>
      <c r="N271" s="157" t="s">
        <v>43</v>
      </c>
      <c r="O271" s="58"/>
      <c r="P271" s="158">
        <f>O271*H271</f>
        <v>0</v>
      </c>
      <c r="Q271" s="158">
        <v>2.25634</v>
      </c>
      <c r="R271" s="158">
        <f>Q271*H271</f>
        <v>83.03331199999998</v>
      </c>
      <c r="S271" s="158">
        <v>0</v>
      </c>
      <c r="T271" s="159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0" t="s">
        <v>239</v>
      </c>
      <c r="AT271" s="160" t="s">
        <v>243</v>
      </c>
      <c r="AU271" s="160" t="s">
        <v>87</v>
      </c>
      <c r="AY271" s="17" t="s">
        <v>240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17" t="s">
        <v>85</v>
      </c>
      <c r="BK271" s="161">
        <f>ROUND(I271*H271,2)</f>
        <v>0</v>
      </c>
      <c r="BL271" s="17" t="s">
        <v>239</v>
      </c>
      <c r="BM271" s="160" t="s">
        <v>574</v>
      </c>
    </row>
    <row r="272" spans="1:47" s="2" customFormat="1" ht="19.5">
      <c r="A272" s="32"/>
      <c r="B272" s="33"/>
      <c r="C272" s="32"/>
      <c r="D272" s="162" t="s">
        <v>248</v>
      </c>
      <c r="E272" s="32"/>
      <c r="F272" s="163" t="s">
        <v>575</v>
      </c>
      <c r="G272" s="32"/>
      <c r="H272" s="32"/>
      <c r="I272" s="164"/>
      <c r="J272" s="32"/>
      <c r="K272" s="32"/>
      <c r="L272" s="33"/>
      <c r="M272" s="165"/>
      <c r="N272" s="166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248</v>
      </c>
      <c r="AU272" s="17" t="s">
        <v>87</v>
      </c>
    </row>
    <row r="273" spans="2:51" s="13" customFormat="1" ht="12">
      <c r="B273" s="171"/>
      <c r="D273" s="162" t="s">
        <v>367</v>
      </c>
      <c r="E273" s="172" t="s">
        <v>1</v>
      </c>
      <c r="F273" s="173" t="s">
        <v>576</v>
      </c>
      <c r="H273" s="174">
        <v>36.8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367</v>
      </c>
      <c r="AU273" s="172" t="s">
        <v>87</v>
      </c>
      <c r="AV273" s="13" t="s">
        <v>87</v>
      </c>
      <c r="AW273" s="13" t="s">
        <v>33</v>
      </c>
      <c r="AX273" s="13" t="s">
        <v>78</v>
      </c>
      <c r="AY273" s="172" t="s">
        <v>240</v>
      </c>
    </row>
    <row r="274" spans="2:51" s="14" customFormat="1" ht="12">
      <c r="B274" s="179"/>
      <c r="D274" s="162" t="s">
        <v>367</v>
      </c>
      <c r="E274" s="180" t="s">
        <v>1</v>
      </c>
      <c r="F274" s="181" t="s">
        <v>368</v>
      </c>
      <c r="H274" s="182">
        <v>36.8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367</v>
      </c>
      <c r="AU274" s="180" t="s">
        <v>87</v>
      </c>
      <c r="AV274" s="14" t="s">
        <v>239</v>
      </c>
      <c r="AW274" s="14" t="s">
        <v>33</v>
      </c>
      <c r="AX274" s="14" t="s">
        <v>85</v>
      </c>
      <c r="AY274" s="180" t="s">
        <v>240</v>
      </c>
    </row>
    <row r="275" spans="1:65" s="2" customFormat="1" ht="24">
      <c r="A275" s="32"/>
      <c r="B275" s="148"/>
      <c r="C275" s="149" t="s">
        <v>577</v>
      </c>
      <c r="D275" s="149" t="s">
        <v>243</v>
      </c>
      <c r="E275" s="150" t="s">
        <v>578</v>
      </c>
      <c r="F275" s="151" t="s">
        <v>579</v>
      </c>
      <c r="G275" s="152" t="s">
        <v>445</v>
      </c>
      <c r="H275" s="153">
        <v>4.5</v>
      </c>
      <c r="I275" s="154"/>
      <c r="J275" s="155">
        <f>ROUND(I275*H275,2)</f>
        <v>0</v>
      </c>
      <c r="K275" s="151" t="s">
        <v>356</v>
      </c>
      <c r="L275" s="33"/>
      <c r="M275" s="156" t="s">
        <v>1</v>
      </c>
      <c r="N275" s="157" t="s">
        <v>43</v>
      </c>
      <c r="O275" s="58"/>
      <c r="P275" s="158">
        <f>O275*H275</f>
        <v>0</v>
      </c>
      <c r="Q275" s="158">
        <v>0.0005</v>
      </c>
      <c r="R275" s="158">
        <f>Q275*H275</f>
        <v>0.0022500000000000003</v>
      </c>
      <c r="S275" s="158">
        <v>0</v>
      </c>
      <c r="T275" s="15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0" t="s">
        <v>239</v>
      </c>
      <c r="AT275" s="160" t="s">
        <v>243</v>
      </c>
      <c r="AU275" s="160" t="s">
        <v>87</v>
      </c>
      <c r="AY275" s="17" t="s">
        <v>240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17" t="s">
        <v>85</v>
      </c>
      <c r="BK275" s="161">
        <f>ROUND(I275*H275,2)</f>
        <v>0</v>
      </c>
      <c r="BL275" s="17" t="s">
        <v>239</v>
      </c>
      <c r="BM275" s="160" t="s">
        <v>580</v>
      </c>
    </row>
    <row r="276" spans="1:47" s="2" customFormat="1" ht="39">
      <c r="A276" s="32"/>
      <c r="B276" s="33"/>
      <c r="C276" s="32"/>
      <c r="D276" s="162" t="s">
        <v>248</v>
      </c>
      <c r="E276" s="32"/>
      <c r="F276" s="163" t="s">
        <v>581</v>
      </c>
      <c r="G276" s="32"/>
      <c r="H276" s="32"/>
      <c r="I276" s="164"/>
      <c r="J276" s="32"/>
      <c r="K276" s="32"/>
      <c r="L276" s="33"/>
      <c r="M276" s="165"/>
      <c r="N276" s="166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248</v>
      </c>
      <c r="AU276" s="17" t="s">
        <v>87</v>
      </c>
    </row>
    <row r="277" spans="1:65" s="2" customFormat="1" ht="21.75" customHeight="1">
      <c r="A277" s="32"/>
      <c r="B277" s="148"/>
      <c r="C277" s="149" t="s">
        <v>582</v>
      </c>
      <c r="D277" s="149" t="s">
        <v>243</v>
      </c>
      <c r="E277" s="150" t="s">
        <v>583</v>
      </c>
      <c r="F277" s="151" t="s">
        <v>584</v>
      </c>
      <c r="G277" s="152" t="s">
        <v>445</v>
      </c>
      <c r="H277" s="153">
        <v>4.5</v>
      </c>
      <c r="I277" s="154"/>
      <c r="J277" s="155">
        <f>ROUND(I277*H277,2)</f>
        <v>0</v>
      </c>
      <c r="K277" s="151" t="s">
        <v>356</v>
      </c>
      <c r="L277" s="33"/>
      <c r="M277" s="156" t="s">
        <v>1</v>
      </c>
      <c r="N277" s="157" t="s">
        <v>43</v>
      </c>
      <c r="O277" s="58"/>
      <c r="P277" s="158">
        <f>O277*H277</f>
        <v>0</v>
      </c>
      <c r="Q277" s="158">
        <v>0</v>
      </c>
      <c r="R277" s="158">
        <f>Q277*H277</f>
        <v>0</v>
      </c>
      <c r="S277" s="158">
        <v>0</v>
      </c>
      <c r="T277" s="15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0" t="s">
        <v>239</v>
      </c>
      <c r="AT277" s="160" t="s">
        <v>243</v>
      </c>
      <c r="AU277" s="160" t="s">
        <v>87</v>
      </c>
      <c r="AY277" s="17" t="s">
        <v>240</v>
      </c>
      <c r="BE277" s="161">
        <f>IF(N277="základní",J277,0)</f>
        <v>0</v>
      </c>
      <c r="BF277" s="161">
        <f>IF(N277="snížená",J277,0)</f>
        <v>0</v>
      </c>
      <c r="BG277" s="161">
        <f>IF(N277="zákl. přenesená",J277,0)</f>
        <v>0</v>
      </c>
      <c r="BH277" s="161">
        <f>IF(N277="sníž. přenesená",J277,0)</f>
        <v>0</v>
      </c>
      <c r="BI277" s="161">
        <f>IF(N277="nulová",J277,0)</f>
        <v>0</v>
      </c>
      <c r="BJ277" s="17" t="s">
        <v>85</v>
      </c>
      <c r="BK277" s="161">
        <f>ROUND(I277*H277,2)</f>
        <v>0</v>
      </c>
      <c r="BL277" s="17" t="s">
        <v>239</v>
      </c>
      <c r="BM277" s="160" t="s">
        <v>585</v>
      </c>
    </row>
    <row r="278" spans="1:47" s="2" customFormat="1" ht="19.5">
      <c r="A278" s="32"/>
      <c r="B278" s="33"/>
      <c r="C278" s="32"/>
      <c r="D278" s="162" t="s">
        <v>248</v>
      </c>
      <c r="E278" s="32"/>
      <c r="F278" s="163" t="s">
        <v>586</v>
      </c>
      <c r="G278" s="32"/>
      <c r="H278" s="32"/>
      <c r="I278" s="164"/>
      <c r="J278" s="32"/>
      <c r="K278" s="32"/>
      <c r="L278" s="33"/>
      <c r="M278" s="165"/>
      <c r="N278" s="166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248</v>
      </c>
      <c r="AU278" s="17" t="s">
        <v>87</v>
      </c>
    </row>
    <row r="279" spans="2:63" s="12" customFormat="1" ht="22.9" customHeight="1">
      <c r="B279" s="135"/>
      <c r="D279" s="136" t="s">
        <v>77</v>
      </c>
      <c r="E279" s="146" t="s">
        <v>587</v>
      </c>
      <c r="F279" s="146" t="s">
        <v>588</v>
      </c>
      <c r="I279" s="138"/>
      <c r="J279" s="147">
        <f>BK279</f>
        <v>0</v>
      </c>
      <c r="L279" s="135"/>
      <c r="M279" s="140"/>
      <c r="N279" s="141"/>
      <c r="O279" s="141"/>
      <c r="P279" s="142">
        <f>SUM(P280:P294)</f>
        <v>0</v>
      </c>
      <c r="Q279" s="141"/>
      <c r="R279" s="142">
        <f>SUM(R280:R294)</f>
        <v>0</v>
      </c>
      <c r="S279" s="141"/>
      <c r="T279" s="143">
        <f>SUM(T280:T294)</f>
        <v>0</v>
      </c>
      <c r="AR279" s="136" t="s">
        <v>85</v>
      </c>
      <c r="AT279" s="144" t="s">
        <v>77</v>
      </c>
      <c r="AU279" s="144" t="s">
        <v>85</v>
      </c>
      <c r="AY279" s="136" t="s">
        <v>240</v>
      </c>
      <c r="BK279" s="145">
        <f>SUM(BK280:BK294)</f>
        <v>0</v>
      </c>
    </row>
    <row r="280" spans="1:65" s="2" customFormat="1" ht="21.75" customHeight="1">
      <c r="A280" s="32"/>
      <c r="B280" s="148"/>
      <c r="C280" s="149" t="s">
        <v>589</v>
      </c>
      <c r="D280" s="149" t="s">
        <v>243</v>
      </c>
      <c r="E280" s="150" t="s">
        <v>590</v>
      </c>
      <c r="F280" s="151" t="s">
        <v>591</v>
      </c>
      <c r="G280" s="152" t="s">
        <v>391</v>
      </c>
      <c r="H280" s="153">
        <v>49.208</v>
      </c>
      <c r="I280" s="154"/>
      <c r="J280" s="155">
        <f>ROUND(I280*H280,2)</f>
        <v>0</v>
      </c>
      <c r="K280" s="151" t="s">
        <v>356</v>
      </c>
      <c r="L280" s="33"/>
      <c r="M280" s="156" t="s">
        <v>1</v>
      </c>
      <c r="N280" s="157" t="s">
        <v>43</v>
      </c>
      <c r="O280" s="58"/>
      <c r="P280" s="158">
        <f>O280*H280</f>
        <v>0</v>
      </c>
      <c r="Q280" s="158">
        <v>0</v>
      </c>
      <c r="R280" s="158">
        <f>Q280*H280</f>
        <v>0</v>
      </c>
      <c r="S280" s="158">
        <v>0</v>
      </c>
      <c r="T280" s="15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0" t="s">
        <v>239</v>
      </c>
      <c r="AT280" s="160" t="s">
        <v>243</v>
      </c>
      <c r="AU280" s="160" t="s">
        <v>87</v>
      </c>
      <c r="AY280" s="17" t="s">
        <v>240</v>
      </c>
      <c r="BE280" s="161">
        <f>IF(N280="základní",J280,0)</f>
        <v>0</v>
      </c>
      <c r="BF280" s="161">
        <f>IF(N280="snížená",J280,0)</f>
        <v>0</v>
      </c>
      <c r="BG280" s="161">
        <f>IF(N280="zákl. přenesená",J280,0)</f>
        <v>0</v>
      </c>
      <c r="BH280" s="161">
        <f>IF(N280="sníž. přenesená",J280,0)</f>
        <v>0</v>
      </c>
      <c r="BI280" s="161">
        <f>IF(N280="nulová",J280,0)</f>
        <v>0</v>
      </c>
      <c r="BJ280" s="17" t="s">
        <v>85</v>
      </c>
      <c r="BK280" s="161">
        <f>ROUND(I280*H280,2)</f>
        <v>0</v>
      </c>
      <c r="BL280" s="17" t="s">
        <v>239</v>
      </c>
      <c r="BM280" s="160" t="s">
        <v>592</v>
      </c>
    </row>
    <row r="281" spans="1:47" s="2" customFormat="1" ht="19.5">
      <c r="A281" s="32"/>
      <c r="B281" s="33"/>
      <c r="C281" s="32"/>
      <c r="D281" s="162" t="s">
        <v>248</v>
      </c>
      <c r="E281" s="32"/>
      <c r="F281" s="163" t="s">
        <v>593</v>
      </c>
      <c r="G281" s="32"/>
      <c r="H281" s="32"/>
      <c r="I281" s="164"/>
      <c r="J281" s="32"/>
      <c r="K281" s="32"/>
      <c r="L281" s="33"/>
      <c r="M281" s="165"/>
      <c r="N281" s="166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248</v>
      </c>
      <c r="AU281" s="17" t="s">
        <v>87</v>
      </c>
    </row>
    <row r="282" spans="1:65" s="2" customFormat="1" ht="24">
      <c r="A282" s="32"/>
      <c r="B282" s="148"/>
      <c r="C282" s="149" t="s">
        <v>594</v>
      </c>
      <c r="D282" s="149" t="s">
        <v>243</v>
      </c>
      <c r="E282" s="150" t="s">
        <v>595</v>
      </c>
      <c r="F282" s="151" t="s">
        <v>596</v>
      </c>
      <c r="G282" s="152" t="s">
        <v>391</v>
      </c>
      <c r="H282" s="153">
        <v>196.832</v>
      </c>
      <c r="I282" s="154"/>
      <c r="J282" s="155">
        <f>ROUND(I282*H282,2)</f>
        <v>0</v>
      </c>
      <c r="K282" s="151" t="s">
        <v>356</v>
      </c>
      <c r="L282" s="33"/>
      <c r="M282" s="156" t="s">
        <v>1</v>
      </c>
      <c r="N282" s="157" t="s">
        <v>43</v>
      </c>
      <c r="O282" s="58"/>
      <c r="P282" s="158">
        <f>O282*H282</f>
        <v>0</v>
      </c>
      <c r="Q282" s="158">
        <v>0</v>
      </c>
      <c r="R282" s="158">
        <f>Q282*H282</f>
        <v>0</v>
      </c>
      <c r="S282" s="158">
        <v>0</v>
      </c>
      <c r="T282" s="15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0" t="s">
        <v>239</v>
      </c>
      <c r="AT282" s="160" t="s">
        <v>243</v>
      </c>
      <c r="AU282" s="160" t="s">
        <v>87</v>
      </c>
      <c r="AY282" s="17" t="s">
        <v>240</v>
      </c>
      <c r="BE282" s="161">
        <f>IF(N282="základní",J282,0)</f>
        <v>0</v>
      </c>
      <c r="BF282" s="161">
        <f>IF(N282="snížená",J282,0)</f>
        <v>0</v>
      </c>
      <c r="BG282" s="161">
        <f>IF(N282="zákl. přenesená",J282,0)</f>
        <v>0</v>
      </c>
      <c r="BH282" s="161">
        <f>IF(N282="sníž. přenesená",J282,0)</f>
        <v>0</v>
      </c>
      <c r="BI282" s="161">
        <f>IF(N282="nulová",J282,0)</f>
        <v>0</v>
      </c>
      <c r="BJ282" s="17" t="s">
        <v>85</v>
      </c>
      <c r="BK282" s="161">
        <f>ROUND(I282*H282,2)</f>
        <v>0</v>
      </c>
      <c r="BL282" s="17" t="s">
        <v>239</v>
      </c>
      <c r="BM282" s="160" t="s">
        <v>597</v>
      </c>
    </row>
    <row r="283" spans="1:47" s="2" customFormat="1" ht="29.25">
      <c r="A283" s="32"/>
      <c r="B283" s="33"/>
      <c r="C283" s="32"/>
      <c r="D283" s="162" t="s">
        <v>248</v>
      </c>
      <c r="E283" s="32"/>
      <c r="F283" s="163" t="s">
        <v>598</v>
      </c>
      <c r="G283" s="32"/>
      <c r="H283" s="32"/>
      <c r="I283" s="164"/>
      <c r="J283" s="32"/>
      <c r="K283" s="32"/>
      <c r="L283" s="33"/>
      <c r="M283" s="165"/>
      <c r="N283" s="166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248</v>
      </c>
      <c r="AU283" s="17" t="s">
        <v>87</v>
      </c>
    </row>
    <row r="284" spans="2:51" s="13" customFormat="1" ht="12">
      <c r="B284" s="171"/>
      <c r="D284" s="162" t="s">
        <v>367</v>
      </c>
      <c r="F284" s="173" t="s">
        <v>599</v>
      </c>
      <c r="H284" s="174">
        <v>196.832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367</v>
      </c>
      <c r="AU284" s="172" t="s">
        <v>87</v>
      </c>
      <c r="AV284" s="13" t="s">
        <v>87</v>
      </c>
      <c r="AW284" s="13" t="s">
        <v>3</v>
      </c>
      <c r="AX284" s="13" t="s">
        <v>85</v>
      </c>
      <c r="AY284" s="172" t="s">
        <v>240</v>
      </c>
    </row>
    <row r="285" spans="1:65" s="2" customFormat="1" ht="24">
      <c r="A285" s="32"/>
      <c r="B285" s="148"/>
      <c r="C285" s="149" t="s">
        <v>600</v>
      </c>
      <c r="D285" s="149" t="s">
        <v>243</v>
      </c>
      <c r="E285" s="150" t="s">
        <v>601</v>
      </c>
      <c r="F285" s="151" t="s">
        <v>602</v>
      </c>
      <c r="G285" s="152" t="s">
        <v>391</v>
      </c>
      <c r="H285" s="153">
        <v>21.488</v>
      </c>
      <c r="I285" s="154"/>
      <c r="J285" s="155">
        <f>ROUND(I285*H285,2)</f>
        <v>0</v>
      </c>
      <c r="K285" s="151" t="s">
        <v>356</v>
      </c>
      <c r="L285" s="33"/>
      <c r="M285" s="156" t="s">
        <v>1</v>
      </c>
      <c r="N285" s="157" t="s">
        <v>43</v>
      </c>
      <c r="O285" s="58"/>
      <c r="P285" s="158">
        <f>O285*H285</f>
        <v>0</v>
      </c>
      <c r="Q285" s="158">
        <v>0</v>
      </c>
      <c r="R285" s="158">
        <f>Q285*H285</f>
        <v>0</v>
      </c>
      <c r="S285" s="158">
        <v>0</v>
      </c>
      <c r="T285" s="15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0" t="s">
        <v>239</v>
      </c>
      <c r="AT285" s="160" t="s">
        <v>243</v>
      </c>
      <c r="AU285" s="160" t="s">
        <v>87</v>
      </c>
      <c r="AY285" s="17" t="s">
        <v>240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7" t="s">
        <v>85</v>
      </c>
      <c r="BK285" s="161">
        <f>ROUND(I285*H285,2)</f>
        <v>0</v>
      </c>
      <c r="BL285" s="17" t="s">
        <v>239</v>
      </c>
      <c r="BM285" s="160" t="s">
        <v>603</v>
      </c>
    </row>
    <row r="286" spans="1:47" s="2" customFormat="1" ht="29.25">
      <c r="A286" s="32"/>
      <c r="B286" s="33"/>
      <c r="C286" s="32"/>
      <c r="D286" s="162" t="s">
        <v>248</v>
      </c>
      <c r="E286" s="32"/>
      <c r="F286" s="163" t="s">
        <v>604</v>
      </c>
      <c r="G286" s="32"/>
      <c r="H286" s="32"/>
      <c r="I286" s="164"/>
      <c r="J286" s="32"/>
      <c r="K286" s="32"/>
      <c r="L286" s="33"/>
      <c r="M286" s="165"/>
      <c r="N286" s="166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248</v>
      </c>
      <c r="AU286" s="17" t="s">
        <v>87</v>
      </c>
    </row>
    <row r="287" spans="2:51" s="13" customFormat="1" ht="12">
      <c r="B287" s="171"/>
      <c r="D287" s="162" t="s">
        <v>367</v>
      </c>
      <c r="E287" s="172" t="s">
        <v>1</v>
      </c>
      <c r="F287" s="173" t="s">
        <v>605</v>
      </c>
      <c r="H287" s="174">
        <v>18.644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367</v>
      </c>
      <c r="AU287" s="172" t="s">
        <v>87</v>
      </c>
      <c r="AV287" s="13" t="s">
        <v>87</v>
      </c>
      <c r="AW287" s="13" t="s">
        <v>33</v>
      </c>
      <c r="AX287" s="13" t="s">
        <v>78</v>
      </c>
      <c r="AY287" s="172" t="s">
        <v>240</v>
      </c>
    </row>
    <row r="288" spans="2:51" s="13" customFormat="1" ht="12">
      <c r="B288" s="171"/>
      <c r="D288" s="162" t="s">
        <v>367</v>
      </c>
      <c r="E288" s="172" t="s">
        <v>1</v>
      </c>
      <c r="F288" s="173" t="s">
        <v>606</v>
      </c>
      <c r="H288" s="174">
        <v>2.844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367</v>
      </c>
      <c r="AU288" s="172" t="s">
        <v>87</v>
      </c>
      <c r="AV288" s="13" t="s">
        <v>87</v>
      </c>
      <c r="AW288" s="13" t="s">
        <v>33</v>
      </c>
      <c r="AX288" s="13" t="s">
        <v>78</v>
      </c>
      <c r="AY288" s="172" t="s">
        <v>240</v>
      </c>
    </row>
    <row r="289" spans="2:51" s="14" customFormat="1" ht="12">
      <c r="B289" s="179"/>
      <c r="D289" s="162" t="s">
        <v>367</v>
      </c>
      <c r="E289" s="180" t="s">
        <v>1</v>
      </c>
      <c r="F289" s="181" t="s">
        <v>368</v>
      </c>
      <c r="H289" s="182">
        <v>21.488</v>
      </c>
      <c r="I289" s="183"/>
      <c r="L289" s="179"/>
      <c r="M289" s="184"/>
      <c r="N289" s="185"/>
      <c r="O289" s="185"/>
      <c r="P289" s="185"/>
      <c r="Q289" s="185"/>
      <c r="R289" s="185"/>
      <c r="S289" s="185"/>
      <c r="T289" s="186"/>
      <c r="AT289" s="180" t="s">
        <v>367</v>
      </c>
      <c r="AU289" s="180" t="s">
        <v>87</v>
      </c>
      <c r="AV289" s="14" t="s">
        <v>239</v>
      </c>
      <c r="AW289" s="14" t="s">
        <v>33</v>
      </c>
      <c r="AX289" s="14" t="s">
        <v>85</v>
      </c>
      <c r="AY289" s="180" t="s">
        <v>240</v>
      </c>
    </row>
    <row r="290" spans="1:65" s="2" customFormat="1" ht="24">
      <c r="A290" s="32"/>
      <c r="B290" s="148"/>
      <c r="C290" s="149" t="s">
        <v>607</v>
      </c>
      <c r="D290" s="149" t="s">
        <v>243</v>
      </c>
      <c r="E290" s="150" t="s">
        <v>608</v>
      </c>
      <c r="F290" s="151" t="s">
        <v>609</v>
      </c>
      <c r="G290" s="152" t="s">
        <v>391</v>
      </c>
      <c r="H290" s="153">
        <v>27.72</v>
      </c>
      <c r="I290" s="154"/>
      <c r="J290" s="155">
        <f>ROUND(I290*H290,2)</f>
        <v>0</v>
      </c>
      <c r="K290" s="151" t="s">
        <v>356</v>
      </c>
      <c r="L290" s="33"/>
      <c r="M290" s="156" t="s">
        <v>1</v>
      </c>
      <c r="N290" s="157" t="s">
        <v>43</v>
      </c>
      <c r="O290" s="58"/>
      <c r="P290" s="158">
        <f>O290*H290</f>
        <v>0</v>
      </c>
      <c r="Q290" s="158">
        <v>0</v>
      </c>
      <c r="R290" s="158">
        <f>Q290*H290</f>
        <v>0</v>
      </c>
      <c r="S290" s="158">
        <v>0</v>
      </c>
      <c r="T290" s="15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0" t="s">
        <v>239</v>
      </c>
      <c r="AT290" s="160" t="s">
        <v>243</v>
      </c>
      <c r="AU290" s="160" t="s">
        <v>87</v>
      </c>
      <c r="AY290" s="17" t="s">
        <v>240</v>
      </c>
      <c r="BE290" s="161">
        <f>IF(N290="základní",J290,0)</f>
        <v>0</v>
      </c>
      <c r="BF290" s="161">
        <f>IF(N290="snížená",J290,0)</f>
        <v>0</v>
      </c>
      <c r="BG290" s="161">
        <f>IF(N290="zákl. přenesená",J290,0)</f>
        <v>0</v>
      </c>
      <c r="BH290" s="161">
        <f>IF(N290="sníž. přenesená",J290,0)</f>
        <v>0</v>
      </c>
      <c r="BI290" s="161">
        <f>IF(N290="nulová",J290,0)</f>
        <v>0</v>
      </c>
      <c r="BJ290" s="17" t="s">
        <v>85</v>
      </c>
      <c r="BK290" s="161">
        <f>ROUND(I290*H290,2)</f>
        <v>0</v>
      </c>
      <c r="BL290" s="17" t="s">
        <v>239</v>
      </c>
      <c r="BM290" s="160" t="s">
        <v>610</v>
      </c>
    </row>
    <row r="291" spans="1:47" s="2" customFormat="1" ht="19.5">
      <c r="A291" s="32"/>
      <c r="B291" s="33"/>
      <c r="C291" s="32"/>
      <c r="D291" s="162" t="s">
        <v>248</v>
      </c>
      <c r="E291" s="32"/>
      <c r="F291" s="163" t="s">
        <v>611</v>
      </c>
      <c r="G291" s="32"/>
      <c r="H291" s="32"/>
      <c r="I291" s="164"/>
      <c r="J291" s="32"/>
      <c r="K291" s="32"/>
      <c r="L291" s="33"/>
      <c r="M291" s="165"/>
      <c r="N291" s="166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248</v>
      </c>
      <c r="AU291" s="17" t="s">
        <v>87</v>
      </c>
    </row>
    <row r="292" spans="2:51" s="13" customFormat="1" ht="12">
      <c r="B292" s="171"/>
      <c r="D292" s="162" t="s">
        <v>367</v>
      </c>
      <c r="E292" s="172" t="s">
        <v>1</v>
      </c>
      <c r="F292" s="173" t="s">
        <v>612</v>
      </c>
      <c r="H292" s="174">
        <v>49.208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367</v>
      </c>
      <c r="AU292" s="172" t="s">
        <v>87</v>
      </c>
      <c r="AV292" s="13" t="s">
        <v>87</v>
      </c>
      <c r="AW292" s="13" t="s">
        <v>33</v>
      </c>
      <c r="AX292" s="13" t="s">
        <v>78</v>
      </c>
      <c r="AY292" s="172" t="s">
        <v>240</v>
      </c>
    </row>
    <row r="293" spans="2:51" s="13" customFormat="1" ht="12">
      <c r="B293" s="171"/>
      <c r="D293" s="162" t="s">
        <v>367</v>
      </c>
      <c r="E293" s="172" t="s">
        <v>1</v>
      </c>
      <c r="F293" s="173" t="s">
        <v>613</v>
      </c>
      <c r="H293" s="174">
        <v>-21.488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367</v>
      </c>
      <c r="AU293" s="172" t="s">
        <v>87</v>
      </c>
      <c r="AV293" s="13" t="s">
        <v>87</v>
      </c>
      <c r="AW293" s="13" t="s">
        <v>33</v>
      </c>
      <c r="AX293" s="13" t="s">
        <v>78</v>
      </c>
      <c r="AY293" s="172" t="s">
        <v>240</v>
      </c>
    </row>
    <row r="294" spans="2:51" s="14" customFormat="1" ht="12">
      <c r="B294" s="179"/>
      <c r="D294" s="162" t="s">
        <v>367</v>
      </c>
      <c r="E294" s="180" t="s">
        <v>1</v>
      </c>
      <c r="F294" s="181" t="s">
        <v>368</v>
      </c>
      <c r="H294" s="182">
        <v>27.72</v>
      </c>
      <c r="I294" s="183"/>
      <c r="L294" s="179"/>
      <c r="M294" s="184"/>
      <c r="N294" s="185"/>
      <c r="O294" s="185"/>
      <c r="P294" s="185"/>
      <c r="Q294" s="185"/>
      <c r="R294" s="185"/>
      <c r="S294" s="185"/>
      <c r="T294" s="186"/>
      <c r="AT294" s="180" t="s">
        <v>367</v>
      </c>
      <c r="AU294" s="180" t="s">
        <v>87</v>
      </c>
      <c r="AV294" s="14" t="s">
        <v>239</v>
      </c>
      <c r="AW294" s="14" t="s">
        <v>33</v>
      </c>
      <c r="AX294" s="14" t="s">
        <v>85</v>
      </c>
      <c r="AY294" s="180" t="s">
        <v>240</v>
      </c>
    </row>
    <row r="295" spans="2:63" s="12" customFormat="1" ht="22.9" customHeight="1">
      <c r="B295" s="135"/>
      <c r="D295" s="136" t="s">
        <v>77</v>
      </c>
      <c r="E295" s="146" t="s">
        <v>614</v>
      </c>
      <c r="F295" s="146" t="s">
        <v>615</v>
      </c>
      <c r="I295" s="138"/>
      <c r="J295" s="147">
        <f>BK295</f>
        <v>0</v>
      </c>
      <c r="L295" s="135"/>
      <c r="M295" s="140"/>
      <c r="N295" s="141"/>
      <c r="O295" s="141"/>
      <c r="P295" s="142">
        <f>SUM(P296:P297)</f>
        <v>0</v>
      </c>
      <c r="Q295" s="141"/>
      <c r="R295" s="142">
        <f>SUM(R296:R297)</f>
        <v>0</v>
      </c>
      <c r="S295" s="141"/>
      <c r="T295" s="143">
        <f>SUM(T296:T297)</f>
        <v>0</v>
      </c>
      <c r="AR295" s="136" t="s">
        <v>85</v>
      </c>
      <c r="AT295" s="144" t="s">
        <v>77</v>
      </c>
      <c r="AU295" s="144" t="s">
        <v>85</v>
      </c>
      <c r="AY295" s="136" t="s">
        <v>240</v>
      </c>
      <c r="BK295" s="145">
        <f>SUM(BK296:BK297)</f>
        <v>0</v>
      </c>
    </row>
    <row r="296" spans="1:65" s="2" customFormat="1" ht="33" customHeight="1">
      <c r="A296" s="32"/>
      <c r="B296" s="148"/>
      <c r="C296" s="149" t="s">
        <v>616</v>
      </c>
      <c r="D296" s="149" t="s">
        <v>243</v>
      </c>
      <c r="E296" s="150" t="s">
        <v>617</v>
      </c>
      <c r="F296" s="151" t="s">
        <v>618</v>
      </c>
      <c r="G296" s="152" t="s">
        <v>391</v>
      </c>
      <c r="H296" s="153">
        <v>1354.745</v>
      </c>
      <c r="I296" s="154"/>
      <c r="J296" s="155">
        <f>ROUND(I296*H296,2)</f>
        <v>0</v>
      </c>
      <c r="K296" s="151" t="s">
        <v>356</v>
      </c>
      <c r="L296" s="33"/>
      <c r="M296" s="156" t="s">
        <v>1</v>
      </c>
      <c r="N296" s="157" t="s">
        <v>43</v>
      </c>
      <c r="O296" s="58"/>
      <c r="P296" s="158">
        <f>O296*H296</f>
        <v>0</v>
      </c>
      <c r="Q296" s="158">
        <v>0</v>
      </c>
      <c r="R296" s="158">
        <f>Q296*H296</f>
        <v>0</v>
      </c>
      <c r="S296" s="158">
        <v>0</v>
      </c>
      <c r="T296" s="159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0" t="s">
        <v>239</v>
      </c>
      <c r="AT296" s="160" t="s">
        <v>243</v>
      </c>
      <c r="AU296" s="160" t="s">
        <v>87</v>
      </c>
      <c r="AY296" s="17" t="s">
        <v>240</v>
      </c>
      <c r="BE296" s="161">
        <f>IF(N296="základní",J296,0)</f>
        <v>0</v>
      </c>
      <c r="BF296" s="161">
        <f>IF(N296="snížená",J296,0)</f>
        <v>0</v>
      </c>
      <c r="BG296" s="161">
        <f>IF(N296="zákl. přenesená",J296,0)</f>
        <v>0</v>
      </c>
      <c r="BH296" s="161">
        <f>IF(N296="sníž. přenesená",J296,0)</f>
        <v>0</v>
      </c>
      <c r="BI296" s="161">
        <f>IF(N296="nulová",J296,0)</f>
        <v>0</v>
      </c>
      <c r="BJ296" s="17" t="s">
        <v>85</v>
      </c>
      <c r="BK296" s="161">
        <f>ROUND(I296*H296,2)</f>
        <v>0</v>
      </c>
      <c r="BL296" s="17" t="s">
        <v>239</v>
      </c>
      <c r="BM296" s="160" t="s">
        <v>619</v>
      </c>
    </row>
    <row r="297" spans="1:47" s="2" customFormat="1" ht="29.25">
      <c r="A297" s="32"/>
      <c r="B297" s="33"/>
      <c r="C297" s="32"/>
      <c r="D297" s="162" t="s">
        <v>248</v>
      </c>
      <c r="E297" s="32"/>
      <c r="F297" s="163" t="s">
        <v>620</v>
      </c>
      <c r="G297" s="32"/>
      <c r="H297" s="32"/>
      <c r="I297" s="164"/>
      <c r="J297" s="32"/>
      <c r="K297" s="32"/>
      <c r="L297" s="33"/>
      <c r="M297" s="167"/>
      <c r="N297" s="168"/>
      <c r="O297" s="169"/>
      <c r="P297" s="169"/>
      <c r="Q297" s="169"/>
      <c r="R297" s="169"/>
      <c r="S297" s="169"/>
      <c r="T297" s="17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248</v>
      </c>
      <c r="AU297" s="17" t="s">
        <v>87</v>
      </c>
    </row>
    <row r="298" spans="1:31" s="2" customFormat="1" ht="6.95" customHeight="1">
      <c r="A298" s="32"/>
      <c r="B298" s="47"/>
      <c r="C298" s="48"/>
      <c r="D298" s="48"/>
      <c r="E298" s="48"/>
      <c r="F298" s="48"/>
      <c r="G298" s="48"/>
      <c r="H298" s="48"/>
      <c r="I298" s="48"/>
      <c r="J298" s="48"/>
      <c r="K298" s="48"/>
      <c r="L298" s="33"/>
      <c r="M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</row>
  </sheetData>
  <autoFilter ref="C131:K297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BM176"/>
  <sheetViews>
    <sheetView showGridLines="0" workbookViewId="0" topLeftCell="A124">
      <selection activeCell="F149" sqref="F14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210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2579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2661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211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ROUND(J123,2)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ROUND((SUM(BE123:BE175)),2)</f>
        <v>0</v>
      </c>
      <c r="G35" s="32"/>
      <c r="H35" s="32"/>
      <c r="I35" s="105">
        <v>0.21</v>
      </c>
      <c r="J35" s="104">
        <f>ROUND(((SUM(BE123:BE175))*I35),2)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ROUND((SUM(BF123:BF175)),2)</f>
        <v>0</v>
      </c>
      <c r="G36" s="32"/>
      <c r="H36" s="32"/>
      <c r="I36" s="105">
        <v>0.15</v>
      </c>
      <c r="J36" s="104">
        <f>ROUND(((SUM(BF123:BF175))*I36),2)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ROUND((SUM(BG123:BG175)),2)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ROUND((SUM(BH123:BH175)),2)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ROUND((SUM(BI123:BI175)),2)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2579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SO-802 - Sadové úpravy –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J125</f>
        <v>0</v>
      </c>
      <c r="L100" s="121"/>
    </row>
    <row r="101" spans="2:12" s="10" customFormat="1" ht="19.9" customHeight="1">
      <c r="B101" s="121"/>
      <c r="D101" s="122" t="s">
        <v>349</v>
      </c>
      <c r="E101" s="123"/>
      <c r="F101" s="123"/>
      <c r="G101" s="123"/>
      <c r="H101" s="123"/>
      <c r="I101" s="123"/>
      <c r="J101" s="124">
        <f>J173</f>
        <v>0</v>
      </c>
      <c r="L101" s="12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224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6.25" customHeight="1">
      <c r="A111" s="32"/>
      <c r="B111" s="33"/>
      <c r="C111" s="32"/>
      <c r="D111" s="32"/>
      <c r="E111" s="252" t="str">
        <f>E7</f>
        <v>ZTV pro výstavbu rodinných a bytových domů U Unika v Pacově - III.etapa</v>
      </c>
      <c r="F111" s="253"/>
      <c r="G111" s="253"/>
      <c r="H111" s="253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2:12" s="1" customFormat="1" ht="12" customHeight="1">
      <c r="B112" s="20"/>
      <c r="C112" s="27" t="s">
        <v>213</v>
      </c>
      <c r="L112" s="20"/>
    </row>
    <row r="113" spans="1:31" s="2" customFormat="1" ht="16.5" customHeight="1">
      <c r="A113" s="32"/>
      <c r="B113" s="33"/>
      <c r="C113" s="32"/>
      <c r="D113" s="32"/>
      <c r="E113" s="252" t="s">
        <v>2579</v>
      </c>
      <c r="F113" s="251"/>
      <c r="G113" s="251"/>
      <c r="H113" s="251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215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09" t="str">
        <f>E11</f>
        <v>SO-802 - Sadové úpravy – část C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F14</f>
        <v>město Pacov</v>
      </c>
      <c r="G117" s="32"/>
      <c r="H117" s="32"/>
      <c r="I117" s="27" t="s">
        <v>22</v>
      </c>
      <c r="J117" s="55" t="str">
        <f>IF(J14="","",J14)</f>
        <v>21. 12. 2020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5.7" customHeight="1">
      <c r="A119" s="32"/>
      <c r="B119" s="33"/>
      <c r="C119" s="27" t="s">
        <v>24</v>
      </c>
      <c r="D119" s="32"/>
      <c r="E119" s="32"/>
      <c r="F119" s="25" t="str">
        <f>E17</f>
        <v>město Pacov</v>
      </c>
      <c r="G119" s="32"/>
      <c r="H119" s="32"/>
      <c r="I119" s="27" t="s">
        <v>29</v>
      </c>
      <c r="J119" s="30" t="str">
        <f>E23</f>
        <v>PROJEKT CENTRUM NOVA s.r.o.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27</v>
      </c>
      <c r="D120" s="32"/>
      <c r="E120" s="32"/>
      <c r="F120" s="25" t="str">
        <f>IF(E20="","",E20)</f>
        <v>Vyplň údaj</v>
      </c>
      <c r="G120" s="32"/>
      <c r="H120" s="32"/>
      <c r="I120" s="27" t="s">
        <v>34</v>
      </c>
      <c r="J120" s="30" t="str">
        <f>E26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5"/>
      <c r="B122" s="126"/>
      <c r="C122" s="127" t="s">
        <v>225</v>
      </c>
      <c r="D122" s="128" t="s">
        <v>63</v>
      </c>
      <c r="E122" s="128" t="s">
        <v>59</v>
      </c>
      <c r="F122" s="128" t="s">
        <v>60</v>
      </c>
      <c r="G122" s="128" t="s">
        <v>226</v>
      </c>
      <c r="H122" s="128" t="s">
        <v>227</v>
      </c>
      <c r="I122" s="128" t="s">
        <v>228</v>
      </c>
      <c r="J122" s="128" t="s">
        <v>219</v>
      </c>
      <c r="K122" s="129" t="s">
        <v>229</v>
      </c>
      <c r="L122" s="130"/>
      <c r="M122" s="62" t="s">
        <v>1</v>
      </c>
      <c r="N122" s="63" t="s">
        <v>42</v>
      </c>
      <c r="O122" s="63" t="s">
        <v>230</v>
      </c>
      <c r="P122" s="63" t="s">
        <v>231</v>
      </c>
      <c r="Q122" s="63" t="s">
        <v>232</v>
      </c>
      <c r="R122" s="63" t="s">
        <v>233</v>
      </c>
      <c r="S122" s="63" t="s">
        <v>234</v>
      </c>
      <c r="T122" s="64" t="s">
        <v>235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3" s="2" customFormat="1" ht="22.9" customHeight="1">
      <c r="A123" s="32"/>
      <c r="B123" s="33"/>
      <c r="C123" s="69" t="s">
        <v>236</v>
      </c>
      <c r="D123" s="32"/>
      <c r="E123" s="32"/>
      <c r="F123" s="32"/>
      <c r="G123" s="32"/>
      <c r="H123" s="32"/>
      <c r="I123" s="32"/>
      <c r="J123" s="131">
        <f>BK123</f>
        <v>0</v>
      </c>
      <c r="K123" s="32"/>
      <c r="L123" s="33"/>
      <c r="M123" s="65"/>
      <c r="N123" s="56"/>
      <c r="O123" s="66"/>
      <c r="P123" s="132">
        <f>P124</f>
        <v>0</v>
      </c>
      <c r="Q123" s="66"/>
      <c r="R123" s="132">
        <f>R124</f>
        <v>1.5839999999999999</v>
      </c>
      <c r="S123" s="66"/>
      <c r="T123" s="133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77</v>
      </c>
      <c r="AU123" s="17" t="s">
        <v>221</v>
      </c>
      <c r="BK123" s="134">
        <f>BK124</f>
        <v>0</v>
      </c>
    </row>
    <row r="124" spans="2:63" s="12" customFormat="1" ht="25.9" customHeight="1">
      <c r="B124" s="135"/>
      <c r="D124" s="136" t="s">
        <v>77</v>
      </c>
      <c r="E124" s="137" t="s">
        <v>350</v>
      </c>
      <c r="F124" s="137" t="s">
        <v>351</v>
      </c>
      <c r="I124" s="138"/>
      <c r="J124" s="139">
        <f>BK124</f>
        <v>0</v>
      </c>
      <c r="L124" s="135"/>
      <c r="M124" s="140"/>
      <c r="N124" s="141"/>
      <c r="O124" s="141"/>
      <c r="P124" s="142">
        <f>P125+P173</f>
        <v>0</v>
      </c>
      <c r="Q124" s="141"/>
      <c r="R124" s="142">
        <f>R125+R173</f>
        <v>1.5839999999999999</v>
      </c>
      <c r="S124" s="141"/>
      <c r="T124" s="143">
        <f>T125+T173</f>
        <v>0</v>
      </c>
      <c r="AR124" s="136" t="s">
        <v>85</v>
      </c>
      <c r="AT124" s="144" t="s">
        <v>77</v>
      </c>
      <c r="AU124" s="144" t="s">
        <v>78</v>
      </c>
      <c r="AY124" s="136" t="s">
        <v>240</v>
      </c>
      <c r="BK124" s="145">
        <f>BK125+BK173</f>
        <v>0</v>
      </c>
    </row>
    <row r="125" spans="2:63" s="12" customFormat="1" ht="22.9" customHeight="1">
      <c r="B125" s="135"/>
      <c r="D125" s="136" t="s">
        <v>77</v>
      </c>
      <c r="E125" s="146" t="s">
        <v>85</v>
      </c>
      <c r="F125" s="146" t="s">
        <v>352</v>
      </c>
      <c r="I125" s="138"/>
      <c r="J125" s="147">
        <f>BK125</f>
        <v>0</v>
      </c>
      <c r="L125" s="135"/>
      <c r="M125" s="140"/>
      <c r="N125" s="141"/>
      <c r="O125" s="141"/>
      <c r="P125" s="142">
        <f>SUM(P126:P172)</f>
        <v>0</v>
      </c>
      <c r="Q125" s="141"/>
      <c r="R125" s="142">
        <f>SUM(R126:R172)</f>
        <v>1.5839999999999999</v>
      </c>
      <c r="S125" s="141"/>
      <c r="T125" s="143">
        <f>SUM(T126:T172)</f>
        <v>0</v>
      </c>
      <c r="AR125" s="136" t="s">
        <v>85</v>
      </c>
      <c r="AT125" s="144" t="s">
        <v>77</v>
      </c>
      <c r="AU125" s="144" t="s">
        <v>85</v>
      </c>
      <c r="AY125" s="136" t="s">
        <v>240</v>
      </c>
      <c r="BK125" s="145">
        <f>SUM(BK126:BK172)</f>
        <v>0</v>
      </c>
    </row>
    <row r="126" spans="1:65" s="2" customFormat="1" ht="24">
      <c r="A126" s="32"/>
      <c r="B126" s="148"/>
      <c r="C126" s="149" t="s">
        <v>85</v>
      </c>
      <c r="D126" s="149" t="s">
        <v>243</v>
      </c>
      <c r="E126" s="150" t="s">
        <v>2581</v>
      </c>
      <c r="F126" s="151" t="s">
        <v>2582</v>
      </c>
      <c r="G126" s="152" t="s">
        <v>375</v>
      </c>
      <c r="H126" s="153">
        <v>294</v>
      </c>
      <c r="I126" s="154"/>
      <c r="J126" s="155">
        <f>ROUND(I126*H126,2)</f>
        <v>0</v>
      </c>
      <c r="K126" s="151" t="s">
        <v>356</v>
      </c>
      <c r="L126" s="33"/>
      <c r="M126" s="156" t="s">
        <v>1</v>
      </c>
      <c r="N126" s="157" t="s">
        <v>43</v>
      </c>
      <c r="O126" s="5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239</v>
      </c>
      <c r="AT126" s="160" t="s">
        <v>243</v>
      </c>
      <c r="AU126" s="160" t="s">
        <v>87</v>
      </c>
      <c r="AY126" s="17" t="s">
        <v>240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7" t="s">
        <v>85</v>
      </c>
      <c r="BK126" s="161">
        <f>ROUND(I126*H126,2)</f>
        <v>0</v>
      </c>
      <c r="BL126" s="17" t="s">
        <v>239</v>
      </c>
      <c r="BM126" s="160" t="s">
        <v>2662</v>
      </c>
    </row>
    <row r="127" spans="1:47" s="2" customFormat="1" ht="12">
      <c r="A127" s="32"/>
      <c r="B127" s="33"/>
      <c r="C127" s="32"/>
      <c r="D127" s="162" t="s">
        <v>248</v>
      </c>
      <c r="E127" s="32"/>
      <c r="F127" s="163" t="s">
        <v>2584</v>
      </c>
      <c r="G127" s="32"/>
      <c r="H127" s="32"/>
      <c r="I127" s="164"/>
      <c r="J127" s="32"/>
      <c r="K127" s="32"/>
      <c r="L127" s="33"/>
      <c r="M127" s="165"/>
      <c r="N127" s="166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248</v>
      </c>
      <c r="AU127" s="17" t="s">
        <v>87</v>
      </c>
    </row>
    <row r="128" spans="2:51" s="13" customFormat="1" ht="12">
      <c r="B128" s="171"/>
      <c r="D128" s="162" t="s">
        <v>367</v>
      </c>
      <c r="E128" s="172" t="s">
        <v>1</v>
      </c>
      <c r="F128" s="173" t="s">
        <v>2663</v>
      </c>
      <c r="H128" s="174">
        <v>294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367</v>
      </c>
      <c r="AU128" s="172" t="s">
        <v>87</v>
      </c>
      <c r="AV128" s="13" t="s">
        <v>87</v>
      </c>
      <c r="AW128" s="13" t="s">
        <v>33</v>
      </c>
      <c r="AX128" s="13" t="s">
        <v>85</v>
      </c>
      <c r="AY128" s="172" t="s">
        <v>240</v>
      </c>
    </row>
    <row r="129" spans="1:65" s="2" customFormat="1" ht="33" customHeight="1">
      <c r="A129" s="32"/>
      <c r="B129" s="148"/>
      <c r="C129" s="149" t="s">
        <v>87</v>
      </c>
      <c r="D129" s="149" t="s">
        <v>243</v>
      </c>
      <c r="E129" s="150" t="s">
        <v>404</v>
      </c>
      <c r="F129" s="151" t="s">
        <v>405</v>
      </c>
      <c r="G129" s="152" t="s">
        <v>375</v>
      </c>
      <c r="H129" s="153">
        <v>279</v>
      </c>
      <c r="I129" s="154"/>
      <c r="J129" s="155">
        <f>ROUND(I129*H129,2)</f>
        <v>0</v>
      </c>
      <c r="K129" s="151" t="s">
        <v>356</v>
      </c>
      <c r="L129" s="33"/>
      <c r="M129" s="156" t="s">
        <v>1</v>
      </c>
      <c r="N129" s="157" t="s">
        <v>43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239</v>
      </c>
      <c r="AT129" s="160" t="s">
        <v>243</v>
      </c>
      <c r="AU129" s="160" t="s">
        <v>87</v>
      </c>
      <c r="AY129" s="17" t="s">
        <v>240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85</v>
      </c>
      <c r="BK129" s="161">
        <f>ROUND(I129*H129,2)</f>
        <v>0</v>
      </c>
      <c r="BL129" s="17" t="s">
        <v>239</v>
      </c>
      <c r="BM129" s="160" t="s">
        <v>2664</v>
      </c>
    </row>
    <row r="130" spans="1:47" s="2" customFormat="1" ht="39">
      <c r="A130" s="32"/>
      <c r="B130" s="33"/>
      <c r="C130" s="32"/>
      <c r="D130" s="162" t="s">
        <v>248</v>
      </c>
      <c r="E130" s="32"/>
      <c r="F130" s="163" t="s">
        <v>407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248</v>
      </c>
      <c r="AU130" s="17" t="s">
        <v>87</v>
      </c>
    </row>
    <row r="131" spans="1:65" s="2" customFormat="1" ht="24">
      <c r="A131" s="32"/>
      <c r="B131" s="148"/>
      <c r="C131" s="149" t="s">
        <v>100</v>
      </c>
      <c r="D131" s="149" t="s">
        <v>243</v>
      </c>
      <c r="E131" s="150" t="s">
        <v>688</v>
      </c>
      <c r="F131" s="151" t="s">
        <v>689</v>
      </c>
      <c r="G131" s="152" t="s">
        <v>375</v>
      </c>
      <c r="H131" s="153">
        <v>279</v>
      </c>
      <c r="I131" s="154"/>
      <c r="J131" s="155">
        <f>ROUND(I131*H131,2)</f>
        <v>0</v>
      </c>
      <c r="K131" s="151" t="s">
        <v>356</v>
      </c>
      <c r="L131" s="33"/>
      <c r="M131" s="156" t="s">
        <v>1</v>
      </c>
      <c r="N131" s="157" t="s">
        <v>43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239</v>
      </c>
      <c r="AT131" s="160" t="s">
        <v>243</v>
      </c>
      <c r="AU131" s="160" t="s">
        <v>87</v>
      </c>
      <c r="AY131" s="17" t="s">
        <v>240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85</v>
      </c>
      <c r="BK131" s="161">
        <f>ROUND(I131*H131,2)</f>
        <v>0</v>
      </c>
      <c r="BL131" s="17" t="s">
        <v>239</v>
      </c>
      <c r="BM131" s="160" t="s">
        <v>2665</v>
      </c>
    </row>
    <row r="132" spans="1:47" s="2" customFormat="1" ht="29.25">
      <c r="A132" s="32"/>
      <c r="B132" s="33"/>
      <c r="C132" s="32"/>
      <c r="D132" s="162" t="s">
        <v>248</v>
      </c>
      <c r="E132" s="32"/>
      <c r="F132" s="163" t="s">
        <v>691</v>
      </c>
      <c r="G132" s="32"/>
      <c r="H132" s="32"/>
      <c r="I132" s="164"/>
      <c r="J132" s="32"/>
      <c r="K132" s="32"/>
      <c r="L132" s="33"/>
      <c r="M132" s="165"/>
      <c r="N132" s="16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248</v>
      </c>
      <c r="AU132" s="17" t="s">
        <v>87</v>
      </c>
    </row>
    <row r="133" spans="2:51" s="13" customFormat="1" ht="12">
      <c r="B133" s="171"/>
      <c r="D133" s="162" t="s">
        <v>367</v>
      </c>
      <c r="E133" s="172" t="s">
        <v>1</v>
      </c>
      <c r="F133" s="173" t="s">
        <v>2666</v>
      </c>
      <c r="H133" s="174">
        <v>279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367</v>
      </c>
      <c r="AU133" s="172" t="s">
        <v>87</v>
      </c>
      <c r="AV133" s="13" t="s">
        <v>87</v>
      </c>
      <c r="AW133" s="13" t="s">
        <v>33</v>
      </c>
      <c r="AX133" s="13" t="s">
        <v>85</v>
      </c>
      <c r="AY133" s="172" t="s">
        <v>240</v>
      </c>
    </row>
    <row r="134" spans="1:65" s="2" customFormat="1" ht="16.5" customHeight="1">
      <c r="A134" s="32"/>
      <c r="B134" s="148"/>
      <c r="C134" s="149" t="s">
        <v>239</v>
      </c>
      <c r="D134" s="149" t="s">
        <v>243</v>
      </c>
      <c r="E134" s="150" t="s">
        <v>2589</v>
      </c>
      <c r="F134" s="151" t="s">
        <v>2590</v>
      </c>
      <c r="G134" s="152" t="s">
        <v>375</v>
      </c>
      <c r="H134" s="153">
        <v>279</v>
      </c>
      <c r="I134" s="154"/>
      <c r="J134" s="155">
        <f>ROUND(I134*H134,2)</f>
        <v>0</v>
      </c>
      <c r="K134" s="151" t="s">
        <v>356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239</v>
      </c>
      <c r="AT134" s="160" t="s">
        <v>243</v>
      </c>
      <c r="AU134" s="160" t="s">
        <v>87</v>
      </c>
      <c r="AY134" s="17" t="s">
        <v>240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239</v>
      </c>
      <c r="BM134" s="160" t="s">
        <v>2667</v>
      </c>
    </row>
    <row r="135" spans="1:47" s="2" customFormat="1" ht="29.25">
      <c r="A135" s="32"/>
      <c r="B135" s="33"/>
      <c r="C135" s="32"/>
      <c r="D135" s="162" t="s">
        <v>248</v>
      </c>
      <c r="E135" s="32"/>
      <c r="F135" s="163" t="s">
        <v>2592</v>
      </c>
      <c r="G135" s="32"/>
      <c r="H135" s="32"/>
      <c r="I135" s="164"/>
      <c r="J135" s="32"/>
      <c r="K135" s="32"/>
      <c r="L135" s="33"/>
      <c r="M135" s="165"/>
      <c r="N135" s="166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248</v>
      </c>
      <c r="AU135" s="17" t="s">
        <v>87</v>
      </c>
    </row>
    <row r="136" spans="1:65" s="2" customFormat="1" ht="33" customHeight="1">
      <c r="A136" s="32"/>
      <c r="B136" s="148"/>
      <c r="C136" s="149" t="s">
        <v>262</v>
      </c>
      <c r="D136" s="149" t="s">
        <v>243</v>
      </c>
      <c r="E136" s="150" t="s">
        <v>2593</v>
      </c>
      <c r="F136" s="151" t="s">
        <v>2594</v>
      </c>
      <c r="G136" s="152" t="s">
        <v>355</v>
      </c>
      <c r="H136" s="153">
        <v>150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2668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2596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1:65" s="2" customFormat="1" ht="24">
      <c r="A138" s="32"/>
      <c r="B138" s="148"/>
      <c r="C138" s="149" t="s">
        <v>267</v>
      </c>
      <c r="D138" s="149" t="s">
        <v>243</v>
      </c>
      <c r="E138" s="150" t="s">
        <v>2597</v>
      </c>
      <c r="F138" s="151" t="s">
        <v>2598</v>
      </c>
      <c r="G138" s="152" t="s">
        <v>355</v>
      </c>
      <c r="H138" s="153">
        <v>150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2669</v>
      </c>
    </row>
    <row r="139" spans="1:47" s="2" customFormat="1" ht="19.5">
      <c r="A139" s="32"/>
      <c r="B139" s="33"/>
      <c r="C139" s="32"/>
      <c r="D139" s="162" t="s">
        <v>248</v>
      </c>
      <c r="E139" s="32"/>
      <c r="F139" s="163" t="s">
        <v>2600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1:65" s="2" customFormat="1" ht="24">
      <c r="A140" s="32"/>
      <c r="B140" s="148"/>
      <c r="C140" s="149" t="s">
        <v>272</v>
      </c>
      <c r="D140" s="149" t="s">
        <v>243</v>
      </c>
      <c r="E140" s="150" t="s">
        <v>2601</v>
      </c>
      <c r="F140" s="151" t="s">
        <v>2602</v>
      </c>
      <c r="G140" s="152" t="s">
        <v>355</v>
      </c>
      <c r="H140" s="153">
        <v>150</v>
      </c>
      <c r="I140" s="154"/>
      <c r="J140" s="155">
        <f>ROUND(I140*H140,2)</f>
        <v>0</v>
      </c>
      <c r="K140" s="151" t="s">
        <v>356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239</v>
      </c>
      <c r="AT140" s="160" t="s">
        <v>243</v>
      </c>
      <c r="AU140" s="160" t="s">
        <v>87</v>
      </c>
      <c r="AY140" s="17" t="s">
        <v>240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239</v>
      </c>
      <c r="BM140" s="160" t="s">
        <v>2670</v>
      </c>
    </row>
    <row r="141" spans="1:47" s="2" customFormat="1" ht="19.5">
      <c r="A141" s="32"/>
      <c r="B141" s="33"/>
      <c r="C141" s="32"/>
      <c r="D141" s="162" t="s">
        <v>248</v>
      </c>
      <c r="E141" s="32"/>
      <c r="F141" s="163" t="s">
        <v>2604</v>
      </c>
      <c r="G141" s="32"/>
      <c r="H141" s="32"/>
      <c r="I141" s="164"/>
      <c r="J141" s="32"/>
      <c r="K141" s="32"/>
      <c r="L141" s="33"/>
      <c r="M141" s="165"/>
      <c r="N141" s="166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248</v>
      </c>
      <c r="AU141" s="17" t="s">
        <v>87</v>
      </c>
    </row>
    <row r="142" spans="1:65" s="2" customFormat="1" ht="16.5" customHeight="1">
      <c r="A142" s="32"/>
      <c r="B142" s="148"/>
      <c r="C142" s="194" t="s">
        <v>277</v>
      </c>
      <c r="D142" s="194" t="s">
        <v>428</v>
      </c>
      <c r="E142" s="195" t="s">
        <v>2605</v>
      </c>
      <c r="F142" s="196" t="s">
        <v>2606</v>
      </c>
      <c r="G142" s="197" t="s">
        <v>2065</v>
      </c>
      <c r="H142" s="198">
        <v>4.5</v>
      </c>
      <c r="I142" s="199"/>
      <c r="J142" s="200">
        <f>ROUND(I142*H142,2)</f>
        <v>0</v>
      </c>
      <c r="K142" s="196" t="s">
        <v>356</v>
      </c>
      <c r="L142" s="201"/>
      <c r="M142" s="202" t="s">
        <v>1</v>
      </c>
      <c r="N142" s="203" t="s">
        <v>43</v>
      </c>
      <c r="O142" s="58"/>
      <c r="P142" s="158">
        <f>O142*H142</f>
        <v>0</v>
      </c>
      <c r="Q142" s="158">
        <v>0.001</v>
      </c>
      <c r="R142" s="158">
        <f>Q142*H142</f>
        <v>0.0045000000000000005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277</v>
      </c>
      <c r="AT142" s="160" t="s">
        <v>428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2671</v>
      </c>
    </row>
    <row r="143" spans="1:47" s="2" customFormat="1" ht="12">
      <c r="A143" s="32"/>
      <c r="B143" s="33"/>
      <c r="C143" s="32"/>
      <c r="D143" s="162" t="s">
        <v>248</v>
      </c>
      <c r="E143" s="32"/>
      <c r="F143" s="163" t="s">
        <v>2606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51" s="15" customFormat="1" ht="12">
      <c r="B144" s="187"/>
      <c r="D144" s="162" t="s">
        <v>367</v>
      </c>
      <c r="E144" s="188" t="s">
        <v>1</v>
      </c>
      <c r="F144" s="189" t="s">
        <v>2608</v>
      </c>
      <c r="H144" s="188" t="s">
        <v>1</v>
      </c>
      <c r="I144" s="190"/>
      <c r="L144" s="187"/>
      <c r="M144" s="191"/>
      <c r="N144" s="192"/>
      <c r="O144" s="192"/>
      <c r="P144" s="192"/>
      <c r="Q144" s="192"/>
      <c r="R144" s="192"/>
      <c r="S144" s="192"/>
      <c r="T144" s="193"/>
      <c r="AT144" s="188" t="s">
        <v>367</v>
      </c>
      <c r="AU144" s="188" t="s">
        <v>87</v>
      </c>
      <c r="AV144" s="15" t="s">
        <v>85</v>
      </c>
      <c r="AW144" s="15" t="s">
        <v>33</v>
      </c>
      <c r="AX144" s="15" t="s">
        <v>78</v>
      </c>
      <c r="AY144" s="188" t="s">
        <v>240</v>
      </c>
    </row>
    <row r="145" spans="2:51" s="15" customFormat="1" ht="12">
      <c r="B145" s="187"/>
      <c r="D145" s="162" t="s">
        <v>367</v>
      </c>
      <c r="E145" s="188" t="s">
        <v>1</v>
      </c>
      <c r="F145" s="189" t="s">
        <v>2609</v>
      </c>
      <c r="H145" s="188" t="s">
        <v>1</v>
      </c>
      <c r="I145" s="190"/>
      <c r="L145" s="187"/>
      <c r="M145" s="191"/>
      <c r="N145" s="192"/>
      <c r="O145" s="192"/>
      <c r="P145" s="192"/>
      <c r="Q145" s="192"/>
      <c r="R145" s="192"/>
      <c r="S145" s="192"/>
      <c r="T145" s="193"/>
      <c r="AT145" s="188" t="s">
        <v>367</v>
      </c>
      <c r="AU145" s="188" t="s">
        <v>87</v>
      </c>
      <c r="AV145" s="15" t="s">
        <v>85</v>
      </c>
      <c r="AW145" s="15" t="s">
        <v>33</v>
      </c>
      <c r="AX145" s="15" t="s">
        <v>78</v>
      </c>
      <c r="AY145" s="188" t="s">
        <v>240</v>
      </c>
    </row>
    <row r="146" spans="2:51" s="13" customFormat="1" ht="12">
      <c r="B146" s="171"/>
      <c r="D146" s="162" t="s">
        <v>367</v>
      </c>
      <c r="E146" s="172" t="s">
        <v>1</v>
      </c>
      <c r="F146" s="173" t="s">
        <v>2672</v>
      </c>
      <c r="H146" s="174">
        <v>4.5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367</v>
      </c>
      <c r="AU146" s="172" t="s">
        <v>87</v>
      </c>
      <c r="AV146" s="13" t="s">
        <v>87</v>
      </c>
      <c r="AW146" s="13" t="s">
        <v>33</v>
      </c>
      <c r="AX146" s="13" t="s">
        <v>85</v>
      </c>
      <c r="AY146" s="172" t="s">
        <v>240</v>
      </c>
    </row>
    <row r="147" spans="1:65" s="2" customFormat="1" ht="33" customHeight="1">
      <c r="A147" s="32"/>
      <c r="B147" s="148"/>
      <c r="C147" s="149" t="s">
        <v>282</v>
      </c>
      <c r="D147" s="149" t="s">
        <v>243</v>
      </c>
      <c r="E147" s="150" t="s">
        <v>2611</v>
      </c>
      <c r="F147" s="151" t="s">
        <v>2612</v>
      </c>
      <c r="G147" s="152" t="s">
        <v>355</v>
      </c>
      <c r="H147" s="153">
        <v>150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2673</v>
      </c>
    </row>
    <row r="148" spans="1:47" s="2" customFormat="1" ht="19.5">
      <c r="A148" s="32"/>
      <c r="B148" s="33"/>
      <c r="C148" s="32"/>
      <c r="D148" s="162" t="s">
        <v>248</v>
      </c>
      <c r="E148" s="32"/>
      <c r="F148" s="163" t="s">
        <v>2614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1:65" s="2" customFormat="1" ht="16.5" customHeight="1">
      <c r="A149" s="32"/>
      <c r="B149" s="148"/>
      <c r="C149" s="194" t="s">
        <v>287</v>
      </c>
      <c r="D149" s="194" t="s">
        <v>428</v>
      </c>
      <c r="E149" s="195" t="s">
        <v>2615</v>
      </c>
      <c r="F149" s="196" t="s">
        <v>2616</v>
      </c>
      <c r="G149" s="197" t="s">
        <v>375</v>
      </c>
      <c r="H149" s="198">
        <v>7.5</v>
      </c>
      <c r="I149" s="199"/>
      <c r="J149" s="200">
        <f>ROUND(I149*H149,2)</f>
        <v>0</v>
      </c>
      <c r="K149" s="196" t="s">
        <v>356</v>
      </c>
      <c r="L149" s="201"/>
      <c r="M149" s="202" t="s">
        <v>1</v>
      </c>
      <c r="N149" s="203" t="s">
        <v>43</v>
      </c>
      <c r="O149" s="58"/>
      <c r="P149" s="158">
        <f>O149*H149</f>
        <v>0</v>
      </c>
      <c r="Q149" s="158">
        <v>0.21</v>
      </c>
      <c r="R149" s="158">
        <f>Q149*H149</f>
        <v>1.575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277</v>
      </c>
      <c r="AT149" s="160" t="s">
        <v>428</v>
      </c>
      <c r="AU149" s="160" t="s">
        <v>87</v>
      </c>
      <c r="AY149" s="17" t="s">
        <v>240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239</v>
      </c>
      <c r="BM149" s="160" t="s">
        <v>2674</v>
      </c>
    </row>
    <row r="150" spans="1:47" s="2" customFormat="1" ht="12">
      <c r="A150" s="32"/>
      <c r="B150" s="33"/>
      <c r="C150" s="32"/>
      <c r="D150" s="162" t="s">
        <v>248</v>
      </c>
      <c r="E150" s="32"/>
      <c r="F150" s="163" t="s">
        <v>2616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248</v>
      </c>
      <c r="AU150" s="17" t="s">
        <v>87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2675</v>
      </c>
      <c r="H151" s="174">
        <v>7.5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85</v>
      </c>
      <c r="AY151" s="172" t="s">
        <v>240</v>
      </c>
    </row>
    <row r="152" spans="1:65" s="2" customFormat="1" ht="21.75" customHeight="1">
      <c r="A152" s="32"/>
      <c r="B152" s="148"/>
      <c r="C152" s="149" t="s">
        <v>292</v>
      </c>
      <c r="D152" s="149" t="s">
        <v>243</v>
      </c>
      <c r="E152" s="150" t="s">
        <v>2619</v>
      </c>
      <c r="F152" s="151" t="s">
        <v>2620</v>
      </c>
      <c r="G152" s="152" t="s">
        <v>355</v>
      </c>
      <c r="H152" s="153">
        <v>150</v>
      </c>
      <c r="I152" s="154"/>
      <c r="J152" s="155">
        <f>ROUND(I152*H152,2)</f>
        <v>0</v>
      </c>
      <c r="K152" s="151" t="s">
        <v>356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239</v>
      </c>
      <c r="AT152" s="160" t="s">
        <v>243</v>
      </c>
      <c r="AU152" s="160" t="s">
        <v>87</v>
      </c>
      <c r="AY152" s="17" t="s">
        <v>240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239</v>
      </c>
      <c r="BM152" s="160" t="s">
        <v>2676</v>
      </c>
    </row>
    <row r="153" spans="1:47" s="2" customFormat="1" ht="12">
      <c r="A153" s="32"/>
      <c r="B153" s="33"/>
      <c r="C153" s="32"/>
      <c r="D153" s="162" t="s">
        <v>248</v>
      </c>
      <c r="E153" s="32"/>
      <c r="F153" s="163" t="s">
        <v>2622</v>
      </c>
      <c r="G153" s="32"/>
      <c r="H153" s="32"/>
      <c r="I153" s="164"/>
      <c r="J153" s="32"/>
      <c r="K153" s="32"/>
      <c r="L153" s="33"/>
      <c r="M153" s="165"/>
      <c r="N153" s="166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248</v>
      </c>
      <c r="AU153" s="17" t="s">
        <v>87</v>
      </c>
    </row>
    <row r="154" spans="1:65" s="2" customFormat="1" ht="16.5" customHeight="1">
      <c r="A154" s="32"/>
      <c r="B154" s="148"/>
      <c r="C154" s="149" t="s">
        <v>297</v>
      </c>
      <c r="D154" s="149" t="s">
        <v>243</v>
      </c>
      <c r="E154" s="150" t="s">
        <v>2623</v>
      </c>
      <c r="F154" s="151" t="s">
        <v>2624</v>
      </c>
      <c r="G154" s="152" t="s">
        <v>355</v>
      </c>
      <c r="H154" s="153">
        <v>150</v>
      </c>
      <c r="I154" s="154"/>
      <c r="J154" s="155">
        <f>ROUND(I154*H154,2)</f>
        <v>0</v>
      </c>
      <c r="K154" s="151" t="s">
        <v>356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239</v>
      </c>
      <c r="AT154" s="160" t="s">
        <v>243</v>
      </c>
      <c r="AU154" s="160" t="s">
        <v>87</v>
      </c>
      <c r="AY154" s="17" t="s">
        <v>240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239</v>
      </c>
      <c r="BM154" s="160" t="s">
        <v>2677</v>
      </c>
    </row>
    <row r="155" spans="1:47" s="2" customFormat="1" ht="12">
      <c r="A155" s="32"/>
      <c r="B155" s="33"/>
      <c r="C155" s="32"/>
      <c r="D155" s="162" t="s">
        <v>248</v>
      </c>
      <c r="E155" s="32"/>
      <c r="F155" s="163" t="s">
        <v>2626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248</v>
      </c>
      <c r="AU155" s="17" t="s">
        <v>87</v>
      </c>
    </row>
    <row r="156" spans="1:65" s="2" customFormat="1" ht="36">
      <c r="A156" s="32"/>
      <c r="B156" s="148"/>
      <c r="C156" s="149" t="s">
        <v>302</v>
      </c>
      <c r="D156" s="149" t="s">
        <v>243</v>
      </c>
      <c r="E156" s="150" t="s">
        <v>2627</v>
      </c>
      <c r="F156" s="151" t="s">
        <v>2628</v>
      </c>
      <c r="G156" s="152" t="s">
        <v>355</v>
      </c>
      <c r="H156" s="153">
        <v>150</v>
      </c>
      <c r="I156" s="154"/>
      <c r="J156" s="155">
        <f>ROUND(I156*H156,2)</f>
        <v>0</v>
      </c>
      <c r="K156" s="151" t="s">
        <v>1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2678</v>
      </c>
    </row>
    <row r="157" spans="1:65" s="2" customFormat="1" ht="33" customHeight="1">
      <c r="A157" s="32"/>
      <c r="B157" s="148"/>
      <c r="C157" s="149" t="s">
        <v>307</v>
      </c>
      <c r="D157" s="149" t="s">
        <v>243</v>
      </c>
      <c r="E157" s="150" t="s">
        <v>2630</v>
      </c>
      <c r="F157" s="151" t="s">
        <v>2631</v>
      </c>
      <c r="G157" s="152" t="s">
        <v>355</v>
      </c>
      <c r="H157" s="153">
        <v>150</v>
      </c>
      <c r="I157" s="154"/>
      <c r="J157" s="155">
        <f>ROUND(I157*H157,2)</f>
        <v>0</v>
      </c>
      <c r="K157" s="151" t="s">
        <v>356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239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239</v>
      </c>
      <c r="BM157" s="160" t="s">
        <v>2679</v>
      </c>
    </row>
    <row r="158" spans="1:47" s="2" customFormat="1" ht="29.25">
      <c r="A158" s="32"/>
      <c r="B158" s="33"/>
      <c r="C158" s="32"/>
      <c r="D158" s="162" t="s">
        <v>248</v>
      </c>
      <c r="E158" s="32"/>
      <c r="F158" s="163" t="s">
        <v>2633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1:65" s="2" customFormat="1" ht="21.75" customHeight="1">
      <c r="A159" s="32"/>
      <c r="B159" s="148"/>
      <c r="C159" s="149" t="s">
        <v>8</v>
      </c>
      <c r="D159" s="149" t="s">
        <v>243</v>
      </c>
      <c r="E159" s="150" t="s">
        <v>2634</v>
      </c>
      <c r="F159" s="151" t="s">
        <v>2635</v>
      </c>
      <c r="G159" s="152" t="s">
        <v>375</v>
      </c>
      <c r="H159" s="153">
        <v>0.15</v>
      </c>
      <c r="I159" s="154"/>
      <c r="J159" s="155">
        <f>ROUND(I159*H159,2)</f>
        <v>0</v>
      </c>
      <c r="K159" s="151" t="s">
        <v>356</v>
      </c>
      <c r="L159" s="33"/>
      <c r="M159" s="156" t="s">
        <v>1</v>
      </c>
      <c r="N159" s="157" t="s">
        <v>43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239</v>
      </c>
      <c r="AT159" s="160" t="s">
        <v>243</v>
      </c>
      <c r="AU159" s="160" t="s">
        <v>87</v>
      </c>
      <c r="AY159" s="17" t="s">
        <v>240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239</v>
      </c>
      <c r="BM159" s="160" t="s">
        <v>2680</v>
      </c>
    </row>
    <row r="160" spans="1:47" s="2" customFormat="1" ht="12">
      <c r="A160" s="32"/>
      <c r="B160" s="33"/>
      <c r="C160" s="32"/>
      <c r="D160" s="162" t="s">
        <v>248</v>
      </c>
      <c r="E160" s="32"/>
      <c r="F160" s="163" t="s">
        <v>2637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248</v>
      </c>
      <c r="AU160" s="17" t="s">
        <v>87</v>
      </c>
    </row>
    <row r="161" spans="2:51" s="15" customFormat="1" ht="12">
      <c r="B161" s="187"/>
      <c r="D161" s="162" t="s">
        <v>367</v>
      </c>
      <c r="E161" s="188" t="s">
        <v>1</v>
      </c>
      <c r="F161" s="189" t="s">
        <v>2638</v>
      </c>
      <c r="H161" s="188" t="s">
        <v>1</v>
      </c>
      <c r="I161" s="190"/>
      <c r="L161" s="187"/>
      <c r="M161" s="191"/>
      <c r="N161" s="192"/>
      <c r="O161" s="192"/>
      <c r="P161" s="192"/>
      <c r="Q161" s="192"/>
      <c r="R161" s="192"/>
      <c r="S161" s="192"/>
      <c r="T161" s="193"/>
      <c r="AT161" s="188" t="s">
        <v>367</v>
      </c>
      <c r="AU161" s="188" t="s">
        <v>87</v>
      </c>
      <c r="AV161" s="15" t="s">
        <v>85</v>
      </c>
      <c r="AW161" s="15" t="s">
        <v>33</v>
      </c>
      <c r="AX161" s="15" t="s">
        <v>78</v>
      </c>
      <c r="AY161" s="188" t="s">
        <v>240</v>
      </c>
    </row>
    <row r="162" spans="2:51" s="13" customFormat="1" ht="12">
      <c r="B162" s="171"/>
      <c r="D162" s="162" t="s">
        <v>367</v>
      </c>
      <c r="E162" s="172" t="s">
        <v>1</v>
      </c>
      <c r="F162" s="173" t="s">
        <v>2681</v>
      </c>
      <c r="H162" s="174">
        <v>0.15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33</v>
      </c>
      <c r="AX162" s="13" t="s">
        <v>85</v>
      </c>
      <c r="AY162" s="172" t="s">
        <v>240</v>
      </c>
    </row>
    <row r="163" spans="1:65" s="2" customFormat="1" ht="16.5" customHeight="1">
      <c r="A163" s="32"/>
      <c r="B163" s="148"/>
      <c r="C163" s="194" t="s">
        <v>316</v>
      </c>
      <c r="D163" s="194" t="s">
        <v>428</v>
      </c>
      <c r="E163" s="195" t="s">
        <v>2640</v>
      </c>
      <c r="F163" s="196" t="s">
        <v>2641</v>
      </c>
      <c r="G163" s="197" t="s">
        <v>2065</v>
      </c>
      <c r="H163" s="198">
        <v>4.5</v>
      </c>
      <c r="I163" s="199"/>
      <c r="J163" s="200">
        <f>ROUND(I163*H163,2)</f>
        <v>0</v>
      </c>
      <c r="K163" s="196" t="s">
        <v>356</v>
      </c>
      <c r="L163" s="201"/>
      <c r="M163" s="202" t="s">
        <v>1</v>
      </c>
      <c r="N163" s="203" t="s">
        <v>43</v>
      </c>
      <c r="O163" s="58"/>
      <c r="P163" s="158">
        <f>O163*H163</f>
        <v>0</v>
      </c>
      <c r="Q163" s="158">
        <v>0.001</v>
      </c>
      <c r="R163" s="158">
        <f>Q163*H163</f>
        <v>0.0045000000000000005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277</v>
      </c>
      <c r="AT163" s="160" t="s">
        <v>428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2682</v>
      </c>
    </row>
    <row r="164" spans="1:47" s="2" customFormat="1" ht="12">
      <c r="A164" s="32"/>
      <c r="B164" s="33"/>
      <c r="C164" s="32"/>
      <c r="D164" s="162" t="s">
        <v>248</v>
      </c>
      <c r="E164" s="32"/>
      <c r="F164" s="163" t="s">
        <v>2641</v>
      </c>
      <c r="G164" s="32"/>
      <c r="H164" s="32"/>
      <c r="I164" s="164"/>
      <c r="J164" s="32"/>
      <c r="K164" s="32"/>
      <c r="L164" s="33"/>
      <c r="M164" s="165"/>
      <c r="N164" s="166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2:51" s="13" customFormat="1" ht="12">
      <c r="B165" s="171"/>
      <c r="D165" s="162" t="s">
        <v>367</v>
      </c>
      <c r="E165" s="172" t="s">
        <v>1</v>
      </c>
      <c r="F165" s="173" t="s">
        <v>2683</v>
      </c>
      <c r="H165" s="174">
        <v>4.5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367</v>
      </c>
      <c r="AU165" s="172" t="s">
        <v>87</v>
      </c>
      <c r="AV165" s="13" t="s">
        <v>87</v>
      </c>
      <c r="AW165" s="13" t="s">
        <v>33</v>
      </c>
      <c r="AX165" s="13" t="s">
        <v>78</v>
      </c>
      <c r="AY165" s="172" t="s">
        <v>240</v>
      </c>
    </row>
    <row r="166" spans="1:65" s="2" customFormat="1" ht="21.75" customHeight="1">
      <c r="A166" s="32"/>
      <c r="B166" s="148"/>
      <c r="C166" s="149" t="s">
        <v>321</v>
      </c>
      <c r="D166" s="149" t="s">
        <v>243</v>
      </c>
      <c r="E166" s="150" t="s">
        <v>2644</v>
      </c>
      <c r="F166" s="151" t="s">
        <v>2645</v>
      </c>
      <c r="G166" s="152" t="s">
        <v>355</v>
      </c>
      <c r="H166" s="153">
        <v>150</v>
      </c>
      <c r="I166" s="154"/>
      <c r="J166" s="155">
        <f>ROUND(I166*H166,2)</f>
        <v>0</v>
      </c>
      <c r="K166" s="151" t="s">
        <v>356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2684</v>
      </c>
    </row>
    <row r="167" spans="1:47" s="2" customFormat="1" ht="12">
      <c r="A167" s="32"/>
      <c r="B167" s="33"/>
      <c r="C167" s="32"/>
      <c r="D167" s="162" t="s">
        <v>248</v>
      </c>
      <c r="E167" s="32"/>
      <c r="F167" s="163" t="s">
        <v>2647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1:65" s="2" customFormat="1" ht="16.5" customHeight="1">
      <c r="A168" s="32"/>
      <c r="B168" s="148"/>
      <c r="C168" s="149" t="s">
        <v>327</v>
      </c>
      <c r="D168" s="149" t="s">
        <v>243</v>
      </c>
      <c r="E168" s="150" t="s">
        <v>2648</v>
      </c>
      <c r="F168" s="151" t="s">
        <v>2649</v>
      </c>
      <c r="G168" s="152" t="s">
        <v>375</v>
      </c>
      <c r="H168" s="153">
        <v>1.2</v>
      </c>
      <c r="I168" s="154"/>
      <c r="J168" s="155">
        <f>ROUND(I168*H168,2)</f>
        <v>0</v>
      </c>
      <c r="K168" s="151" t="s">
        <v>356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239</v>
      </c>
      <c r="AT168" s="160" t="s">
        <v>243</v>
      </c>
      <c r="AU168" s="160" t="s">
        <v>87</v>
      </c>
      <c r="AY168" s="17" t="s">
        <v>240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239</v>
      </c>
      <c r="BM168" s="160" t="s">
        <v>2685</v>
      </c>
    </row>
    <row r="169" spans="1:47" s="2" customFormat="1" ht="12">
      <c r="A169" s="32"/>
      <c r="B169" s="33"/>
      <c r="C169" s="32"/>
      <c r="D169" s="162" t="s">
        <v>248</v>
      </c>
      <c r="E169" s="32"/>
      <c r="F169" s="163" t="s">
        <v>2651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248</v>
      </c>
      <c r="AU169" s="17" t="s">
        <v>87</v>
      </c>
    </row>
    <row r="170" spans="1:65" s="2" customFormat="1" ht="21.75" customHeight="1">
      <c r="A170" s="32"/>
      <c r="B170" s="148"/>
      <c r="C170" s="149" t="s">
        <v>332</v>
      </c>
      <c r="D170" s="149" t="s">
        <v>243</v>
      </c>
      <c r="E170" s="150" t="s">
        <v>2652</v>
      </c>
      <c r="F170" s="151" t="s">
        <v>2653</v>
      </c>
      <c r="G170" s="152" t="s">
        <v>375</v>
      </c>
      <c r="H170" s="153">
        <v>1.2</v>
      </c>
      <c r="I170" s="154"/>
      <c r="J170" s="155">
        <f>ROUND(I170*H170,2)</f>
        <v>0</v>
      </c>
      <c r="K170" s="151" t="s">
        <v>356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239</v>
      </c>
      <c r="AT170" s="160" t="s">
        <v>243</v>
      </c>
      <c r="AU170" s="160" t="s">
        <v>87</v>
      </c>
      <c r="AY170" s="17" t="s">
        <v>240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239</v>
      </c>
      <c r="BM170" s="160" t="s">
        <v>2686</v>
      </c>
    </row>
    <row r="171" spans="1:47" s="2" customFormat="1" ht="12">
      <c r="A171" s="32"/>
      <c r="B171" s="33"/>
      <c r="C171" s="32"/>
      <c r="D171" s="162" t="s">
        <v>248</v>
      </c>
      <c r="E171" s="32"/>
      <c r="F171" s="163" t="s">
        <v>2655</v>
      </c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248</v>
      </c>
      <c r="AU171" s="17" t="s">
        <v>87</v>
      </c>
    </row>
    <row r="172" spans="2:51" s="13" customFormat="1" ht="12">
      <c r="B172" s="171"/>
      <c r="D172" s="162" t="s">
        <v>367</v>
      </c>
      <c r="E172" s="172" t="s">
        <v>1</v>
      </c>
      <c r="F172" s="173" t="s">
        <v>2687</v>
      </c>
      <c r="H172" s="174">
        <v>1.2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367</v>
      </c>
      <c r="AU172" s="172" t="s">
        <v>87</v>
      </c>
      <c r="AV172" s="13" t="s">
        <v>87</v>
      </c>
      <c r="AW172" s="13" t="s">
        <v>33</v>
      </c>
      <c r="AX172" s="13" t="s">
        <v>78</v>
      </c>
      <c r="AY172" s="172" t="s">
        <v>240</v>
      </c>
    </row>
    <row r="173" spans="2:63" s="12" customFormat="1" ht="22.9" customHeight="1">
      <c r="B173" s="135"/>
      <c r="D173" s="136" t="s">
        <v>77</v>
      </c>
      <c r="E173" s="146" t="s">
        <v>614</v>
      </c>
      <c r="F173" s="146" t="s">
        <v>615</v>
      </c>
      <c r="I173" s="138"/>
      <c r="J173" s="147">
        <f>BK173</f>
        <v>0</v>
      </c>
      <c r="L173" s="135"/>
      <c r="M173" s="140"/>
      <c r="N173" s="141"/>
      <c r="O173" s="141"/>
      <c r="P173" s="142">
        <f>SUM(P174:P175)</f>
        <v>0</v>
      </c>
      <c r="Q173" s="141"/>
      <c r="R173" s="142">
        <f>SUM(R174:R175)</f>
        <v>0</v>
      </c>
      <c r="S173" s="141"/>
      <c r="T173" s="143">
        <f>SUM(T174:T175)</f>
        <v>0</v>
      </c>
      <c r="AR173" s="136" t="s">
        <v>85</v>
      </c>
      <c r="AT173" s="144" t="s">
        <v>77</v>
      </c>
      <c r="AU173" s="144" t="s">
        <v>85</v>
      </c>
      <c r="AY173" s="136" t="s">
        <v>240</v>
      </c>
      <c r="BK173" s="145">
        <f>SUM(BK174:BK175)</f>
        <v>0</v>
      </c>
    </row>
    <row r="174" spans="1:65" s="2" customFormat="1" ht="24">
      <c r="A174" s="32"/>
      <c r="B174" s="148"/>
      <c r="C174" s="149" t="s">
        <v>453</v>
      </c>
      <c r="D174" s="149" t="s">
        <v>243</v>
      </c>
      <c r="E174" s="150" t="s">
        <v>2657</v>
      </c>
      <c r="F174" s="151" t="s">
        <v>2658</v>
      </c>
      <c r="G174" s="152" t="s">
        <v>391</v>
      </c>
      <c r="H174" s="153">
        <v>1.584</v>
      </c>
      <c r="I174" s="154"/>
      <c r="J174" s="155">
        <f>ROUND(I174*H174,2)</f>
        <v>0</v>
      </c>
      <c r="K174" s="151" t="s">
        <v>356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239</v>
      </c>
      <c r="AT174" s="160" t="s">
        <v>243</v>
      </c>
      <c r="AU174" s="160" t="s">
        <v>87</v>
      </c>
      <c r="AY174" s="17" t="s">
        <v>240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239</v>
      </c>
      <c r="BM174" s="160" t="s">
        <v>2688</v>
      </c>
    </row>
    <row r="175" spans="1:47" s="2" customFormat="1" ht="19.5">
      <c r="A175" s="32"/>
      <c r="B175" s="33"/>
      <c r="C175" s="32"/>
      <c r="D175" s="162" t="s">
        <v>248</v>
      </c>
      <c r="E175" s="32"/>
      <c r="F175" s="163" t="s">
        <v>2660</v>
      </c>
      <c r="G175" s="32"/>
      <c r="H175" s="32"/>
      <c r="I175" s="164"/>
      <c r="J175" s="32"/>
      <c r="K175" s="32"/>
      <c r="L175" s="33"/>
      <c r="M175" s="167"/>
      <c r="N175" s="168"/>
      <c r="O175" s="169"/>
      <c r="P175" s="169"/>
      <c r="Q175" s="169"/>
      <c r="R175" s="169"/>
      <c r="S175" s="169"/>
      <c r="T175" s="1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248</v>
      </c>
      <c r="AU175" s="17" t="s">
        <v>87</v>
      </c>
    </row>
    <row r="176" spans="1:31" s="2" customFormat="1" ht="6.95" customHeight="1">
      <c r="A176" s="32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3"/>
      <c r="M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autoFilter ref="C122:K17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5"/>
  <sheetViews>
    <sheetView showGridLines="0" workbookViewId="0" topLeftCell="A111">
      <selection activeCell="F147" sqref="F1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105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ht="12.75">
      <c r="B8" s="20"/>
      <c r="D8" s="27" t="s">
        <v>213</v>
      </c>
      <c r="L8" s="20"/>
    </row>
    <row r="9" spans="2:12" s="1" customFormat="1" ht="16.5" customHeight="1">
      <c r="B9" s="20"/>
      <c r="E9" s="252" t="s">
        <v>337</v>
      </c>
      <c r="F9" s="225"/>
      <c r="G9" s="225"/>
      <c r="H9" s="225"/>
      <c r="L9" s="20"/>
    </row>
    <row r="10" spans="2:12" s="1" customFormat="1" ht="12" customHeight="1">
      <c r="B10" s="20"/>
      <c r="D10" s="27" t="s">
        <v>215</v>
      </c>
      <c r="L10" s="20"/>
    </row>
    <row r="11" spans="1:31" s="2" customFormat="1" ht="16.5" customHeight="1">
      <c r="A11" s="32"/>
      <c r="B11" s="33"/>
      <c r="C11" s="32"/>
      <c r="D11" s="32"/>
      <c r="E11" s="255" t="s">
        <v>338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339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6.5" customHeight="1">
      <c r="A13" s="32"/>
      <c r="B13" s="33"/>
      <c r="C13" s="32"/>
      <c r="D13" s="32"/>
      <c r="E13" s="209" t="s">
        <v>621</v>
      </c>
      <c r="F13" s="251"/>
      <c r="G13" s="251"/>
      <c r="H13" s="25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3"/>
      <c r="C15" s="32"/>
      <c r="D15" s="27" t="s">
        <v>18</v>
      </c>
      <c r="E15" s="32"/>
      <c r="F15" s="25" t="s">
        <v>102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21. 12. 2020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21</v>
      </c>
      <c r="F19" s="32"/>
      <c r="G19" s="32"/>
      <c r="H19" s="32"/>
      <c r="I19" s="27" t="s">
        <v>26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27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4" t="str">
        <f>'Rekapitulace stavby'!E14</f>
        <v>Vyplň údaj</v>
      </c>
      <c r="F22" s="240"/>
      <c r="G22" s="240"/>
      <c r="H22" s="240"/>
      <c r="I22" s="27" t="s">
        <v>26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29</v>
      </c>
      <c r="E24" s="32"/>
      <c r="F24" s="32"/>
      <c r="G24" s="32"/>
      <c r="H24" s="32"/>
      <c r="I24" s="27" t="s">
        <v>25</v>
      </c>
      <c r="J24" s="25" t="s">
        <v>30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26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34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26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36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55.25" customHeight="1">
      <c r="A31" s="99"/>
      <c r="B31" s="100"/>
      <c r="C31" s="99"/>
      <c r="D31" s="99"/>
      <c r="E31" s="244" t="s">
        <v>341</v>
      </c>
      <c r="F31" s="244"/>
      <c r="G31" s="244"/>
      <c r="H31" s="244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2" t="s">
        <v>38</v>
      </c>
      <c r="E34" s="32"/>
      <c r="F34" s="32"/>
      <c r="G34" s="32"/>
      <c r="H34" s="32"/>
      <c r="I34" s="32"/>
      <c r="J34" s="71">
        <f>ROUND(J129,2)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40</v>
      </c>
      <c r="G36" s="32"/>
      <c r="H36" s="32"/>
      <c r="I36" s="36" t="s">
        <v>39</v>
      </c>
      <c r="J36" s="36" t="s">
        <v>41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3" t="s">
        <v>42</v>
      </c>
      <c r="E37" s="27" t="s">
        <v>43</v>
      </c>
      <c r="F37" s="104">
        <f>ROUND((SUM(BE129:BE164)),2)</f>
        <v>0</v>
      </c>
      <c r="G37" s="32"/>
      <c r="H37" s="32"/>
      <c r="I37" s="105">
        <v>0.21</v>
      </c>
      <c r="J37" s="104">
        <f>ROUND(((SUM(BE129:BE164))*I37),2)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44</v>
      </c>
      <c r="F38" s="104">
        <f>ROUND((SUM(BF129:BF164)),2)</f>
        <v>0</v>
      </c>
      <c r="G38" s="32"/>
      <c r="H38" s="32"/>
      <c r="I38" s="105">
        <v>0.15</v>
      </c>
      <c r="J38" s="104">
        <f>ROUND(((SUM(BF129:BF164))*I38),2)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ROUND((SUM(BG129:BG164)),2)</f>
        <v>0</v>
      </c>
      <c r="G39" s="32"/>
      <c r="H39" s="32"/>
      <c r="I39" s="105">
        <v>0.21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3"/>
      <c r="C40" s="32"/>
      <c r="D40" s="32"/>
      <c r="E40" s="27" t="s">
        <v>46</v>
      </c>
      <c r="F40" s="104">
        <f>ROUND((SUM(BH129:BH164)),2)</f>
        <v>0</v>
      </c>
      <c r="G40" s="32"/>
      <c r="H40" s="32"/>
      <c r="I40" s="105">
        <v>0.15</v>
      </c>
      <c r="J40" s="104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customHeight="1" hidden="1">
      <c r="A41" s="32"/>
      <c r="B41" s="33"/>
      <c r="C41" s="32"/>
      <c r="D41" s="32"/>
      <c r="E41" s="27" t="s">
        <v>47</v>
      </c>
      <c r="F41" s="104">
        <f>ROUND((SUM(BI129:BI164)),2)</f>
        <v>0</v>
      </c>
      <c r="G41" s="32"/>
      <c r="H41" s="32"/>
      <c r="I41" s="105">
        <v>0</v>
      </c>
      <c r="J41" s="104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6"/>
      <c r="D43" s="107" t="s">
        <v>48</v>
      </c>
      <c r="E43" s="60"/>
      <c r="F43" s="60"/>
      <c r="G43" s="108" t="s">
        <v>49</v>
      </c>
      <c r="H43" s="109" t="s">
        <v>50</v>
      </c>
      <c r="I43" s="60"/>
      <c r="J43" s="110">
        <f>SUM(J34:J41)</f>
        <v>0</v>
      </c>
      <c r="K43" s="111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2:12" s="1" customFormat="1" ht="16.5" customHeight="1">
      <c r="B87" s="20"/>
      <c r="E87" s="252" t="s">
        <v>337</v>
      </c>
      <c r="F87" s="225"/>
      <c r="G87" s="225"/>
      <c r="H87" s="225"/>
      <c r="L87" s="20"/>
    </row>
    <row r="88" spans="2:12" s="1" customFormat="1" ht="12" customHeight="1">
      <c r="B88" s="20"/>
      <c r="C88" s="27" t="s">
        <v>215</v>
      </c>
      <c r="L88" s="20"/>
    </row>
    <row r="89" spans="1:31" s="2" customFormat="1" ht="16.5" customHeight="1">
      <c r="A89" s="32"/>
      <c r="B89" s="33"/>
      <c r="C89" s="32"/>
      <c r="D89" s="32"/>
      <c r="E89" s="255" t="s">
        <v>338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339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09" t="str">
        <f>E13</f>
        <v>SO-101b - Sanace</v>
      </c>
      <c r="F91" s="251"/>
      <c r="G91" s="251"/>
      <c r="H91" s="251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město Pacov</v>
      </c>
      <c r="G93" s="32"/>
      <c r="H93" s="32"/>
      <c r="I93" s="27" t="s">
        <v>22</v>
      </c>
      <c r="J93" s="55" t="str">
        <f>IF(J16="","",J16)</f>
        <v>21. 12. 2020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7" t="s">
        <v>24</v>
      </c>
      <c r="D95" s="32"/>
      <c r="E95" s="32"/>
      <c r="F95" s="25" t="str">
        <f>E19</f>
        <v>město Pacov</v>
      </c>
      <c r="G95" s="32"/>
      <c r="H95" s="32"/>
      <c r="I95" s="27" t="s">
        <v>29</v>
      </c>
      <c r="J95" s="30" t="str">
        <f>E25</f>
        <v>PROJEKT CENTRUM NOVA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27</v>
      </c>
      <c r="D96" s="32"/>
      <c r="E96" s="32"/>
      <c r="F96" s="25" t="str">
        <f>IF(E22="","",E22)</f>
        <v>Vyplň údaj</v>
      </c>
      <c r="G96" s="32"/>
      <c r="H96" s="32"/>
      <c r="I96" s="27" t="s">
        <v>34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29.25" customHeight="1">
      <c r="A98" s="32"/>
      <c r="B98" s="33"/>
      <c r="C98" s="114" t="s">
        <v>218</v>
      </c>
      <c r="D98" s="106"/>
      <c r="E98" s="106"/>
      <c r="F98" s="106"/>
      <c r="G98" s="106"/>
      <c r="H98" s="106"/>
      <c r="I98" s="106"/>
      <c r="J98" s="115" t="s">
        <v>219</v>
      </c>
      <c r="K98" s="106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6" t="s">
        <v>220</v>
      </c>
      <c r="D100" s="32"/>
      <c r="E100" s="32"/>
      <c r="F100" s="32"/>
      <c r="G100" s="32"/>
      <c r="H100" s="32"/>
      <c r="I100" s="32"/>
      <c r="J100" s="71">
        <f>J129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221</v>
      </c>
    </row>
    <row r="101" spans="2:12" s="9" customFormat="1" ht="24.95" customHeight="1">
      <c r="B101" s="117"/>
      <c r="D101" s="118" t="s">
        <v>342</v>
      </c>
      <c r="E101" s="119"/>
      <c r="F101" s="119"/>
      <c r="G101" s="119"/>
      <c r="H101" s="119"/>
      <c r="I101" s="119"/>
      <c r="J101" s="120">
        <f>J130</f>
        <v>0</v>
      </c>
      <c r="L101" s="117"/>
    </row>
    <row r="102" spans="2:12" s="10" customFormat="1" ht="19.9" customHeight="1">
      <c r="B102" s="121"/>
      <c r="D102" s="122" t="s">
        <v>343</v>
      </c>
      <c r="E102" s="123"/>
      <c r="F102" s="123"/>
      <c r="G102" s="123"/>
      <c r="H102" s="123"/>
      <c r="I102" s="123"/>
      <c r="J102" s="124">
        <f>J131</f>
        <v>0</v>
      </c>
      <c r="L102" s="121"/>
    </row>
    <row r="103" spans="2:12" s="10" customFormat="1" ht="19.9" customHeight="1">
      <c r="B103" s="121"/>
      <c r="D103" s="122" t="s">
        <v>345</v>
      </c>
      <c r="E103" s="123"/>
      <c r="F103" s="123"/>
      <c r="G103" s="123"/>
      <c r="H103" s="123"/>
      <c r="I103" s="123"/>
      <c r="J103" s="124">
        <f>J144</f>
        <v>0</v>
      </c>
      <c r="L103" s="121"/>
    </row>
    <row r="104" spans="2:12" s="10" customFormat="1" ht="19.9" customHeight="1">
      <c r="B104" s="121"/>
      <c r="D104" s="122" t="s">
        <v>347</v>
      </c>
      <c r="E104" s="123"/>
      <c r="F104" s="123"/>
      <c r="G104" s="123"/>
      <c r="H104" s="123"/>
      <c r="I104" s="123"/>
      <c r="J104" s="124">
        <f>J159</f>
        <v>0</v>
      </c>
      <c r="L104" s="121"/>
    </row>
    <row r="105" spans="2:12" s="10" customFormat="1" ht="19.9" customHeight="1">
      <c r="B105" s="121"/>
      <c r="D105" s="122" t="s">
        <v>349</v>
      </c>
      <c r="E105" s="123"/>
      <c r="F105" s="123"/>
      <c r="G105" s="123"/>
      <c r="H105" s="123"/>
      <c r="I105" s="123"/>
      <c r="J105" s="124">
        <f>J162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2:12" s="1" customFormat="1" ht="16.5" customHeight="1">
      <c r="B117" s="20"/>
      <c r="E117" s="252" t="s">
        <v>337</v>
      </c>
      <c r="F117" s="225"/>
      <c r="G117" s="225"/>
      <c r="H117" s="225"/>
      <c r="L117" s="20"/>
    </row>
    <row r="118" spans="2:12" s="1" customFormat="1" ht="12" customHeight="1">
      <c r="B118" s="20"/>
      <c r="C118" s="27" t="s">
        <v>215</v>
      </c>
      <c r="L118" s="20"/>
    </row>
    <row r="119" spans="1:31" s="2" customFormat="1" ht="16.5" customHeight="1">
      <c r="A119" s="32"/>
      <c r="B119" s="33"/>
      <c r="C119" s="32"/>
      <c r="D119" s="32"/>
      <c r="E119" s="255" t="s">
        <v>338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339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09" t="str">
        <f>E13</f>
        <v>SO-101b - Sanace</v>
      </c>
      <c r="F121" s="251"/>
      <c r="G121" s="251"/>
      <c r="H121" s="251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20</v>
      </c>
      <c r="D123" s="32"/>
      <c r="E123" s="32"/>
      <c r="F123" s="25" t="str">
        <f>F16</f>
        <v>město Pacov</v>
      </c>
      <c r="G123" s="32"/>
      <c r="H123" s="32"/>
      <c r="I123" s="27" t="s">
        <v>22</v>
      </c>
      <c r="J123" s="55" t="str">
        <f>IF(J16="","",J16)</f>
        <v>21. 12. 2020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5.7" customHeight="1">
      <c r="A125" s="32"/>
      <c r="B125" s="33"/>
      <c r="C125" s="27" t="s">
        <v>24</v>
      </c>
      <c r="D125" s="32"/>
      <c r="E125" s="32"/>
      <c r="F125" s="25" t="str">
        <f>E19</f>
        <v>město Pacov</v>
      </c>
      <c r="G125" s="32"/>
      <c r="H125" s="32"/>
      <c r="I125" s="27" t="s">
        <v>29</v>
      </c>
      <c r="J125" s="30" t="str">
        <f>E25</f>
        <v>PROJEKT CENTRUM NOVA s.r.o.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27</v>
      </c>
      <c r="D126" s="32"/>
      <c r="E126" s="32"/>
      <c r="F126" s="25" t="str">
        <f>IF(E22="","",E22)</f>
        <v>Vyplň údaj</v>
      </c>
      <c r="G126" s="32"/>
      <c r="H126" s="32"/>
      <c r="I126" s="27" t="s">
        <v>34</v>
      </c>
      <c r="J126" s="30" t="str">
        <f>E28</f>
        <v xml:space="preserve"> 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25"/>
      <c r="B128" s="126"/>
      <c r="C128" s="127" t="s">
        <v>225</v>
      </c>
      <c r="D128" s="128" t="s">
        <v>63</v>
      </c>
      <c r="E128" s="128" t="s">
        <v>59</v>
      </c>
      <c r="F128" s="128" t="s">
        <v>60</v>
      </c>
      <c r="G128" s="128" t="s">
        <v>226</v>
      </c>
      <c r="H128" s="128" t="s">
        <v>227</v>
      </c>
      <c r="I128" s="128" t="s">
        <v>228</v>
      </c>
      <c r="J128" s="128" t="s">
        <v>219</v>
      </c>
      <c r="K128" s="129" t="s">
        <v>229</v>
      </c>
      <c r="L128" s="130"/>
      <c r="M128" s="62" t="s">
        <v>1</v>
      </c>
      <c r="N128" s="63" t="s">
        <v>42</v>
      </c>
      <c r="O128" s="63" t="s">
        <v>230</v>
      </c>
      <c r="P128" s="63" t="s">
        <v>231</v>
      </c>
      <c r="Q128" s="63" t="s">
        <v>232</v>
      </c>
      <c r="R128" s="63" t="s">
        <v>233</v>
      </c>
      <c r="S128" s="63" t="s">
        <v>234</v>
      </c>
      <c r="T128" s="64" t="s">
        <v>235</v>
      </c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</row>
    <row r="129" spans="1:63" s="2" customFormat="1" ht="22.9" customHeight="1">
      <c r="A129" s="32"/>
      <c r="B129" s="33"/>
      <c r="C129" s="69" t="s">
        <v>236</v>
      </c>
      <c r="D129" s="32"/>
      <c r="E129" s="32"/>
      <c r="F129" s="32"/>
      <c r="G129" s="32"/>
      <c r="H129" s="32"/>
      <c r="I129" s="32"/>
      <c r="J129" s="131">
        <f>BK129</f>
        <v>0</v>
      </c>
      <c r="K129" s="32"/>
      <c r="L129" s="33"/>
      <c r="M129" s="65"/>
      <c r="N129" s="56"/>
      <c r="O129" s="66"/>
      <c r="P129" s="132">
        <f>P130</f>
        <v>0</v>
      </c>
      <c r="Q129" s="66"/>
      <c r="R129" s="132">
        <f>R130</f>
        <v>919.1704400000001</v>
      </c>
      <c r="S129" s="66"/>
      <c r="T129" s="133">
        <f>T130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77</v>
      </c>
      <c r="AU129" s="17" t="s">
        <v>221</v>
      </c>
      <c r="BK129" s="134">
        <f>BK130</f>
        <v>0</v>
      </c>
    </row>
    <row r="130" spans="2:63" s="12" customFormat="1" ht="25.9" customHeight="1">
      <c r="B130" s="135"/>
      <c r="D130" s="136" t="s">
        <v>77</v>
      </c>
      <c r="E130" s="137" t="s">
        <v>350</v>
      </c>
      <c r="F130" s="137" t="s">
        <v>351</v>
      </c>
      <c r="I130" s="138"/>
      <c r="J130" s="139">
        <f>BK130</f>
        <v>0</v>
      </c>
      <c r="L130" s="135"/>
      <c r="M130" s="140"/>
      <c r="N130" s="141"/>
      <c r="O130" s="141"/>
      <c r="P130" s="142">
        <f>P131+P144+P159+P162</f>
        <v>0</v>
      </c>
      <c r="Q130" s="141"/>
      <c r="R130" s="142">
        <f>R131+R144+R159+R162</f>
        <v>919.1704400000001</v>
      </c>
      <c r="S130" s="141"/>
      <c r="T130" s="143">
        <f>T131+T144+T159+T162</f>
        <v>0</v>
      </c>
      <c r="AR130" s="136" t="s">
        <v>85</v>
      </c>
      <c r="AT130" s="144" t="s">
        <v>77</v>
      </c>
      <c r="AU130" s="144" t="s">
        <v>78</v>
      </c>
      <c r="AY130" s="136" t="s">
        <v>240</v>
      </c>
      <c r="BK130" s="145">
        <f>BK131+BK144+BK159+BK162</f>
        <v>0</v>
      </c>
    </row>
    <row r="131" spans="2:63" s="12" customFormat="1" ht="22.9" customHeight="1">
      <c r="B131" s="135"/>
      <c r="D131" s="136" t="s">
        <v>77</v>
      </c>
      <c r="E131" s="146" t="s">
        <v>85</v>
      </c>
      <c r="F131" s="146" t="s">
        <v>352</v>
      </c>
      <c r="I131" s="138"/>
      <c r="J131" s="147">
        <f>BK131</f>
        <v>0</v>
      </c>
      <c r="L131" s="135"/>
      <c r="M131" s="140"/>
      <c r="N131" s="141"/>
      <c r="O131" s="141"/>
      <c r="P131" s="142">
        <f>SUM(P132:P143)</f>
        <v>0</v>
      </c>
      <c r="Q131" s="141"/>
      <c r="R131" s="142">
        <f>SUM(R132:R143)</f>
        <v>0</v>
      </c>
      <c r="S131" s="141"/>
      <c r="T131" s="143">
        <f>SUM(T132:T143)</f>
        <v>0</v>
      </c>
      <c r="AR131" s="136" t="s">
        <v>85</v>
      </c>
      <c r="AT131" s="144" t="s">
        <v>77</v>
      </c>
      <c r="AU131" s="144" t="s">
        <v>85</v>
      </c>
      <c r="AY131" s="136" t="s">
        <v>240</v>
      </c>
      <c r="BK131" s="145">
        <f>SUM(BK132:BK143)</f>
        <v>0</v>
      </c>
    </row>
    <row r="132" spans="1:65" s="2" customFormat="1" ht="33" customHeight="1">
      <c r="A132" s="32"/>
      <c r="B132" s="148"/>
      <c r="C132" s="149" t="s">
        <v>85</v>
      </c>
      <c r="D132" s="149" t="s">
        <v>243</v>
      </c>
      <c r="E132" s="150" t="s">
        <v>622</v>
      </c>
      <c r="F132" s="151" t="s">
        <v>623</v>
      </c>
      <c r="G132" s="152" t="s">
        <v>375</v>
      </c>
      <c r="H132" s="153">
        <v>389.5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624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625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626</v>
      </c>
      <c r="H134" s="174">
        <v>389.5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4" customFormat="1" ht="12">
      <c r="B135" s="179"/>
      <c r="D135" s="162" t="s">
        <v>367</v>
      </c>
      <c r="E135" s="180" t="s">
        <v>1</v>
      </c>
      <c r="F135" s="181" t="s">
        <v>368</v>
      </c>
      <c r="H135" s="182">
        <v>389.5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367</v>
      </c>
      <c r="AU135" s="180" t="s">
        <v>87</v>
      </c>
      <c r="AV135" s="14" t="s">
        <v>239</v>
      </c>
      <c r="AW135" s="14" t="s">
        <v>33</v>
      </c>
      <c r="AX135" s="14" t="s">
        <v>85</v>
      </c>
      <c r="AY135" s="180" t="s">
        <v>240</v>
      </c>
    </row>
    <row r="136" spans="1:65" s="2" customFormat="1" ht="33" customHeight="1">
      <c r="A136" s="32"/>
      <c r="B136" s="148"/>
      <c r="C136" s="149" t="s">
        <v>87</v>
      </c>
      <c r="D136" s="149" t="s">
        <v>243</v>
      </c>
      <c r="E136" s="150" t="s">
        <v>384</v>
      </c>
      <c r="F136" s="151" t="s">
        <v>385</v>
      </c>
      <c r="G136" s="152" t="s">
        <v>375</v>
      </c>
      <c r="H136" s="153">
        <v>389.5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627</v>
      </c>
    </row>
    <row r="137" spans="1:47" s="2" customFormat="1" ht="39">
      <c r="A137" s="32"/>
      <c r="B137" s="33"/>
      <c r="C137" s="32"/>
      <c r="D137" s="162" t="s">
        <v>248</v>
      </c>
      <c r="E137" s="32"/>
      <c r="F137" s="163" t="s">
        <v>387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1:65" s="2" customFormat="1" ht="24">
      <c r="A138" s="32"/>
      <c r="B138" s="148"/>
      <c r="C138" s="149" t="s">
        <v>100</v>
      </c>
      <c r="D138" s="149" t="s">
        <v>243</v>
      </c>
      <c r="E138" s="150" t="s">
        <v>389</v>
      </c>
      <c r="F138" s="151" t="s">
        <v>390</v>
      </c>
      <c r="G138" s="152" t="s">
        <v>391</v>
      </c>
      <c r="H138" s="153">
        <v>817.95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628</v>
      </c>
    </row>
    <row r="139" spans="1:47" s="2" customFormat="1" ht="29.25">
      <c r="A139" s="32"/>
      <c r="B139" s="33"/>
      <c r="C139" s="32"/>
      <c r="D139" s="162" t="s">
        <v>248</v>
      </c>
      <c r="E139" s="32"/>
      <c r="F139" s="163" t="s">
        <v>393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2:51" s="13" customFormat="1" ht="12">
      <c r="B140" s="171"/>
      <c r="D140" s="162" t="s">
        <v>367</v>
      </c>
      <c r="E140" s="172" t="s">
        <v>1</v>
      </c>
      <c r="F140" s="173" t="s">
        <v>629</v>
      </c>
      <c r="H140" s="174">
        <v>817.95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33</v>
      </c>
      <c r="AX140" s="13" t="s">
        <v>78</v>
      </c>
      <c r="AY140" s="172" t="s">
        <v>240</v>
      </c>
    </row>
    <row r="141" spans="2:51" s="14" customFormat="1" ht="12">
      <c r="B141" s="179"/>
      <c r="D141" s="162" t="s">
        <v>367</v>
      </c>
      <c r="E141" s="180" t="s">
        <v>1</v>
      </c>
      <c r="F141" s="181" t="s">
        <v>368</v>
      </c>
      <c r="H141" s="182">
        <v>817.95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367</v>
      </c>
      <c r="AU141" s="180" t="s">
        <v>87</v>
      </c>
      <c r="AV141" s="14" t="s">
        <v>239</v>
      </c>
      <c r="AW141" s="14" t="s">
        <v>33</v>
      </c>
      <c r="AX141" s="14" t="s">
        <v>85</v>
      </c>
      <c r="AY141" s="180" t="s">
        <v>240</v>
      </c>
    </row>
    <row r="142" spans="1:65" s="2" customFormat="1" ht="24">
      <c r="A142" s="32"/>
      <c r="B142" s="148"/>
      <c r="C142" s="149" t="s">
        <v>239</v>
      </c>
      <c r="D142" s="149" t="s">
        <v>243</v>
      </c>
      <c r="E142" s="150" t="s">
        <v>423</v>
      </c>
      <c r="F142" s="151" t="s">
        <v>424</v>
      </c>
      <c r="G142" s="152" t="s">
        <v>355</v>
      </c>
      <c r="H142" s="153">
        <v>779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630</v>
      </c>
    </row>
    <row r="143" spans="1:47" s="2" customFormat="1" ht="19.5">
      <c r="A143" s="32"/>
      <c r="B143" s="33"/>
      <c r="C143" s="32"/>
      <c r="D143" s="162" t="s">
        <v>248</v>
      </c>
      <c r="E143" s="32"/>
      <c r="F143" s="163" t="s">
        <v>426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63" s="12" customFormat="1" ht="22.9" customHeight="1">
      <c r="B144" s="135"/>
      <c r="D144" s="136" t="s">
        <v>77</v>
      </c>
      <c r="E144" s="146" t="s">
        <v>262</v>
      </c>
      <c r="F144" s="146" t="s">
        <v>448</v>
      </c>
      <c r="I144" s="138"/>
      <c r="J144" s="147">
        <f>BK144</f>
        <v>0</v>
      </c>
      <c r="L144" s="135"/>
      <c r="M144" s="140"/>
      <c r="N144" s="141"/>
      <c r="O144" s="141"/>
      <c r="P144" s="142">
        <f>SUM(P145:P158)</f>
        <v>0</v>
      </c>
      <c r="Q144" s="141"/>
      <c r="R144" s="142">
        <f>SUM(R145:R158)</f>
        <v>918.8900000000001</v>
      </c>
      <c r="S144" s="141"/>
      <c r="T144" s="143">
        <f>SUM(T145:T158)</f>
        <v>0</v>
      </c>
      <c r="AR144" s="136" t="s">
        <v>85</v>
      </c>
      <c r="AT144" s="144" t="s">
        <v>77</v>
      </c>
      <c r="AU144" s="144" t="s">
        <v>85</v>
      </c>
      <c r="AY144" s="136" t="s">
        <v>240</v>
      </c>
      <c r="BK144" s="145">
        <f>SUM(BK145:BK158)</f>
        <v>0</v>
      </c>
    </row>
    <row r="145" spans="1:65" s="2" customFormat="1" ht="36">
      <c r="A145" s="32"/>
      <c r="B145" s="148"/>
      <c r="C145" s="149" t="s">
        <v>262</v>
      </c>
      <c r="D145" s="149" t="s">
        <v>243</v>
      </c>
      <c r="E145" s="150" t="s">
        <v>631</v>
      </c>
      <c r="F145" s="151" t="s">
        <v>632</v>
      </c>
      <c r="G145" s="152" t="s">
        <v>355</v>
      </c>
      <c r="H145" s="153">
        <v>384</v>
      </c>
      <c r="I145" s="154"/>
      <c r="J145" s="155">
        <f>ROUND(I145*H145,2)</f>
        <v>0</v>
      </c>
      <c r="K145" s="151" t="s">
        <v>356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239</v>
      </c>
      <c r="AT145" s="160" t="s">
        <v>243</v>
      </c>
      <c r="AU145" s="160" t="s">
        <v>87</v>
      </c>
      <c r="AY145" s="17" t="s">
        <v>240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239</v>
      </c>
      <c r="BM145" s="160" t="s">
        <v>633</v>
      </c>
    </row>
    <row r="146" spans="1:47" s="2" customFormat="1" ht="48.75">
      <c r="A146" s="32"/>
      <c r="B146" s="33"/>
      <c r="C146" s="32"/>
      <c r="D146" s="162" t="s">
        <v>248</v>
      </c>
      <c r="E146" s="32"/>
      <c r="F146" s="163" t="s">
        <v>634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248</v>
      </c>
      <c r="AU146" s="17" t="s">
        <v>87</v>
      </c>
    </row>
    <row r="147" spans="1:65" s="2" customFormat="1" ht="21.75" customHeight="1">
      <c r="A147" s="32"/>
      <c r="B147" s="148"/>
      <c r="C147" s="194" t="s">
        <v>267</v>
      </c>
      <c r="D147" s="194" t="s">
        <v>428</v>
      </c>
      <c r="E147" s="195" t="s">
        <v>635</v>
      </c>
      <c r="F147" s="196" t="s">
        <v>636</v>
      </c>
      <c r="G147" s="197" t="s">
        <v>391</v>
      </c>
      <c r="H147" s="198">
        <v>23.04</v>
      </c>
      <c r="I147" s="199"/>
      <c r="J147" s="200">
        <f>ROUND(I147*H147,2)</f>
        <v>0</v>
      </c>
      <c r="K147" s="196" t="s">
        <v>356</v>
      </c>
      <c r="L147" s="201"/>
      <c r="M147" s="202" t="s">
        <v>1</v>
      </c>
      <c r="N147" s="203" t="s">
        <v>43</v>
      </c>
      <c r="O147" s="58"/>
      <c r="P147" s="158">
        <f>O147*H147</f>
        <v>0</v>
      </c>
      <c r="Q147" s="158">
        <v>1</v>
      </c>
      <c r="R147" s="158">
        <f>Q147*H147</f>
        <v>23.04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277</v>
      </c>
      <c r="AT147" s="160" t="s">
        <v>428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637</v>
      </c>
    </row>
    <row r="148" spans="1:47" s="2" customFormat="1" ht="12">
      <c r="A148" s="32"/>
      <c r="B148" s="33"/>
      <c r="C148" s="32"/>
      <c r="D148" s="162" t="s">
        <v>248</v>
      </c>
      <c r="E148" s="32"/>
      <c r="F148" s="163" t="s">
        <v>636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5" customFormat="1" ht="12">
      <c r="B149" s="187"/>
      <c r="D149" s="162" t="s">
        <v>367</v>
      </c>
      <c r="E149" s="188" t="s">
        <v>1</v>
      </c>
      <c r="F149" s="189" t="s">
        <v>2689</v>
      </c>
      <c r="H149" s="188" t="s">
        <v>1</v>
      </c>
      <c r="I149" s="190"/>
      <c r="L149" s="187"/>
      <c r="M149" s="191"/>
      <c r="N149" s="192"/>
      <c r="O149" s="192"/>
      <c r="P149" s="192"/>
      <c r="Q149" s="192"/>
      <c r="R149" s="192"/>
      <c r="S149" s="192"/>
      <c r="T149" s="193"/>
      <c r="AT149" s="188" t="s">
        <v>367</v>
      </c>
      <c r="AU149" s="188" t="s">
        <v>87</v>
      </c>
      <c r="AV149" s="15" t="s">
        <v>85</v>
      </c>
      <c r="AW149" s="15" t="s">
        <v>33</v>
      </c>
      <c r="AX149" s="15" t="s">
        <v>78</v>
      </c>
      <c r="AY149" s="188" t="s">
        <v>240</v>
      </c>
    </row>
    <row r="150" spans="2:51" s="13" customFormat="1" ht="12">
      <c r="B150" s="171"/>
      <c r="D150" s="162" t="s">
        <v>367</v>
      </c>
      <c r="E150" s="172" t="s">
        <v>1</v>
      </c>
      <c r="F150" s="173" t="s">
        <v>2690</v>
      </c>
      <c r="H150" s="174">
        <v>23.04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33</v>
      </c>
      <c r="AX150" s="13" t="s">
        <v>78</v>
      </c>
      <c r="AY150" s="172" t="s">
        <v>240</v>
      </c>
    </row>
    <row r="151" spans="2:51" s="14" customFormat="1" ht="12">
      <c r="B151" s="179"/>
      <c r="D151" s="162" t="s">
        <v>367</v>
      </c>
      <c r="E151" s="180" t="s">
        <v>1</v>
      </c>
      <c r="F151" s="181" t="s">
        <v>368</v>
      </c>
      <c r="H151" s="182">
        <v>23.04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367</v>
      </c>
      <c r="AU151" s="180" t="s">
        <v>87</v>
      </c>
      <c r="AV151" s="14" t="s">
        <v>239</v>
      </c>
      <c r="AW151" s="14" t="s">
        <v>33</v>
      </c>
      <c r="AX151" s="14" t="s">
        <v>85</v>
      </c>
      <c r="AY151" s="180" t="s">
        <v>240</v>
      </c>
    </row>
    <row r="152" spans="1:65" s="2" customFormat="1" ht="16.5" customHeight="1">
      <c r="A152" s="32"/>
      <c r="B152" s="148"/>
      <c r="C152" s="149" t="s">
        <v>272</v>
      </c>
      <c r="D152" s="149" t="s">
        <v>243</v>
      </c>
      <c r="E152" s="150" t="s">
        <v>454</v>
      </c>
      <c r="F152" s="151" t="s">
        <v>638</v>
      </c>
      <c r="G152" s="152" t="s">
        <v>355</v>
      </c>
      <c r="H152" s="153">
        <v>779</v>
      </c>
      <c r="I152" s="154"/>
      <c r="J152" s="155">
        <f>ROUND(I152*H152,2)</f>
        <v>0</v>
      </c>
      <c r="K152" s="151" t="s">
        <v>356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0.46</v>
      </c>
      <c r="R152" s="158">
        <f>Q152*H152</f>
        <v>358.34000000000003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239</v>
      </c>
      <c r="AT152" s="160" t="s">
        <v>243</v>
      </c>
      <c r="AU152" s="160" t="s">
        <v>87</v>
      </c>
      <c r="AY152" s="17" t="s">
        <v>240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239</v>
      </c>
      <c r="BM152" s="160" t="s">
        <v>639</v>
      </c>
    </row>
    <row r="153" spans="1:47" s="2" customFormat="1" ht="19.5">
      <c r="A153" s="32"/>
      <c r="B153" s="33"/>
      <c r="C153" s="32"/>
      <c r="D153" s="162" t="s">
        <v>248</v>
      </c>
      <c r="E153" s="32"/>
      <c r="F153" s="163" t="s">
        <v>457</v>
      </c>
      <c r="G153" s="32"/>
      <c r="H153" s="32"/>
      <c r="I153" s="164"/>
      <c r="J153" s="32"/>
      <c r="K153" s="32"/>
      <c r="L153" s="33"/>
      <c r="M153" s="165"/>
      <c r="N153" s="166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248</v>
      </c>
      <c r="AU153" s="17" t="s">
        <v>87</v>
      </c>
    </row>
    <row r="154" spans="1:65" s="2" customFormat="1" ht="16.5" customHeight="1">
      <c r="A154" s="32"/>
      <c r="B154" s="148"/>
      <c r="C154" s="149" t="s">
        <v>277</v>
      </c>
      <c r="D154" s="149" t="s">
        <v>243</v>
      </c>
      <c r="E154" s="150" t="s">
        <v>640</v>
      </c>
      <c r="F154" s="151" t="s">
        <v>641</v>
      </c>
      <c r="G154" s="152" t="s">
        <v>355</v>
      </c>
      <c r="H154" s="153">
        <v>779</v>
      </c>
      <c r="I154" s="154"/>
      <c r="J154" s="155">
        <f>ROUND(I154*H154,2)</f>
        <v>0</v>
      </c>
      <c r="K154" s="151" t="s">
        <v>356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0.69</v>
      </c>
      <c r="R154" s="158">
        <f>Q154*H154</f>
        <v>537.51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239</v>
      </c>
      <c r="AT154" s="160" t="s">
        <v>243</v>
      </c>
      <c r="AU154" s="160" t="s">
        <v>87</v>
      </c>
      <c r="AY154" s="17" t="s">
        <v>240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239</v>
      </c>
      <c r="BM154" s="160" t="s">
        <v>642</v>
      </c>
    </row>
    <row r="155" spans="1:47" s="2" customFormat="1" ht="19.5">
      <c r="A155" s="32"/>
      <c r="B155" s="33"/>
      <c r="C155" s="32"/>
      <c r="D155" s="162" t="s">
        <v>248</v>
      </c>
      <c r="E155" s="32"/>
      <c r="F155" s="163" t="s">
        <v>643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248</v>
      </c>
      <c r="AU155" s="17" t="s">
        <v>87</v>
      </c>
    </row>
    <row r="156" spans="1:65" s="2" customFormat="1" ht="24">
      <c r="A156" s="32"/>
      <c r="B156" s="148"/>
      <c r="C156" s="149" t="s">
        <v>282</v>
      </c>
      <c r="D156" s="149" t="s">
        <v>243</v>
      </c>
      <c r="E156" s="150" t="s">
        <v>491</v>
      </c>
      <c r="F156" s="151" t="s">
        <v>492</v>
      </c>
      <c r="G156" s="152" t="s">
        <v>493</v>
      </c>
      <c r="H156" s="153">
        <v>11</v>
      </c>
      <c r="I156" s="154"/>
      <c r="J156" s="155">
        <f>ROUND(I156*H156,2)</f>
        <v>0</v>
      </c>
      <c r="K156" s="151" t="s">
        <v>1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644</v>
      </c>
    </row>
    <row r="157" spans="1:47" s="2" customFormat="1" ht="48.75">
      <c r="A157" s="32"/>
      <c r="B157" s="33"/>
      <c r="C157" s="32"/>
      <c r="D157" s="162" t="s">
        <v>248</v>
      </c>
      <c r="E157" s="32"/>
      <c r="F157" s="163" t="s">
        <v>495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F158" s="173" t="s">
        <v>496</v>
      </c>
      <c r="H158" s="174">
        <v>11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</v>
      </c>
      <c r="AX158" s="13" t="s">
        <v>85</v>
      </c>
      <c r="AY158" s="172" t="s">
        <v>240</v>
      </c>
    </row>
    <row r="159" spans="2:63" s="12" customFormat="1" ht="22.9" customHeight="1">
      <c r="B159" s="135"/>
      <c r="D159" s="136" t="s">
        <v>77</v>
      </c>
      <c r="E159" s="146" t="s">
        <v>282</v>
      </c>
      <c r="F159" s="146" t="s">
        <v>508</v>
      </c>
      <c r="I159" s="138"/>
      <c r="J159" s="147">
        <f>BK159</f>
        <v>0</v>
      </c>
      <c r="L159" s="135"/>
      <c r="M159" s="140"/>
      <c r="N159" s="141"/>
      <c r="O159" s="141"/>
      <c r="P159" s="142">
        <f>SUM(P160:P161)</f>
        <v>0</v>
      </c>
      <c r="Q159" s="141"/>
      <c r="R159" s="142">
        <f>SUM(R160:R161)</f>
        <v>0.28044</v>
      </c>
      <c r="S159" s="141"/>
      <c r="T159" s="143">
        <f>SUM(T160:T161)</f>
        <v>0</v>
      </c>
      <c r="AR159" s="136" t="s">
        <v>85</v>
      </c>
      <c r="AT159" s="144" t="s">
        <v>77</v>
      </c>
      <c r="AU159" s="144" t="s">
        <v>85</v>
      </c>
      <c r="AY159" s="136" t="s">
        <v>240</v>
      </c>
      <c r="BK159" s="145">
        <f>SUM(BK160:BK161)</f>
        <v>0</v>
      </c>
    </row>
    <row r="160" spans="1:65" s="2" customFormat="1" ht="24">
      <c r="A160" s="32"/>
      <c r="B160" s="148"/>
      <c r="C160" s="149" t="s">
        <v>287</v>
      </c>
      <c r="D160" s="149" t="s">
        <v>243</v>
      </c>
      <c r="E160" s="150" t="s">
        <v>645</v>
      </c>
      <c r="F160" s="151" t="s">
        <v>646</v>
      </c>
      <c r="G160" s="152" t="s">
        <v>355</v>
      </c>
      <c r="H160" s="153">
        <v>779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0.00036</v>
      </c>
      <c r="R160" s="158">
        <f>Q160*H160</f>
        <v>0.28044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647</v>
      </c>
    </row>
    <row r="161" spans="1:47" s="2" customFormat="1" ht="19.5">
      <c r="A161" s="32"/>
      <c r="B161" s="33"/>
      <c r="C161" s="32"/>
      <c r="D161" s="162" t="s">
        <v>248</v>
      </c>
      <c r="E161" s="32"/>
      <c r="F161" s="163" t="s">
        <v>648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63" s="12" customFormat="1" ht="22.9" customHeight="1">
      <c r="B162" s="135"/>
      <c r="D162" s="136" t="s">
        <v>77</v>
      </c>
      <c r="E162" s="146" t="s">
        <v>614</v>
      </c>
      <c r="F162" s="146" t="s">
        <v>615</v>
      </c>
      <c r="I162" s="138"/>
      <c r="J162" s="147">
        <f>BK162</f>
        <v>0</v>
      </c>
      <c r="L162" s="135"/>
      <c r="M162" s="140"/>
      <c r="N162" s="141"/>
      <c r="O162" s="141"/>
      <c r="P162" s="142">
        <f>SUM(P163:P164)</f>
        <v>0</v>
      </c>
      <c r="Q162" s="141"/>
      <c r="R162" s="142">
        <f>SUM(R163:R164)</f>
        <v>0</v>
      </c>
      <c r="S162" s="141"/>
      <c r="T162" s="143">
        <f>SUM(T163:T164)</f>
        <v>0</v>
      </c>
      <c r="AR162" s="136" t="s">
        <v>85</v>
      </c>
      <c r="AT162" s="144" t="s">
        <v>77</v>
      </c>
      <c r="AU162" s="144" t="s">
        <v>85</v>
      </c>
      <c r="AY162" s="136" t="s">
        <v>240</v>
      </c>
      <c r="BK162" s="145">
        <f>SUM(BK163:BK164)</f>
        <v>0</v>
      </c>
    </row>
    <row r="163" spans="1:65" s="2" customFormat="1" ht="33" customHeight="1">
      <c r="A163" s="32"/>
      <c r="B163" s="148"/>
      <c r="C163" s="149" t="s">
        <v>292</v>
      </c>
      <c r="D163" s="149" t="s">
        <v>243</v>
      </c>
      <c r="E163" s="150" t="s">
        <v>617</v>
      </c>
      <c r="F163" s="151" t="s">
        <v>618</v>
      </c>
      <c r="G163" s="152" t="s">
        <v>391</v>
      </c>
      <c r="H163" s="153">
        <v>907.65</v>
      </c>
      <c r="I163" s="154"/>
      <c r="J163" s="155">
        <f>ROUND(I163*H163,2)</f>
        <v>0</v>
      </c>
      <c r="K163" s="151" t="s">
        <v>356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239</v>
      </c>
      <c r="AT163" s="160" t="s">
        <v>243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649</v>
      </c>
    </row>
    <row r="164" spans="1:47" s="2" customFormat="1" ht="29.25">
      <c r="A164" s="32"/>
      <c r="B164" s="33"/>
      <c r="C164" s="32"/>
      <c r="D164" s="162" t="s">
        <v>248</v>
      </c>
      <c r="E164" s="32"/>
      <c r="F164" s="163" t="s">
        <v>620</v>
      </c>
      <c r="G164" s="32"/>
      <c r="H164" s="32"/>
      <c r="I164" s="164"/>
      <c r="J164" s="32"/>
      <c r="K164" s="32"/>
      <c r="L164" s="33"/>
      <c r="M164" s="167"/>
      <c r="N164" s="168"/>
      <c r="O164" s="169"/>
      <c r="P164" s="169"/>
      <c r="Q164" s="169"/>
      <c r="R164" s="169"/>
      <c r="S164" s="169"/>
      <c r="T164" s="1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1:31" s="2" customFormat="1" ht="6.95" customHeight="1">
      <c r="A165" s="32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33"/>
      <c r="M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</sheetData>
  <autoFilter ref="C128:K164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4"/>
  <sheetViews>
    <sheetView showGridLines="0" workbookViewId="0" topLeftCell="A213">
      <selection activeCell="F184" sqref="F18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111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ht="12.75">
      <c r="B8" s="20"/>
      <c r="D8" s="27" t="s">
        <v>213</v>
      </c>
      <c r="L8" s="20"/>
    </row>
    <row r="9" spans="2:12" s="1" customFormat="1" ht="16.5" customHeight="1">
      <c r="B9" s="20"/>
      <c r="E9" s="252" t="s">
        <v>337</v>
      </c>
      <c r="F9" s="225"/>
      <c r="G9" s="225"/>
      <c r="H9" s="225"/>
      <c r="L9" s="20"/>
    </row>
    <row r="10" spans="2:12" s="1" customFormat="1" ht="12" customHeight="1">
      <c r="B10" s="20"/>
      <c r="D10" s="27" t="s">
        <v>215</v>
      </c>
      <c r="L10" s="20"/>
    </row>
    <row r="11" spans="1:31" s="2" customFormat="1" ht="16.5" customHeight="1">
      <c r="A11" s="32"/>
      <c r="B11" s="33"/>
      <c r="C11" s="32"/>
      <c r="D11" s="32"/>
      <c r="E11" s="255" t="s">
        <v>650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339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6.5" customHeight="1">
      <c r="A13" s="32"/>
      <c r="B13" s="33"/>
      <c r="C13" s="32"/>
      <c r="D13" s="32"/>
      <c r="E13" s="209" t="s">
        <v>651</v>
      </c>
      <c r="F13" s="251"/>
      <c r="G13" s="251"/>
      <c r="H13" s="25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3"/>
      <c r="C15" s="32"/>
      <c r="D15" s="27" t="s">
        <v>18</v>
      </c>
      <c r="E15" s="32"/>
      <c r="F15" s="25" t="s">
        <v>102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21. 12. 2020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21</v>
      </c>
      <c r="F19" s="32"/>
      <c r="G19" s="32"/>
      <c r="H19" s="32"/>
      <c r="I19" s="27" t="s">
        <v>26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27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4" t="str">
        <f>'Rekapitulace stavby'!E14</f>
        <v>Vyplň údaj</v>
      </c>
      <c r="F22" s="240"/>
      <c r="G22" s="240"/>
      <c r="H22" s="240"/>
      <c r="I22" s="27" t="s">
        <v>26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29</v>
      </c>
      <c r="E24" s="32"/>
      <c r="F24" s="32"/>
      <c r="G24" s="32"/>
      <c r="H24" s="32"/>
      <c r="I24" s="27" t="s">
        <v>25</v>
      </c>
      <c r="J24" s="25" t="s">
        <v>30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26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34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26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36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55.25" customHeight="1">
      <c r="A31" s="99"/>
      <c r="B31" s="100"/>
      <c r="C31" s="99"/>
      <c r="D31" s="99"/>
      <c r="E31" s="244" t="s">
        <v>341</v>
      </c>
      <c r="F31" s="244"/>
      <c r="G31" s="244"/>
      <c r="H31" s="244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2" t="s">
        <v>38</v>
      </c>
      <c r="E34" s="32"/>
      <c r="F34" s="32"/>
      <c r="G34" s="32"/>
      <c r="H34" s="32"/>
      <c r="I34" s="32"/>
      <c r="J34" s="71">
        <f>ROUND(J130,2)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40</v>
      </c>
      <c r="G36" s="32"/>
      <c r="H36" s="32"/>
      <c r="I36" s="36" t="s">
        <v>39</v>
      </c>
      <c r="J36" s="36" t="s">
        <v>41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3" t="s">
        <v>42</v>
      </c>
      <c r="E37" s="27" t="s">
        <v>43</v>
      </c>
      <c r="F37" s="104">
        <f>ROUND((SUM(BE130:BE243)),2)</f>
        <v>0</v>
      </c>
      <c r="G37" s="32"/>
      <c r="H37" s="32"/>
      <c r="I37" s="105">
        <v>0.21</v>
      </c>
      <c r="J37" s="104">
        <f>ROUND(((SUM(BE130:BE243))*I37),2)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44</v>
      </c>
      <c r="F38" s="104">
        <f>ROUND((SUM(BF130:BF243)),2)</f>
        <v>0</v>
      </c>
      <c r="G38" s="32"/>
      <c r="H38" s="32"/>
      <c r="I38" s="105">
        <v>0.15</v>
      </c>
      <c r="J38" s="104">
        <f>ROUND(((SUM(BF130:BF243))*I38),2)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ROUND((SUM(BG130:BG243)),2)</f>
        <v>0</v>
      </c>
      <c r="G39" s="32"/>
      <c r="H39" s="32"/>
      <c r="I39" s="105">
        <v>0.21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3"/>
      <c r="C40" s="32"/>
      <c r="D40" s="32"/>
      <c r="E40" s="27" t="s">
        <v>46</v>
      </c>
      <c r="F40" s="104">
        <f>ROUND((SUM(BH130:BH243)),2)</f>
        <v>0</v>
      </c>
      <c r="G40" s="32"/>
      <c r="H40" s="32"/>
      <c r="I40" s="105">
        <v>0.15</v>
      </c>
      <c r="J40" s="104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customHeight="1" hidden="1">
      <c r="A41" s="32"/>
      <c r="B41" s="33"/>
      <c r="C41" s="32"/>
      <c r="D41" s="32"/>
      <c r="E41" s="27" t="s">
        <v>47</v>
      </c>
      <c r="F41" s="104">
        <f>ROUND((SUM(BI130:BI243)),2)</f>
        <v>0</v>
      </c>
      <c r="G41" s="32"/>
      <c r="H41" s="32"/>
      <c r="I41" s="105">
        <v>0</v>
      </c>
      <c r="J41" s="104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6"/>
      <c r="D43" s="107" t="s">
        <v>48</v>
      </c>
      <c r="E43" s="60"/>
      <c r="F43" s="60"/>
      <c r="G43" s="108" t="s">
        <v>49</v>
      </c>
      <c r="H43" s="109" t="s">
        <v>50</v>
      </c>
      <c r="I43" s="60"/>
      <c r="J43" s="110">
        <f>SUM(J34:J41)</f>
        <v>0</v>
      </c>
      <c r="K43" s="111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2:12" s="1" customFormat="1" ht="16.5" customHeight="1">
      <c r="B87" s="20"/>
      <c r="E87" s="252" t="s">
        <v>337</v>
      </c>
      <c r="F87" s="225"/>
      <c r="G87" s="225"/>
      <c r="H87" s="225"/>
      <c r="L87" s="20"/>
    </row>
    <row r="88" spans="2:12" s="1" customFormat="1" ht="12" customHeight="1">
      <c r="B88" s="20"/>
      <c r="C88" s="27" t="s">
        <v>215</v>
      </c>
      <c r="L88" s="20"/>
    </row>
    <row r="89" spans="1:31" s="2" customFormat="1" ht="16.5" customHeight="1">
      <c r="A89" s="32"/>
      <c r="B89" s="33"/>
      <c r="C89" s="32"/>
      <c r="D89" s="32"/>
      <c r="E89" s="255" t="s">
        <v>650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339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09" t="str">
        <f>E13</f>
        <v>SO-102a - SO-102 Místní komunikace - část B</v>
      </c>
      <c r="F91" s="251"/>
      <c r="G91" s="251"/>
      <c r="H91" s="251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město Pacov</v>
      </c>
      <c r="G93" s="32"/>
      <c r="H93" s="32"/>
      <c r="I93" s="27" t="s">
        <v>22</v>
      </c>
      <c r="J93" s="55" t="str">
        <f>IF(J16="","",J16)</f>
        <v>21. 12. 2020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7" t="s">
        <v>24</v>
      </c>
      <c r="D95" s="32"/>
      <c r="E95" s="32"/>
      <c r="F95" s="25" t="str">
        <f>E19</f>
        <v>město Pacov</v>
      </c>
      <c r="G95" s="32"/>
      <c r="H95" s="32"/>
      <c r="I95" s="27" t="s">
        <v>29</v>
      </c>
      <c r="J95" s="30" t="str">
        <f>E25</f>
        <v>PROJEKT CENTRUM NOVA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27</v>
      </c>
      <c r="D96" s="32"/>
      <c r="E96" s="32"/>
      <c r="F96" s="25" t="str">
        <f>IF(E22="","",E22)</f>
        <v>Vyplň údaj</v>
      </c>
      <c r="G96" s="32"/>
      <c r="H96" s="32"/>
      <c r="I96" s="27" t="s">
        <v>34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29.25" customHeight="1">
      <c r="A98" s="32"/>
      <c r="B98" s="33"/>
      <c r="C98" s="114" t="s">
        <v>218</v>
      </c>
      <c r="D98" s="106"/>
      <c r="E98" s="106"/>
      <c r="F98" s="106"/>
      <c r="G98" s="106"/>
      <c r="H98" s="106"/>
      <c r="I98" s="106"/>
      <c r="J98" s="115" t="s">
        <v>219</v>
      </c>
      <c r="K98" s="106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6" t="s">
        <v>220</v>
      </c>
      <c r="D100" s="32"/>
      <c r="E100" s="32"/>
      <c r="F100" s="32"/>
      <c r="G100" s="32"/>
      <c r="H100" s="32"/>
      <c r="I100" s="32"/>
      <c r="J100" s="71">
        <f>J130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221</v>
      </c>
    </row>
    <row r="101" spans="2:12" s="9" customFormat="1" ht="24.95" customHeight="1">
      <c r="B101" s="117"/>
      <c r="D101" s="118" t="s">
        <v>342</v>
      </c>
      <c r="E101" s="119"/>
      <c r="F101" s="119"/>
      <c r="G101" s="119"/>
      <c r="H101" s="119"/>
      <c r="I101" s="119"/>
      <c r="J101" s="120">
        <f>J131</f>
        <v>0</v>
      </c>
      <c r="L101" s="117"/>
    </row>
    <row r="102" spans="2:12" s="10" customFormat="1" ht="19.9" customHeight="1">
      <c r="B102" s="121"/>
      <c r="D102" s="122" t="s">
        <v>343</v>
      </c>
      <c r="E102" s="123"/>
      <c r="F102" s="123"/>
      <c r="G102" s="123"/>
      <c r="H102" s="123"/>
      <c r="I102" s="123"/>
      <c r="J102" s="124">
        <f>J132</f>
        <v>0</v>
      </c>
      <c r="L102" s="121"/>
    </row>
    <row r="103" spans="2:12" s="10" customFormat="1" ht="19.9" customHeight="1">
      <c r="B103" s="121"/>
      <c r="D103" s="122" t="s">
        <v>344</v>
      </c>
      <c r="E103" s="123"/>
      <c r="F103" s="123"/>
      <c r="G103" s="123"/>
      <c r="H103" s="123"/>
      <c r="I103" s="123"/>
      <c r="J103" s="124">
        <f>J179</f>
        <v>0</v>
      </c>
      <c r="L103" s="121"/>
    </row>
    <row r="104" spans="2:12" s="10" customFormat="1" ht="19.9" customHeight="1">
      <c r="B104" s="121"/>
      <c r="D104" s="122" t="s">
        <v>345</v>
      </c>
      <c r="E104" s="123"/>
      <c r="F104" s="123"/>
      <c r="G104" s="123"/>
      <c r="H104" s="123"/>
      <c r="I104" s="123"/>
      <c r="J104" s="124">
        <f>J190</f>
        <v>0</v>
      </c>
      <c r="L104" s="121"/>
    </row>
    <row r="105" spans="2:12" s="10" customFormat="1" ht="19.9" customHeight="1">
      <c r="B105" s="121"/>
      <c r="D105" s="122" t="s">
        <v>347</v>
      </c>
      <c r="E105" s="123"/>
      <c r="F105" s="123"/>
      <c r="G105" s="123"/>
      <c r="H105" s="123"/>
      <c r="I105" s="123"/>
      <c r="J105" s="124">
        <f>J208</f>
        <v>0</v>
      </c>
      <c r="L105" s="121"/>
    </row>
    <row r="106" spans="2:12" s="10" customFormat="1" ht="19.9" customHeight="1">
      <c r="B106" s="121"/>
      <c r="D106" s="122" t="s">
        <v>349</v>
      </c>
      <c r="E106" s="123"/>
      <c r="F106" s="123"/>
      <c r="G106" s="123"/>
      <c r="H106" s="123"/>
      <c r="I106" s="123"/>
      <c r="J106" s="124">
        <f>J241</f>
        <v>0</v>
      </c>
      <c r="L106" s="12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224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25" customHeight="1">
      <c r="A116" s="32"/>
      <c r="B116" s="33"/>
      <c r="C116" s="32"/>
      <c r="D116" s="32"/>
      <c r="E116" s="252" t="str">
        <f>E7</f>
        <v>ZTV pro výstavbu rodinných a bytových domů U Unika v Pacově - III.etapa</v>
      </c>
      <c r="F116" s="253"/>
      <c r="G116" s="253"/>
      <c r="H116" s="25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213</v>
      </c>
      <c r="L117" s="20"/>
    </row>
    <row r="118" spans="2:12" s="1" customFormat="1" ht="16.5" customHeight="1">
      <c r="B118" s="20"/>
      <c r="E118" s="252" t="s">
        <v>337</v>
      </c>
      <c r="F118" s="225"/>
      <c r="G118" s="225"/>
      <c r="H118" s="225"/>
      <c r="L118" s="20"/>
    </row>
    <row r="119" spans="2:12" s="1" customFormat="1" ht="12" customHeight="1">
      <c r="B119" s="20"/>
      <c r="C119" s="27" t="s">
        <v>215</v>
      </c>
      <c r="L119" s="20"/>
    </row>
    <row r="120" spans="1:31" s="2" customFormat="1" ht="16.5" customHeight="1">
      <c r="A120" s="32"/>
      <c r="B120" s="33"/>
      <c r="C120" s="32"/>
      <c r="D120" s="32"/>
      <c r="E120" s="255" t="s">
        <v>650</v>
      </c>
      <c r="F120" s="251"/>
      <c r="G120" s="251"/>
      <c r="H120" s="25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339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09" t="str">
        <f>E13</f>
        <v>SO-102a - SO-102 Místní komunikace - část B</v>
      </c>
      <c r="F122" s="251"/>
      <c r="G122" s="251"/>
      <c r="H122" s="251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F16</f>
        <v>město Pacov</v>
      </c>
      <c r="G124" s="32"/>
      <c r="H124" s="32"/>
      <c r="I124" s="27" t="s">
        <v>22</v>
      </c>
      <c r="J124" s="55" t="str">
        <f>IF(J16="","",J16)</f>
        <v>21. 12. 2020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25.7" customHeight="1">
      <c r="A126" s="32"/>
      <c r="B126" s="33"/>
      <c r="C126" s="27" t="s">
        <v>24</v>
      </c>
      <c r="D126" s="32"/>
      <c r="E126" s="32"/>
      <c r="F126" s="25" t="str">
        <f>E19</f>
        <v>město Pacov</v>
      </c>
      <c r="G126" s="32"/>
      <c r="H126" s="32"/>
      <c r="I126" s="27" t="s">
        <v>29</v>
      </c>
      <c r="J126" s="30" t="str">
        <f>E25</f>
        <v>PROJEKT CENTRUM NOVA s.r.o.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27</v>
      </c>
      <c r="D127" s="32"/>
      <c r="E127" s="32"/>
      <c r="F127" s="25" t="str">
        <f>IF(E22="","",E22)</f>
        <v>Vyplň údaj</v>
      </c>
      <c r="G127" s="32"/>
      <c r="H127" s="32"/>
      <c r="I127" s="27" t="s">
        <v>34</v>
      </c>
      <c r="J127" s="30" t="str">
        <f>E28</f>
        <v xml:space="preserve"> 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11" customFormat="1" ht="29.25" customHeight="1">
      <c r="A129" s="125"/>
      <c r="B129" s="126"/>
      <c r="C129" s="127" t="s">
        <v>225</v>
      </c>
      <c r="D129" s="128" t="s">
        <v>63</v>
      </c>
      <c r="E129" s="128" t="s">
        <v>59</v>
      </c>
      <c r="F129" s="128" t="s">
        <v>60</v>
      </c>
      <c r="G129" s="128" t="s">
        <v>226</v>
      </c>
      <c r="H129" s="128" t="s">
        <v>227</v>
      </c>
      <c r="I129" s="128" t="s">
        <v>228</v>
      </c>
      <c r="J129" s="128" t="s">
        <v>219</v>
      </c>
      <c r="K129" s="129" t="s">
        <v>229</v>
      </c>
      <c r="L129" s="130"/>
      <c r="M129" s="62" t="s">
        <v>1</v>
      </c>
      <c r="N129" s="63" t="s">
        <v>42</v>
      </c>
      <c r="O129" s="63" t="s">
        <v>230</v>
      </c>
      <c r="P129" s="63" t="s">
        <v>231</v>
      </c>
      <c r="Q129" s="63" t="s">
        <v>232</v>
      </c>
      <c r="R129" s="63" t="s">
        <v>233</v>
      </c>
      <c r="S129" s="63" t="s">
        <v>234</v>
      </c>
      <c r="T129" s="64" t="s">
        <v>235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3" s="2" customFormat="1" ht="22.9" customHeight="1">
      <c r="A130" s="32"/>
      <c r="B130" s="33"/>
      <c r="C130" s="69" t="s">
        <v>236</v>
      </c>
      <c r="D130" s="32"/>
      <c r="E130" s="32"/>
      <c r="F130" s="32"/>
      <c r="G130" s="32"/>
      <c r="H130" s="32"/>
      <c r="I130" s="32"/>
      <c r="J130" s="131">
        <f>BK130</f>
        <v>0</v>
      </c>
      <c r="K130" s="32"/>
      <c r="L130" s="33"/>
      <c r="M130" s="65"/>
      <c r="N130" s="56"/>
      <c r="O130" s="66"/>
      <c r="P130" s="132">
        <f>P131</f>
        <v>0</v>
      </c>
      <c r="Q130" s="66"/>
      <c r="R130" s="132">
        <f>R131</f>
        <v>1253.1684398</v>
      </c>
      <c r="S130" s="66"/>
      <c r="T130" s="133">
        <f>T131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77</v>
      </c>
      <c r="AU130" s="17" t="s">
        <v>221</v>
      </c>
      <c r="BK130" s="134">
        <f>BK131</f>
        <v>0</v>
      </c>
    </row>
    <row r="131" spans="2:63" s="12" customFormat="1" ht="25.9" customHeight="1">
      <c r="B131" s="135"/>
      <c r="D131" s="136" t="s">
        <v>77</v>
      </c>
      <c r="E131" s="137" t="s">
        <v>350</v>
      </c>
      <c r="F131" s="137" t="s">
        <v>351</v>
      </c>
      <c r="I131" s="138"/>
      <c r="J131" s="139">
        <f>BK131</f>
        <v>0</v>
      </c>
      <c r="L131" s="135"/>
      <c r="M131" s="140"/>
      <c r="N131" s="141"/>
      <c r="O131" s="141"/>
      <c r="P131" s="142">
        <f>P132+P179+P190+P208+P241</f>
        <v>0</v>
      </c>
      <c r="Q131" s="141"/>
      <c r="R131" s="142">
        <f>R132+R179+R190+R208+R241</f>
        <v>1253.1684398</v>
      </c>
      <c r="S131" s="141"/>
      <c r="T131" s="143">
        <f>T132+T179+T190+T208+T241</f>
        <v>0</v>
      </c>
      <c r="AR131" s="136" t="s">
        <v>85</v>
      </c>
      <c r="AT131" s="144" t="s">
        <v>77</v>
      </c>
      <c r="AU131" s="144" t="s">
        <v>78</v>
      </c>
      <c r="AY131" s="136" t="s">
        <v>240</v>
      </c>
      <c r="BK131" s="145">
        <f>BK132+BK179+BK190+BK208+BK241</f>
        <v>0</v>
      </c>
    </row>
    <row r="132" spans="2:63" s="12" customFormat="1" ht="22.9" customHeight="1">
      <c r="B132" s="135"/>
      <c r="D132" s="136" t="s">
        <v>77</v>
      </c>
      <c r="E132" s="146" t="s">
        <v>85</v>
      </c>
      <c r="F132" s="146" t="s">
        <v>352</v>
      </c>
      <c r="I132" s="138"/>
      <c r="J132" s="147">
        <f>BK132</f>
        <v>0</v>
      </c>
      <c r="L132" s="135"/>
      <c r="M132" s="140"/>
      <c r="N132" s="141"/>
      <c r="O132" s="141"/>
      <c r="P132" s="142">
        <f>SUM(P133:P178)</f>
        <v>0</v>
      </c>
      <c r="Q132" s="141"/>
      <c r="R132" s="142">
        <f>SUM(R133:R178)</f>
        <v>0</v>
      </c>
      <c r="S132" s="141"/>
      <c r="T132" s="143">
        <f>SUM(T133:T178)</f>
        <v>0</v>
      </c>
      <c r="AR132" s="136" t="s">
        <v>85</v>
      </c>
      <c r="AT132" s="144" t="s">
        <v>77</v>
      </c>
      <c r="AU132" s="144" t="s">
        <v>85</v>
      </c>
      <c r="AY132" s="136" t="s">
        <v>240</v>
      </c>
      <c r="BK132" s="145">
        <f>SUM(BK133:BK178)</f>
        <v>0</v>
      </c>
    </row>
    <row r="133" spans="1:65" s="2" customFormat="1" ht="33" customHeight="1">
      <c r="A133" s="32"/>
      <c r="B133" s="148"/>
      <c r="C133" s="149" t="s">
        <v>85</v>
      </c>
      <c r="D133" s="149" t="s">
        <v>243</v>
      </c>
      <c r="E133" s="150" t="s">
        <v>373</v>
      </c>
      <c r="F133" s="151" t="s">
        <v>374</v>
      </c>
      <c r="G133" s="152" t="s">
        <v>375</v>
      </c>
      <c r="H133" s="153">
        <v>699</v>
      </c>
      <c r="I133" s="154"/>
      <c r="J133" s="155">
        <f>ROUND(I133*H133,2)</f>
        <v>0</v>
      </c>
      <c r="K133" s="151" t="s">
        <v>356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239</v>
      </c>
      <c r="AT133" s="160" t="s">
        <v>243</v>
      </c>
      <c r="AU133" s="160" t="s">
        <v>87</v>
      </c>
      <c r="AY133" s="17" t="s">
        <v>240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239</v>
      </c>
      <c r="BM133" s="160" t="s">
        <v>376</v>
      </c>
    </row>
    <row r="134" spans="1:47" s="2" customFormat="1" ht="29.25">
      <c r="A134" s="32"/>
      <c r="B134" s="33"/>
      <c r="C134" s="32"/>
      <c r="D134" s="162" t="s">
        <v>248</v>
      </c>
      <c r="E134" s="32"/>
      <c r="F134" s="163" t="s">
        <v>377</v>
      </c>
      <c r="G134" s="32"/>
      <c r="H134" s="32"/>
      <c r="I134" s="164"/>
      <c r="J134" s="32"/>
      <c r="K134" s="32"/>
      <c r="L134" s="33"/>
      <c r="M134" s="165"/>
      <c r="N134" s="166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248</v>
      </c>
      <c r="AU134" s="17" t="s">
        <v>87</v>
      </c>
    </row>
    <row r="135" spans="1:65" s="2" customFormat="1" ht="33" customHeight="1">
      <c r="A135" s="32"/>
      <c r="B135" s="148"/>
      <c r="C135" s="149" t="s">
        <v>87</v>
      </c>
      <c r="D135" s="149" t="s">
        <v>243</v>
      </c>
      <c r="E135" s="150" t="s">
        <v>378</v>
      </c>
      <c r="F135" s="151" t="s">
        <v>379</v>
      </c>
      <c r="G135" s="152" t="s">
        <v>375</v>
      </c>
      <c r="H135" s="153">
        <v>47.04</v>
      </c>
      <c r="I135" s="154"/>
      <c r="J135" s="155">
        <f>ROUND(I135*H135,2)</f>
        <v>0</v>
      </c>
      <c r="K135" s="151" t="s">
        <v>356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239</v>
      </c>
      <c r="AT135" s="160" t="s">
        <v>243</v>
      </c>
      <c r="AU135" s="160" t="s">
        <v>87</v>
      </c>
      <c r="AY135" s="17" t="s">
        <v>240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239</v>
      </c>
      <c r="BM135" s="160" t="s">
        <v>380</v>
      </c>
    </row>
    <row r="136" spans="1:47" s="2" customFormat="1" ht="29.25">
      <c r="A136" s="32"/>
      <c r="B136" s="33"/>
      <c r="C136" s="32"/>
      <c r="D136" s="162" t="s">
        <v>248</v>
      </c>
      <c r="E136" s="32"/>
      <c r="F136" s="163" t="s">
        <v>381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248</v>
      </c>
      <c r="AU136" s="17" t="s">
        <v>87</v>
      </c>
    </row>
    <row r="137" spans="2:51" s="15" customFormat="1" ht="12">
      <c r="B137" s="187"/>
      <c r="D137" s="162" t="s">
        <v>367</v>
      </c>
      <c r="E137" s="188" t="s">
        <v>1</v>
      </c>
      <c r="F137" s="189" t="s">
        <v>382</v>
      </c>
      <c r="H137" s="188" t="s">
        <v>1</v>
      </c>
      <c r="I137" s="190"/>
      <c r="L137" s="187"/>
      <c r="M137" s="191"/>
      <c r="N137" s="192"/>
      <c r="O137" s="192"/>
      <c r="P137" s="192"/>
      <c r="Q137" s="192"/>
      <c r="R137" s="192"/>
      <c r="S137" s="192"/>
      <c r="T137" s="193"/>
      <c r="AT137" s="188" t="s">
        <v>367</v>
      </c>
      <c r="AU137" s="188" t="s">
        <v>87</v>
      </c>
      <c r="AV137" s="15" t="s">
        <v>85</v>
      </c>
      <c r="AW137" s="15" t="s">
        <v>33</v>
      </c>
      <c r="AX137" s="15" t="s">
        <v>78</v>
      </c>
      <c r="AY137" s="188" t="s">
        <v>240</v>
      </c>
    </row>
    <row r="138" spans="2:51" s="13" customFormat="1" ht="12">
      <c r="B138" s="171"/>
      <c r="D138" s="162" t="s">
        <v>367</v>
      </c>
      <c r="E138" s="172" t="s">
        <v>1</v>
      </c>
      <c r="F138" s="173" t="s">
        <v>652</v>
      </c>
      <c r="H138" s="174">
        <v>47.04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367</v>
      </c>
      <c r="AU138" s="172" t="s">
        <v>87</v>
      </c>
      <c r="AV138" s="13" t="s">
        <v>87</v>
      </c>
      <c r="AW138" s="13" t="s">
        <v>33</v>
      </c>
      <c r="AX138" s="13" t="s">
        <v>78</v>
      </c>
      <c r="AY138" s="172" t="s">
        <v>240</v>
      </c>
    </row>
    <row r="139" spans="2:51" s="14" customFormat="1" ht="12">
      <c r="B139" s="179"/>
      <c r="D139" s="162" t="s">
        <v>367</v>
      </c>
      <c r="E139" s="180" t="s">
        <v>1</v>
      </c>
      <c r="F139" s="181" t="s">
        <v>368</v>
      </c>
      <c r="H139" s="182">
        <v>47.04</v>
      </c>
      <c r="I139" s="183"/>
      <c r="L139" s="179"/>
      <c r="M139" s="184"/>
      <c r="N139" s="185"/>
      <c r="O139" s="185"/>
      <c r="P139" s="185"/>
      <c r="Q139" s="185"/>
      <c r="R139" s="185"/>
      <c r="S139" s="185"/>
      <c r="T139" s="186"/>
      <c r="AT139" s="180" t="s">
        <v>367</v>
      </c>
      <c r="AU139" s="180" t="s">
        <v>87</v>
      </c>
      <c r="AV139" s="14" t="s">
        <v>239</v>
      </c>
      <c r="AW139" s="14" t="s">
        <v>33</v>
      </c>
      <c r="AX139" s="14" t="s">
        <v>85</v>
      </c>
      <c r="AY139" s="180" t="s">
        <v>240</v>
      </c>
    </row>
    <row r="140" spans="1:65" s="2" customFormat="1" ht="33" customHeight="1">
      <c r="A140" s="32"/>
      <c r="B140" s="148"/>
      <c r="C140" s="149" t="s">
        <v>100</v>
      </c>
      <c r="D140" s="149" t="s">
        <v>243</v>
      </c>
      <c r="E140" s="150" t="s">
        <v>384</v>
      </c>
      <c r="F140" s="151" t="s">
        <v>385</v>
      </c>
      <c r="G140" s="152" t="s">
        <v>375</v>
      </c>
      <c r="H140" s="153">
        <v>746.04</v>
      </c>
      <c r="I140" s="154"/>
      <c r="J140" s="155">
        <f>ROUND(I140*H140,2)</f>
        <v>0</v>
      </c>
      <c r="K140" s="151" t="s">
        <v>356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239</v>
      </c>
      <c r="AT140" s="160" t="s">
        <v>243</v>
      </c>
      <c r="AU140" s="160" t="s">
        <v>87</v>
      </c>
      <c r="AY140" s="17" t="s">
        <v>240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239</v>
      </c>
      <c r="BM140" s="160" t="s">
        <v>653</v>
      </c>
    </row>
    <row r="141" spans="1:47" s="2" customFormat="1" ht="39">
      <c r="A141" s="32"/>
      <c r="B141" s="33"/>
      <c r="C141" s="32"/>
      <c r="D141" s="162" t="s">
        <v>248</v>
      </c>
      <c r="E141" s="32"/>
      <c r="F141" s="163" t="s">
        <v>387</v>
      </c>
      <c r="G141" s="32"/>
      <c r="H141" s="32"/>
      <c r="I141" s="164"/>
      <c r="J141" s="32"/>
      <c r="K141" s="32"/>
      <c r="L141" s="33"/>
      <c r="M141" s="165"/>
      <c r="N141" s="166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248</v>
      </c>
      <c r="AU141" s="17" t="s">
        <v>87</v>
      </c>
    </row>
    <row r="142" spans="2:51" s="13" customFormat="1" ht="12">
      <c r="B142" s="171"/>
      <c r="D142" s="162" t="s">
        <v>367</v>
      </c>
      <c r="E142" s="172" t="s">
        <v>1</v>
      </c>
      <c r="F142" s="173" t="s">
        <v>654</v>
      </c>
      <c r="H142" s="174">
        <v>746.04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367</v>
      </c>
      <c r="AU142" s="172" t="s">
        <v>87</v>
      </c>
      <c r="AV142" s="13" t="s">
        <v>87</v>
      </c>
      <c r="AW142" s="13" t="s">
        <v>33</v>
      </c>
      <c r="AX142" s="13" t="s">
        <v>85</v>
      </c>
      <c r="AY142" s="172" t="s">
        <v>240</v>
      </c>
    </row>
    <row r="143" spans="1:65" s="2" customFormat="1" ht="24">
      <c r="A143" s="32"/>
      <c r="B143" s="148"/>
      <c r="C143" s="149" t="s">
        <v>239</v>
      </c>
      <c r="D143" s="149" t="s">
        <v>243</v>
      </c>
      <c r="E143" s="150" t="s">
        <v>389</v>
      </c>
      <c r="F143" s="151" t="s">
        <v>390</v>
      </c>
      <c r="G143" s="152" t="s">
        <v>391</v>
      </c>
      <c r="H143" s="153">
        <v>1566.684</v>
      </c>
      <c r="I143" s="154"/>
      <c r="J143" s="155">
        <f>ROUND(I143*H143,2)</f>
        <v>0</v>
      </c>
      <c r="K143" s="151" t="s">
        <v>356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239</v>
      </c>
      <c r="AT143" s="160" t="s">
        <v>243</v>
      </c>
      <c r="AU143" s="160" t="s">
        <v>87</v>
      </c>
      <c r="AY143" s="17" t="s">
        <v>240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239</v>
      </c>
      <c r="BM143" s="160" t="s">
        <v>392</v>
      </c>
    </row>
    <row r="144" spans="1:47" s="2" customFormat="1" ht="29.25">
      <c r="A144" s="32"/>
      <c r="B144" s="33"/>
      <c r="C144" s="32"/>
      <c r="D144" s="162" t="s">
        <v>248</v>
      </c>
      <c r="E144" s="32"/>
      <c r="F144" s="163" t="s">
        <v>393</v>
      </c>
      <c r="G144" s="32"/>
      <c r="H144" s="32"/>
      <c r="I144" s="164"/>
      <c r="J144" s="32"/>
      <c r="K144" s="32"/>
      <c r="L144" s="33"/>
      <c r="M144" s="165"/>
      <c r="N144" s="166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248</v>
      </c>
      <c r="AU144" s="17" t="s">
        <v>87</v>
      </c>
    </row>
    <row r="145" spans="2:51" s="13" customFormat="1" ht="12">
      <c r="B145" s="171"/>
      <c r="D145" s="162" t="s">
        <v>367</v>
      </c>
      <c r="E145" s="172" t="s">
        <v>1</v>
      </c>
      <c r="F145" s="173" t="s">
        <v>655</v>
      </c>
      <c r="H145" s="174">
        <v>1566.684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367</v>
      </c>
      <c r="AU145" s="172" t="s">
        <v>87</v>
      </c>
      <c r="AV145" s="13" t="s">
        <v>87</v>
      </c>
      <c r="AW145" s="13" t="s">
        <v>33</v>
      </c>
      <c r="AX145" s="13" t="s">
        <v>78</v>
      </c>
      <c r="AY145" s="172" t="s">
        <v>240</v>
      </c>
    </row>
    <row r="146" spans="2:51" s="14" customFormat="1" ht="12">
      <c r="B146" s="179"/>
      <c r="D146" s="162" t="s">
        <v>367</v>
      </c>
      <c r="E146" s="180" t="s">
        <v>1</v>
      </c>
      <c r="F146" s="181" t="s">
        <v>368</v>
      </c>
      <c r="H146" s="182">
        <v>1566.684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367</v>
      </c>
      <c r="AU146" s="180" t="s">
        <v>87</v>
      </c>
      <c r="AV146" s="14" t="s">
        <v>239</v>
      </c>
      <c r="AW146" s="14" t="s">
        <v>33</v>
      </c>
      <c r="AX146" s="14" t="s">
        <v>85</v>
      </c>
      <c r="AY146" s="180" t="s">
        <v>240</v>
      </c>
    </row>
    <row r="147" spans="1:65" s="2" customFormat="1" ht="24">
      <c r="A147" s="32"/>
      <c r="B147" s="148"/>
      <c r="C147" s="149" t="s">
        <v>262</v>
      </c>
      <c r="D147" s="149" t="s">
        <v>243</v>
      </c>
      <c r="E147" s="150" t="s">
        <v>395</v>
      </c>
      <c r="F147" s="151" t="s">
        <v>396</v>
      </c>
      <c r="G147" s="152" t="s">
        <v>375</v>
      </c>
      <c r="H147" s="153">
        <v>17</v>
      </c>
      <c r="I147" s="154"/>
      <c r="J147" s="155">
        <f>ROUND(I147*H147,2)</f>
        <v>0</v>
      </c>
      <c r="K147" s="151" t="s">
        <v>356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239</v>
      </c>
      <c r="AT147" s="160" t="s">
        <v>243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397</v>
      </c>
    </row>
    <row r="148" spans="1:47" s="2" customFormat="1" ht="29.25">
      <c r="A148" s="32"/>
      <c r="B148" s="33"/>
      <c r="C148" s="32"/>
      <c r="D148" s="162" t="s">
        <v>248</v>
      </c>
      <c r="E148" s="32"/>
      <c r="F148" s="163" t="s">
        <v>398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5" customFormat="1" ht="12">
      <c r="B149" s="187"/>
      <c r="D149" s="162" t="s">
        <v>367</v>
      </c>
      <c r="E149" s="188" t="s">
        <v>1</v>
      </c>
      <c r="F149" s="189" t="s">
        <v>399</v>
      </c>
      <c r="H149" s="188" t="s">
        <v>1</v>
      </c>
      <c r="I149" s="190"/>
      <c r="L149" s="187"/>
      <c r="M149" s="191"/>
      <c r="N149" s="192"/>
      <c r="O149" s="192"/>
      <c r="P149" s="192"/>
      <c r="Q149" s="192"/>
      <c r="R149" s="192"/>
      <c r="S149" s="192"/>
      <c r="T149" s="193"/>
      <c r="AT149" s="188" t="s">
        <v>367</v>
      </c>
      <c r="AU149" s="188" t="s">
        <v>87</v>
      </c>
      <c r="AV149" s="15" t="s">
        <v>85</v>
      </c>
      <c r="AW149" s="15" t="s">
        <v>33</v>
      </c>
      <c r="AX149" s="15" t="s">
        <v>78</v>
      </c>
      <c r="AY149" s="188" t="s">
        <v>240</v>
      </c>
    </row>
    <row r="150" spans="2:51" s="15" customFormat="1" ht="12">
      <c r="B150" s="187"/>
      <c r="D150" s="162" t="s">
        <v>367</v>
      </c>
      <c r="E150" s="188" t="s">
        <v>1</v>
      </c>
      <c r="F150" s="189" t="s">
        <v>400</v>
      </c>
      <c r="H150" s="188" t="s">
        <v>1</v>
      </c>
      <c r="I150" s="190"/>
      <c r="L150" s="187"/>
      <c r="M150" s="191"/>
      <c r="N150" s="192"/>
      <c r="O150" s="192"/>
      <c r="P150" s="192"/>
      <c r="Q150" s="192"/>
      <c r="R150" s="192"/>
      <c r="S150" s="192"/>
      <c r="T150" s="193"/>
      <c r="AT150" s="188" t="s">
        <v>367</v>
      </c>
      <c r="AU150" s="188" t="s">
        <v>87</v>
      </c>
      <c r="AV150" s="15" t="s">
        <v>85</v>
      </c>
      <c r="AW150" s="15" t="s">
        <v>33</v>
      </c>
      <c r="AX150" s="15" t="s">
        <v>78</v>
      </c>
      <c r="AY150" s="188" t="s">
        <v>240</v>
      </c>
    </row>
    <row r="151" spans="2:51" s="13" customFormat="1" ht="12">
      <c r="B151" s="171"/>
      <c r="D151" s="162" t="s">
        <v>367</v>
      </c>
      <c r="E151" s="172" t="s">
        <v>1</v>
      </c>
      <c r="F151" s="173" t="s">
        <v>87</v>
      </c>
      <c r="H151" s="174">
        <v>2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367</v>
      </c>
      <c r="AU151" s="172" t="s">
        <v>87</v>
      </c>
      <c r="AV151" s="13" t="s">
        <v>87</v>
      </c>
      <c r="AW151" s="13" t="s">
        <v>33</v>
      </c>
      <c r="AX151" s="13" t="s">
        <v>78</v>
      </c>
      <c r="AY151" s="172" t="s">
        <v>240</v>
      </c>
    </row>
    <row r="152" spans="2:51" s="15" customFormat="1" ht="12">
      <c r="B152" s="187"/>
      <c r="D152" s="162" t="s">
        <v>367</v>
      </c>
      <c r="E152" s="188" t="s">
        <v>1</v>
      </c>
      <c r="F152" s="189" t="s">
        <v>402</v>
      </c>
      <c r="H152" s="188" t="s">
        <v>1</v>
      </c>
      <c r="I152" s="190"/>
      <c r="L152" s="187"/>
      <c r="M152" s="191"/>
      <c r="N152" s="192"/>
      <c r="O152" s="192"/>
      <c r="P152" s="192"/>
      <c r="Q152" s="192"/>
      <c r="R152" s="192"/>
      <c r="S152" s="192"/>
      <c r="T152" s="193"/>
      <c r="AT152" s="188" t="s">
        <v>367</v>
      </c>
      <c r="AU152" s="188" t="s">
        <v>87</v>
      </c>
      <c r="AV152" s="15" t="s">
        <v>85</v>
      </c>
      <c r="AW152" s="15" t="s">
        <v>33</v>
      </c>
      <c r="AX152" s="15" t="s">
        <v>78</v>
      </c>
      <c r="AY152" s="188" t="s">
        <v>240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8</v>
      </c>
      <c r="H153" s="174">
        <v>15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4" customFormat="1" ht="12">
      <c r="B154" s="179"/>
      <c r="D154" s="162" t="s">
        <v>367</v>
      </c>
      <c r="E154" s="180" t="s">
        <v>1</v>
      </c>
      <c r="F154" s="181" t="s">
        <v>368</v>
      </c>
      <c r="H154" s="182">
        <v>17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367</v>
      </c>
      <c r="AU154" s="180" t="s">
        <v>87</v>
      </c>
      <c r="AV154" s="14" t="s">
        <v>239</v>
      </c>
      <c r="AW154" s="14" t="s">
        <v>33</v>
      </c>
      <c r="AX154" s="14" t="s">
        <v>85</v>
      </c>
      <c r="AY154" s="180" t="s">
        <v>240</v>
      </c>
    </row>
    <row r="155" spans="1:65" s="2" customFormat="1" ht="33" customHeight="1">
      <c r="A155" s="32"/>
      <c r="B155" s="148"/>
      <c r="C155" s="149" t="s">
        <v>267</v>
      </c>
      <c r="D155" s="149" t="s">
        <v>243</v>
      </c>
      <c r="E155" s="150" t="s">
        <v>404</v>
      </c>
      <c r="F155" s="151" t="s">
        <v>405</v>
      </c>
      <c r="G155" s="152" t="s">
        <v>375</v>
      </c>
      <c r="H155" s="153">
        <v>17</v>
      </c>
      <c r="I155" s="154"/>
      <c r="J155" s="155">
        <f>ROUND(I155*H155,2)</f>
        <v>0</v>
      </c>
      <c r="K155" s="151" t="s">
        <v>356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239</v>
      </c>
      <c r="AT155" s="160" t="s">
        <v>243</v>
      </c>
      <c r="AU155" s="160" t="s">
        <v>87</v>
      </c>
      <c r="AY155" s="17" t="s">
        <v>240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239</v>
      </c>
      <c r="BM155" s="160" t="s">
        <v>406</v>
      </c>
    </row>
    <row r="156" spans="1:47" s="2" customFormat="1" ht="39">
      <c r="A156" s="32"/>
      <c r="B156" s="33"/>
      <c r="C156" s="32"/>
      <c r="D156" s="162" t="s">
        <v>248</v>
      </c>
      <c r="E156" s="32"/>
      <c r="F156" s="163" t="s">
        <v>407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248</v>
      </c>
      <c r="AU156" s="17" t="s">
        <v>87</v>
      </c>
    </row>
    <row r="157" spans="1:65" s="2" customFormat="1" ht="36">
      <c r="A157" s="32"/>
      <c r="B157" s="148"/>
      <c r="C157" s="149" t="s">
        <v>272</v>
      </c>
      <c r="D157" s="149" t="s">
        <v>243</v>
      </c>
      <c r="E157" s="150" t="s">
        <v>408</v>
      </c>
      <c r="F157" s="151" t="s">
        <v>409</v>
      </c>
      <c r="G157" s="152" t="s">
        <v>375</v>
      </c>
      <c r="H157" s="153">
        <v>170</v>
      </c>
      <c r="I157" s="154"/>
      <c r="J157" s="155">
        <f>ROUND(I157*H157,2)</f>
        <v>0</v>
      </c>
      <c r="K157" s="151" t="s">
        <v>356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239</v>
      </c>
      <c r="AT157" s="160" t="s">
        <v>243</v>
      </c>
      <c r="AU157" s="160" t="s">
        <v>87</v>
      </c>
      <c r="AY157" s="17" t="s">
        <v>240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239</v>
      </c>
      <c r="BM157" s="160" t="s">
        <v>410</v>
      </c>
    </row>
    <row r="158" spans="1:47" s="2" customFormat="1" ht="48.75">
      <c r="A158" s="32"/>
      <c r="B158" s="33"/>
      <c r="C158" s="32"/>
      <c r="D158" s="162" t="s">
        <v>248</v>
      </c>
      <c r="E158" s="32"/>
      <c r="F158" s="163" t="s">
        <v>411</v>
      </c>
      <c r="G158" s="32"/>
      <c r="H158" s="32"/>
      <c r="I158" s="164"/>
      <c r="J158" s="32"/>
      <c r="K158" s="32"/>
      <c r="L158" s="33"/>
      <c r="M158" s="165"/>
      <c r="N158" s="166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248</v>
      </c>
      <c r="AU158" s="17" t="s">
        <v>87</v>
      </c>
    </row>
    <row r="159" spans="2:51" s="13" customFormat="1" ht="12">
      <c r="B159" s="171"/>
      <c r="D159" s="162" t="s">
        <v>367</v>
      </c>
      <c r="E159" s="172" t="s">
        <v>1</v>
      </c>
      <c r="F159" s="173" t="s">
        <v>656</v>
      </c>
      <c r="H159" s="174">
        <v>170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367</v>
      </c>
      <c r="AU159" s="172" t="s">
        <v>87</v>
      </c>
      <c r="AV159" s="13" t="s">
        <v>87</v>
      </c>
      <c r="AW159" s="13" t="s">
        <v>33</v>
      </c>
      <c r="AX159" s="13" t="s">
        <v>78</v>
      </c>
      <c r="AY159" s="172" t="s">
        <v>240</v>
      </c>
    </row>
    <row r="160" spans="2:51" s="14" customFormat="1" ht="12">
      <c r="B160" s="179"/>
      <c r="D160" s="162" t="s">
        <v>367</v>
      </c>
      <c r="E160" s="180" t="s">
        <v>1</v>
      </c>
      <c r="F160" s="181" t="s">
        <v>368</v>
      </c>
      <c r="H160" s="182">
        <v>170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367</v>
      </c>
      <c r="AU160" s="180" t="s">
        <v>87</v>
      </c>
      <c r="AV160" s="14" t="s">
        <v>239</v>
      </c>
      <c r="AW160" s="14" t="s">
        <v>33</v>
      </c>
      <c r="AX160" s="14" t="s">
        <v>85</v>
      </c>
      <c r="AY160" s="180" t="s">
        <v>240</v>
      </c>
    </row>
    <row r="161" spans="1:65" s="2" customFormat="1" ht="24">
      <c r="A161" s="32"/>
      <c r="B161" s="148"/>
      <c r="C161" s="149" t="s">
        <v>277</v>
      </c>
      <c r="D161" s="149" t="s">
        <v>243</v>
      </c>
      <c r="E161" s="150" t="s">
        <v>413</v>
      </c>
      <c r="F161" s="151" t="s">
        <v>414</v>
      </c>
      <c r="G161" s="152" t="s">
        <v>375</v>
      </c>
      <c r="H161" s="153">
        <v>2</v>
      </c>
      <c r="I161" s="154"/>
      <c r="J161" s="155">
        <f>ROUND(I161*H161,2)</f>
        <v>0</v>
      </c>
      <c r="K161" s="151" t="s">
        <v>356</v>
      </c>
      <c r="L161" s="33"/>
      <c r="M161" s="156" t="s">
        <v>1</v>
      </c>
      <c r="N161" s="157" t="s">
        <v>43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239</v>
      </c>
      <c r="AT161" s="160" t="s">
        <v>243</v>
      </c>
      <c r="AU161" s="160" t="s">
        <v>87</v>
      </c>
      <c r="AY161" s="17" t="s">
        <v>240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85</v>
      </c>
      <c r="BK161" s="161">
        <f>ROUND(I161*H161,2)</f>
        <v>0</v>
      </c>
      <c r="BL161" s="17" t="s">
        <v>239</v>
      </c>
      <c r="BM161" s="160" t="s">
        <v>415</v>
      </c>
    </row>
    <row r="162" spans="1:47" s="2" customFormat="1" ht="29.25">
      <c r="A162" s="32"/>
      <c r="B162" s="33"/>
      <c r="C162" s="32"/>
      <c r="D162" s="162" t="s">
        <v>248</v>
      </c>
      <c r="E162" s="32"/>
      <c r="F162" s="163" t="s">
        <v>416</v>
      </c>
      <c r="G162" s="32"/>
      <c r="H162" s="32"/>
      <c r="I162" s="164"/>
      <c r="J162" s="32"/>
      <c r="K162" s="32"/>
      <c r="L162" s="33"/>
      <c r="M162" s="165"/>
      <c r="N162" s="166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248</v>
      </c>
      <c r="AU162" s="17" t="s">
        <v>87</v>
      </c>
    </row>
    <row r="163" spans="2:51" s="15" customFormat="1" ht="12">
      <c r="B163" s="187"/>
      <c r="D163" s="162" t="s">
        <v>367</v>
      </c>
      <c r="E163" s="188" t="s">
        <v>1</v>
      </c>
      <c r="F163" s="189" t="s">
        <v>417</v>
      </c>
      <c r="H163" s="188" t="s">
        <v>1</v>
      </c>
      <c r="I163" s="190"/>
      <c r="L163" s="187"/>
      <c r="M163" s="191"/>
      <c r="N163" s="192"/>
      <c r="O163" s="192"/>
      <c r="P163" s="192"/>
      <c r="Q163" s="192"/>
      <c r="R163" s="192"/>
      <c r="S163" s="192"/>
      <c r="T163" s="193"/>
      <c r="AT163" s="188" t="s">
        <v>367</v>
      </c>
      <c r="AU163" s="188" t="s">
        <v>87</v>
      </c>
      <c r="AV163" s="15" t="s">
        <v>85</v>
      </c>
      <c r="AW163" s="15" t="s">
        <v>33</v>
      </c>
      <c r="AX163" s="15" t="s">
        <v>78</v>
      </c>
      <c r="AY163" s="188" t="s">
        <v>240</v>
      </c>
    </row>
    <row r="164" spans="2:51" s="13" customFormat="1" ht="12">
      <c r="B164" s="171"/>
      <c r="D164" s="162" t="s">
        <v>367</v>
      </c>
      <c r="E164" s="172" t="s">
        <v>1</v>
      </c>
      <c r="F164" s="173" t="s">
        <v>87</v>
      </c>
      <c r="H164" s="174">
        <v>2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367</v>
      </c>
      <c r="AU164" s="172" t="s">
        <v>87</v>
      </c>
      <c r="AV164" s="13" t="s">
        <v>87</v>
      </c>
      <c r="AW164" s="13" t="s">
        <v>33</v>
      </c>
      <c r="AX164" s="13" t="s">
        <v>78</v>
      </c>
      <c r="AY164" s="172" t="s">
        <v>240</v>
      </c>
    </row>
    <row r="165" spans="2:51" s="14" customFormat="1" ht="12">
      <c r="B165" s="179"/>
      <c r="D165" s="162" t="s">
        <v>367</v>
      </c>
      <c r="E165" s="180" t="s">
        <v>1</v>
      </c>
      <c r="F165" s="181" t="s">
        <v>368</v>
      </c>
      <c r="H165" s="182">
        <v>2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367</v>
      </c>
      <c r="AU165" s="180" t="s">
        <v>87</v>
      </c>
      <c r="AV165" s="14" t="s">
        <v>239</v>
      </c>
      <c r="AW165" s="14" t="s">
        <v>33</v>
      </c>
      <c r="AX165" s="14" t="s">
        <v>85</v>
      </c>
      <c r="AY165" s="180" t="s">
        <v>240</v>
      </c>
    </row>
    <row r="166" spans="1:65" s="2" customFormat="1" ht="24">
      <c r="A166" s="32"/>
      <c r="B166" s="148"/>
      <c r="C166" s="149" t="s">
        <v>282</v>
      </c>
      <c r="D166" s="149" t="s">
        <v>243</v>
      </c>
      <c r="E166" s="150" t="s">
        <v>418</v>
      </c>
      <c r="F166" s="151" t="s">
        <v>419</v>
      </c>
      <c r="G166" s="152" t="s">
        <v>375</v>
      </c>
      <c r="H166" s="153">
        <v>15</v>
      </c>
      <c r="I166" s="154"/>
      <c r="J166" s="155">
        <f>ROUND(I166*H166,2)</f>
        <v>0</v>
      </c>
      <c r="K166" s="151" t="s">
        <v>356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239</v>
      </c>
      <c r="AT166" s="160" t="s">
        <v>243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420</v>
      </c>
    </row>
    <row r="167" spans="1:47" s="2" customFormat="1" ht="39">
      <c r="A167" s="32"/>
      <c r="B167" s="33"/>
      <c r="C167" s="32"/>
      <c r="D167" s="162" t="s">
        <v>248</v>
      </c>
      <c r="E167" s="32"/>
      <c r="F167" s="163" t="s">
        <v>421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2:51" s="15" customFormat="1" ht="12">
      <c r="B168" s="187"/>
      <c r="D168" s="162" t="s">
        <v>367</v>
      </c>
      <c r="E168" s="188" t="s">
        <v>1</v>
      </c>
      <c r="F168" s="189" t="s">
        <v>422</v>
      </c>
      <c r="H168" s="188" t="s">
        <v>1</v>
      </c>
      <c r="I168" s="190"/>
      <c r="L168" s="187"/>
      <c r="M168" s="191"/>
      <c r="N168" s="192"/>
      <c r="O168" s="192"/>
      <c r="P168" s="192"/>
      <c r="Q168" s="192"/>
      <c r="R168" s="192"/>
      <c r="S168" s="192"/>
      <c r="T168" s="193"/>
      <c r="AT168" s="188" t="s">
        <v>367</v>
      </c>
      <c r="AU168" s="188" t="s">
        <v>87</v>
      </c>
      <c r="AV168" s="15" t="s">
        <v>85</v>
      </c>
      <c r="AW168" s="15" t="s">
        <v>33</v>
      </c>
      <c r="AX168" s="15" t="s">
        <v>78</v>
      </c>
      <c r="AY168" s="188" t="s">
        <v>240</v>
      </c>
    </row>
    <row r="169" spans="2:51" s="13" customFormat="1" ht="12">
      <c r="B169" s="171"/>
      <c r="D169" s="162" t="s">
        <v>367</v>
      </c>
      <c r="E169" s="172" t="s">
        <v>1</v>
      </c>
      <c r="F169" s="173" t="s">
        <v>8</v>
      </c>
      <c r="H169" s="174">
        <v>15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367</v>
      </c>
      <c r="AU169" s="172" t="s">
        <v>87</v>
      </c>
      <c r="AV169" s="13" t="s">
        <v>87</v>
      </c>
      <c r="AW169" s="13" t="s">
        <v>33</v>
      </c>
      <c r="AX169" s="13" t="s">
        <v>78</v>
      </c>
      <c r="AY169" s="172" t="s">
        <v>240</v>
      </c>
    </row>
    <row r="170" spans="2:51" s="14" customFormat="1" ht="12">
      <c r="B170" s="179"/>
      <c r="D170" s="162" t="s">
        <v>367</v>
      </c>
      <c r="E170" s="180" t="s">
        <v>1</v>
      </c>
      <c r="F170" s="181" t="s">
        <v>368</v>
      </c>
      <c r="H170" s="182">
        <v>15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367</v>
      </c>
      <c r="AU170" s="180" t="s">
        <v>87</v>
      </c>
      <c r="AV170" s="14" t="s">
        <v>239</v>
      </c>
      <c r="AW170" s="14" t="s">
        <v>33</v>
      </c>
      <c r="AX170" s="14" t="s">
        <v>85</v>
      </c>
      <c r="AY170" s="180" t="s">
        <v>240</v>
      </c>
    </row>
    <row r="171" spans="1:65" s="2" customFormat="1" ht="24">
      <c r="A171" s="32"/>
      <c r="B171" s="148"/>
      <c r="C171" s="149" t="s">
        <v>287</v>
      </c>
      <c r="D171" s="149" t="s">
        <v>243</v>
      </c>
      <c r="E171" s="150" t="s">
        <v>423</v>
      </c>
      <c r="F171" s="151" t="s">
        <v>424</v>
      </c>
      <c r="G171" s="152" t="s">
        <v>355</v>
      </c>
      <c r="H171" s="153">
        <v>1024.1</v>
      </c>
      <c r="I171" s="154"/>
      <c r="J171" s="155">
        <f>ROUND(I171*H171,2)</f>
        <v>0</v>
      </c>
      <c r="K171" s="151" t="s">
        <v>356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239</v>
      </c>
      <c r="AT171" s="160" t="s">
        <v>243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425</v>
      </c>
    </row>
    <row r="172" spans="1:47" s="2" customFormat="1" ht="19.5">
      <c r="A172" s="32"/>
      <c r="B172" s="33"/>
      <c r="C172" s="32"/>
      <c r="D172" s="162" t="s">
        <v>248</v>
      </c>
      <c r="E172" s="32"/>
      <c r="F172" s="163" t="s">
        <v>426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248</v>
      </c>
      <c r="AU172" s="17" t="s">
        <v>87</v>
      </c>
    </row>
    <row r="173" spans="2:51" s="13" customFormat="1" ht="12">
      <c r="B173" s="171"/>
      <c r="D173" s="162" t="s">
        <v>367</v>
      </c>
      <c r="E173" s="172" t="s">
        <v>1</v>
      </c>
      <c r="F173" s="173" t="s">
        <v>657</v>
      </c>
      <c r="H173" s="174">
        <v>1024.1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33</v>
      </c>
      <c r="AX173" s="13" t="s">
        <v>78</v>
      </c>
      <c r="AY173" s="172" t="s">
        <v>240</v>
      </c>
    </row>
    <row r="174" spans="2:51" s="14" customFormat="1" ht="12">
      <c r="B174" s="179"/>
      <c r="D174" s="162" t="s">
        <v>367</v>
      </c>
      <c r="E174" s="180" t="s">
        <v>1</v>
      </c>
      <c r="F174" s="181" t="s">
        <v>368</v>
      </c>
      <c r="H174" s="182">
        <v>1024.1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367</v>
      </c>
      <c r="AU174" s="180" t="s">
        <v>87</v>
      </c>
      <c r="AV174" s="14" t="s">
        <v>239</v>
      </c>
      <c r="AW174" s="14" t="s">
        <v>33</v>
      </c>
      <c r="AX174" s="14" t="s">
        <v>85</v>
      </c>
      <c r="AY174" s="180" t="s">
        <v>240</v>
      </c>
    </row>
    <row r="175" spans="1:65" s="2" customFormat="1" ht="16.5" customHeight="1">
      <c r="A175" s="32"/>
      <c r="B175" s="148"/>
      <c r="C175" s="194" t="s">
        <v>292</v>
      </c>
      <c r="D175" s="194" t="s">
        <v>428</v>
      </c>
      <c r="E175" s="195" t="s">
        <v>429</v>
      </c>
      <c r="F175" s="196" t="s">
        <v>430</v>
      </c>
      <c r="G175" s="197" t="s">
        <v>391</v>
      </c>
      <c r="H175" s="198">
        <v>35.7</v>
      </c>
      <c r="I175" s="199"/>
      <c r="J175" s="200">
        <f>ROUND(I175*H175,2)</f>
        <v>0</v>
      </c>
      <c r="K175" s="196" t="s">
        <v>356</v>
      </c>
      <c r="L175" s="201"/>
      <c r="M175" s="202" t="s">
        <v>1</v>
      </c>
      <c r="N175" s="203" t="s">
        <v>43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277</v>
      </c>
      <c r="AT175" s="160" t="s">
        <v>428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658</v>
      </c>
    </row>
    <row r="176" spans="1:47" s="2" customFormat="1" ht="12">
      <c r="A176" s="32"/>
      <c r="B176" s="33"/>
      <c r="C176" s="32"/>
      <c r="D176" s="162" t="s">
        <v>248</v>
      </c>
      <c r="E176" s="32"/>
      <c r="F176" s="163" t="s">
        <v>430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2:51" s="13" customFormat="1" ht="12">
      <c r="B177" s="171"/>
      <c r="D177" s="162" t="s">
        <v>367</v>
      </c>
      <c r="E177" s="172" t="s">
        <v>1</v>
      </c>
      <c r="F177" s="173" t="s">
        <v>659</v>
      </c>
      <c r="H177" s="174">
        <v>35.7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367</v>
      </c>
      <c r="AU177" s="172" t="s">
        <v>87</v>
      </c>
      <c r="AV177" s="13" t="s">
        <v>87</v>
      </c>
      <c r="AW177" s="13" t="s">
        <v>33</v>
      </c>
      <c r="AX177" s="13" t="s">
        <v>78</v>
      </c>
      <c r="AY177" s="172" t="s">
        <v>240</v>
      </c>
    </row>
    <row r="178" spans="2:51" s="14" customFormat="1" ht="12">
      <c r="B178" s="179"/>
      <c r="D178" s="162" t="s">
        <v>367</v>
      </c>
      <c r="E178" s="180" t="s">
        <v>1</v>
      </c>
      <c r="F178" s="181" t="s">
        <v>368</v>
      </c>
      <c r="H178" s="182">
        <v>35.7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367</v>
      </c>
      <c r="AU178" s="180" t="s">
        <v>87</v>
      </c>
      <c r="AV178" s="14" t="s">
        <v>239</v>
      </c>
      <c r="AW178" s="14" t="s">
        <v>33</v>
      </c>
      <c r="AX178" s="14" t="s">
        <v>85</v>
      </c>
      <c r="AY178" s="180" t="s">
        <v>240</v>
      </c>
    </row>
    <row r="179" spans="2:63" s="12" customFormat="1" ht="22.9" customHeight="1">
      <c r="B179" s="135"/>
      <c r="D179" s="136" t="s">
        <v>77</v>
      </c>
      <c r="E179" s="146" t="s">
        <v>87</v>
      </c>
      <c r="F179" s="146" t="s">
        <v>433</v>
      </c>
      <c r="I179" s="138"/>
      <c r="J179" s="147">
        <f>BK179</f>
        <v>0</v>
      </c>
      <c r="L179" s="135"/>
      <c r="M179" s="140"/>
      <c r="N179" s="141"/>
      <c r="O179" s="141"/>
      <c r="P179" s="142">
        <f>SUM(P180:P189)</f>
        <v>0</v>
      </c>
      <c r="Q179" s="141"/>
      <c r="R179" s="142">
        <f>SUM(R180:R189)</f>
        <v>60.541068</v>
      </c>
      <c r="S179" s="141"/>
      <c r="T179" s="143">
        <f>SUM(T180:T189)</f>
        <v>0</v>
      </c>
      <c r="AR179" s="136" t="s">
        <v>85</v>
      </c>
      <c r="AT179" s="144" t="s">
        <v>77</v>
      </c>
      <c r="AU179" s="144" t="s">
        <v>85</v>
      </c>
      <c r="AY179" s="136" t="s">
        <v>240</v>
      </c>
      <c r="BK179" s="145">
        <f>SUM(BK180:BK189)</f>
        <v>0</v>
      </c>
    </row>
    <row r="180" spans="1:65" s="2" customFormat="1" ht="24">
      <c r="A180" s="32"/>
      <c r="B180" s="148"/>
      <c r="C180" s="149" t="s">
        <v>297</v>
      </c>
      <c r="D180" s="149" t="s">
        <v>243</v>
      </c>
      <c r="E180" s="150" t="s">
        <v>434</v>
      </c>
      <c r="F180" s="151" t="s">
        <v>435</v>
      </c>
      <c r="G180" s="152" t="s">
        <v>355</v>
      </c>
      <c r="H180" s="153">
        <v>470.4</v>
      </c>
      <c r="I180" s="154"/>
      <c r="J180" s="155">
        <f>ROUND(I180*H180,2)</f>
        <v>0</v>
      </c>
      <c r="K180" s="151" t="s">
        <v>356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0.00017</v>
      </c>
      <c r="R180" s="158">
        <f>Q180*H180</f>
        <v>0.079968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239</v>
      </c>
      <c r="AT180" s="160" t="s">
        <v>243</v>
      </c>
      <c r="AU180" s="160" t="s">
        <v>87</v>
      </c>
      <c r="AY180" s="17" t="s">
        <v>240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239</v>
      </c>
      <c r="BM180" s="160" t="s">
        <v>436</v>
      </c>
    </row>
    <row r="181" spans="1:47" s="2" customFormat="1" ht="19.5">
      <c r="A181" s="32"/>
      <c r="B181" s="33"/>
      <c r="C181" s="32"/>
      <c r="D181" s="162" t="s">
        <v>248</v>
      </c>
      <c r="E181" s="32"/>
      <c r="F181" s="163" t="s">
        <v>437</v>
      </c>
      <c r="G181" s="32"/>
      <c r="H181" s="32"/>
      <c r="I181" s="164"/>
      <c r="J181" s="32"/>
      <c r="K181" s="32"/>
      <c r="L181" s="33"/>
      <c r="M181" s="165"/>
      <c r="N181" s="166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248</v>
      </c>
      <c r="AU181" s="17" t="s">
        <v>87</v>
      </c>
    </row>
    <row r="182" spans="2:51" s="13" customFormat="1" ht="12">
      <c r="B182" s="171"/>
      <c r="D182" s="162" t="s">
        <v>367</v>
      </c>
      <c r="E182" s="172" t="s">
        <v>1</v>
      </c>
      <c r="F182" s="173" t="s">
        <v>660</v>
      </c>
      <c r="H182" s="174">
        <v>470.4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367</v>
      </c>
      <c r="AU182" s="172" t="s">
        <v>87</v>
      </c>
      <c r="AV182" s="13" t="s">
        <v>87</v>
      </c>
      <c r="AW182" s="13" t="s">
        <v>33</v>
      </c>
      <c r="AX182" s="13" t="s">
        <v>78</v>
      </c>
      <c r="AY182" s="172" t="s">
        <v>240</v>
      </c>
    </row>
    <row r="183" spans="2:51" s="14" customFormat="1" ht="12">
      <c r="B183" s="179"/>
      <c r="D183" s="162" t="s">
        <v>367</v>
      </c>
      <c r="E183" s="180" t="s">
        <v>1</v>
      </c>
      <c r="F183" s="181" t="s">
        <v>368</v>
      </c>
      <c r="H183" s="182">
        <v>470.4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367</v>
      </c>
      <c r="AU183" s="180" t="s">
        <v>87</v>
      </c>
      <c r="AV183" s="14" t="s">
        <v>239</v>
      </c>
      <c r="AW183" s="14" t="s">
        <v>33</v>
      </c>
      <c r="AX183" s="14" t="s">
        <v>85</v>
      </c>
      <c r="AY183" s="180" t="s">
        <v>240</v>
      </c>
    </row>
    <row r="184" spans="1:65" s="2" customFormat="1" ht="24">
      <c r="A184" s="32"/>
      <c r="B184" s="148"/>
      <c r="C184" s="194" t="s">
        <v>302</v>
      </c>
      <c r="D184" s="194" t="s">
        <v>428</v>
      </c>
      <c r="E184" s="195" t="s">
        <v>439</v>
      </c>
      <c r="F184" s="196" t="s">
        <v>440</v>
      </c>
      <c r="G184" s="197" t="s">
        <v>355</v>
      </c>
      <c r="H184" s="198">
        <v>564.48</v>
      </c>
      <c r="I184" s="199"/>
      <c r="J184" s="200">
        <f>ROUND(I184*H184,2)</f>
        <v>0</v>
      </c>
      <c r="K184" s="196" t="s">
        <v>356</v>
      </c>
      <c r="L184" s="201"/>
      <c r="M184" s="202" t="s">
        <v>1</v>
      </c>
      <c r="N184" s="203" t="s">
        <v>43</v>
      </c>
      <c r="O184" s="58"/>
      <c r="P184" s="158">
        <f>O184*H184</f>
        <v>0</v>
      </c>
      <c r="Q184" s="158">
        <v>0.0005</v>
      </c>
      <c r="R184" s="158">
        <f>Q184*H184</f>
        <v>0.28224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277</v>
      </c>
      <c r="AT184" s="160" t="s">
        <v>428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441</v>
      </c>
    </row>
    <row r="185" spans="1:47" s="2" customFormat="1" ht="19.5">
      <c r="A185" s="32"/>
      <c r="B185" s="33"/>
      <c r="C185" s="32"/>
      <c r="D185" s="162" t="s">
        <v>248</v>
      </c>
      <c r="E185" s="32"/>
      <c r="F185" s="163" t="s">
        <v>440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2:51" s="13" customFormat="1" ht="12">
      <c r="B186" s="171"/>
      <c r="D186" s="162" t="s">
        <v>367</v>
      </c>
      <c r="E186" s="172" t="s">
        <v>1</v>
      </c>
      <c r="F186" s="173" t="s">
        <v>661</v>
      </c>
      <c r="H186" s="174">
        <v>564.48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367</v>
      </c>
      <c r="AU186" s="172" t="s">
        <v>87</v>
      </c>
      <c r="AV186" s="13" t="s">
        <v>87</v>
      </c>
      <c r="AW186" s="13" t="s">
        <v>33</v>
      </c>
      <c r="AX186" s="13" t="s">
        <v>78</v>
      </c>
      <c r="AY186" s="172" t="s">
        <v>240</v>
      </c>
    </row>
    <row r="187" spans="2:51" s="14" customFormat="1" ht="12">
      <c r="B187" s="179"/>
      <c r="D187" s="162" t="s">
        <v>367</v>
      </c>
      <c r="E187" s="180" t="s">
        <v>1</v>
      </c>
      <c r="F187" s="181" t="s">
        <v>368</v>
      </c>
      <c r="H187" s="182">
        <v>564.48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367</v>
      </c>
      <c r="AU187" s="180" t="s">
        <v>87</v>
      </c>
      <c r="AV187" s="14" t="s">
        <v>239</v>
      </c>
      <c r="AW187" s="14" t="s">
        <v>33</v>
      </c>
      <c r="AX187" s="14" t="s">
        <v>85</v>
      </c>
      <c r="AY187" s="180" t="s">
        <v>240</v>
      </c>
    </row>
    <row r="188" spans="1:65" s="2" customFormat="1" ht="44.25" customHeight="1">
      <c r="A188" s="32"/>
      <c r="B188" s="148"/>
      <c r="C188" s="149" t="s">
        <v>307</v>
      </c>
      <c r="D188" s="149" t="s">
        <v>243</v>
      </c>
      <c r="E188" s="150" t="s">
        <v>443</v>
      </c>
      <c r="F188" s="151" t="s">
        <v>444</v>
      </c>
      <c r="G188" s="152" t="s">
        <v>445</v>
      </c>
      <c r="H188" s="153">
        <v>294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0.20469</v>
      </c>
      <c r="R188" s="158">
        <f>Q188*H188</f>
        <v>60.17886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446</v>
      </c>
    </row>
    <row r="189" spans="1:47" s="2" customFormat="1" ht="39">
      <c r="A189" s="32"/>
      <c r="B189" s="33"/>
      <c r="C189" s="32"/>
      <c r="D189" s="162" t="s">
        <v>248</v>
      </c>
      <c r="E189" s="32"/>
      <c r="F189" s="163" t="s">
        <v>447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2:63" s="12" customFormat="1" ht="22.9" customHeight="1">
      <c r="B190" s="135"/>
      <c r="D190" s="136" t="s">
        <v>77</v>
      </c>
      <c r="E190" s="146" t="s">
        <v>262</v>
      </c>
      <c r="F190" s="146" t="s">
        <v>448</v>
      </c>
      <c r="I190" s="138"/>
      <c r="J190" s="147">
        <f>BK190</f>
        <v>0</v>
      </c>
      <c r="L190" s="135"/>
      <c r="M190" s="140"/>
      <c r="N190" s="141"/>
      <c r="O190" s="141"/>
      <c r="P190" s="142">
        <f>SUM(P191:P207)</f>
        <v>0</v>
      </c>
      <c r="Q190" s="141"/>
      <c r="R190" s="142">
        <f>SUM(R191:R207)</f>
        <v>1055.45608</v>
      </c>
      <c r="S190" s="141"/>
      <c r="T190" s="143">
        <f>SUM(T191:T207)</f>
        <v>0</v>
      </c>
      <c r="AR190" s="136" t="s">
        <v>85</v>
      </c>
      <c r="AT190" s="144" t="s">
        <v>77</v>
      </c>
      <c r="AU190" s="144" t="s">
        <v>85</v>
      </c>
      <c r="AY190" s="136" t="s">
        <v>240</v>
      </c>
      <c r="BK190" s="145">
        <f>SUM(BK191:BK207)</f>
        <v>0</v>
      </c>
    </row>
    <row r="191" spans="1:65" s="2" customFormat="1" ht="16.5" customHeight="1">
      <c r="A191" s="32"/>
      <c r="B191" s="148"/>
      <c r="C191" s="149" t="s">
        <v>8</v>
      </c>
      <c r="D191" s="149" t="s">
        <v>243</v>
      </c>
      <c r="E191" s="150" t="s">
        <v>449</v>
      </c>
      <c r="F191" s="151" t="s">
        <v>450</v>
      </c>
      <c r="G191" s="152" t="s">
        <v>355</v>
      </c>
      <c r="H191" s="153">
        <v>1024.1</v>
      </c>
      <c r="I191" s="154"/>
      <c r="J191" s="155">
        <f>ROUND(I191*H191,2)</f>
        <v>0</v>
      </c>
      <c r="K191" s="151" t="s">
        <v>356</v>
      </c>
      <c r="L191" s="33"/>
      <c r="M191" s="156" t="s">
        <v>1</v>
      </c>
      <c r="N191" s="157" t="s">
        <v>43</v>
      </c>
      <c r="O191" s="58"/>
      <c r="P191" s="158">
        <f>O191*H191</f>
        <v>0</v>
      </c>
      <c r="Q191" s="158">
        <v>0.345</v>
      </c>
      <c r="R191" s="158">
        <f>Q191*H191</f>
        <v>353.31449999999995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239</v>
      </c>
      <c r="AT191" s="160" t="s">
        <v>243</v>
      </c>
      <c r="AU191" s="160" t="s">
        <v>87</v>
      </c>
      <c r="AY191" s="17" t="s">
        <v>240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239</v>
      </c>
      <c r="BM191" s="160" t="s">
        <v>451</v>
      </c>
    </row>
    <row r="192" spans="1:47" s="2" customFormat="1" ht="19.5">
      <c r="A192" s="32"/>
      <c r="B192" s="33"/>
      <c r="C192" s="32"/>
      <c r="D192" s="162" t="s">
        <v>248</v>
      </c>
      <c r="E192" s="32"/>
      <c r="F192" s="163" t="s">
        <v>452</v>
      </c>
      <c r="G192" s="32"/>
      <c r="H192" s="32"/>
      <c r="I192" s="164"/>
      <c r="J192" s="32"/>
      <c r="K192" s="32"/>
      <c r="L192" s="33"/>
      <c r="M192" s="165"/>
      <c r="N192" s="166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248</v>
      </c>
      <c r="AU192" s="17" t="s">
        <v>87</v>
      </c>
    </row>
    <row r="193" spans="2:51" s="13" customFormat="1" ht="12">
      <c r="B193" s="171"/>
      <c r="D193" s="162" t="s">
        <v>367</v>
      </c>
      <c r="E193" s="172" t="s">
        <v>1</v>
      </c>
      <c r="F193" s="173" t="s">
        <v>657</v>
      </c>
      <c r="H193" s="174">
        <v>1024.1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367</v>
      </c>
      <c r="AU193" s="172" t="s">
        <v>87</v>
      </c>
      <c r="AV193" s="13" t="s">
        <v>87</v>
      </c>
      <c r="AW193" s="13" t="s">
        <v>33</v>
      </c>
      <c r="AX193" s="13" t="s">
        <v>78</v>
      </c>
      <c r="AY193" s="172" t="s">
        <v>240</v>
      </c>
    </row>
    <row r="194" spans="2:51" s="14" customFormat="1" ht="12">
      <c r="B194" s="179"/>
      <c r="D194" s="162" t="s">
        <v>367</v>
      </c>
      <c r="E194" s="180" t="s">
        <v>1</v>
      </c>
      <c r="F194" s="181" t="s">
        <v>368</v>
      </c>
      <c r="H194" s="182">
        <v>1024.1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367</v>
      </c>
      <c r="AU194" s="180" t="s">
        <v>87</v>
      </c>
      <c r="AV194" s="14" t="s">
        <v>239</v>
      </c>
      <c r="AW194" s="14" t="s">
        <v>33</v>
      </c>
      <c r="AX194" s="14" t="s">
        <v>85</v>
      </c>
      <c r="AY194" s="180" t="s">
        <v>240</v>
      </c>
    </row>
    <row r="195" spans="1:65" s="2" customFormat="1" ht="16.5" customHeight="1">
      <c r="A195" s="32"/>
      <c r="B195" s="148"/>
      <c r="C195" s="149" t="s">
        <v>316</v>
      </c>
      <c r="D195" s="149" t="s">
        <v>243</v>
      </c>
      <c r="E195" s="150" t="s">
        <v>454</v>
      </c>
      <c r="F195" s="151" t="s">
        <v>455</v>
      </c>
      <c r="G195" s="152" t="s">
        <v>355</v>
      </c>
      <c r="H195" s="153">
        <v>931</v>
      </c>
      <c r="I195" s="154"/>
      <c r="J195" s="155">
        <f>ROUND(I195*H195,2)</f>
        <v>0</v>
      </c>
      <c r="K195" s="151" t="s">
        <v>356</v>
      </c>
      <c r="L195" s="33"/>
      <c r="M195" s="156" t="s">
        <v>1</v>
      </c>
      <c r="N195" s="157" t="s">
        <v>43</v>
      </c>
      <c r="O195" s="58"/>
      <c r="P195" s="158">
        <f>O195*H195</f>
        <v>0</v>
      </c>
      <c r="Q195" s="158">
        <v>0.46</v>
      </c>
      <c r="R195" s="158">
        <f>Q195*H195</f>
        <v>428.26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239</v>
      </c>
      <c r="AT195" s="160" t="s">
        <v>243</v>
      </c>
      <c r="AU195" s="160" t="s">
        <v>87</v>
      </c>
      <c r="AY195" s="17" t="s">
        <v>240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239</v>
      </c>
      <c r="BM195" s="160" t="s">
        <v>456</v>
      </c>
    </row>
    <row r="196" spans="1:47" s="2" customFormat="1" ht="19.5">
      <c r="A196" s="32"/>
      <c r="B196" s="33"/>
      <c r="C196" s="32"/>
      <c r="D196" s="162" t="s">
        <v>248</v>
      </c>
      <c r="E196" s="32"/>
      <c r="F196" s="163" t="s">
        <v>457</v>
      </c>
      <c r="G196" s="32"/>
      <c r="H196" s="32"/>
      <c r="I196" s="164"/>
      <c r="J196" s="32"/>
      <c r="K196" s="32"/>
      <c r="L196" s="33"/>
      <c r="M196" s="165"/>
      <c r="N196" s="166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248</v>
      </c>
      <c r="AU196" s="17" t="s">
        <v>87</v>
      </c>
    </row>
    <row r="197" spans="1:65" s="2" customFormat="1" ht="24">
      <c r="A197" s="32"/>
      <c r="B197" s="148"/>
      <c r="C197" s="149" t="s">
        <v>321</v>
      </c>
      <c r="D197" s="149" t="s">
        <v>243</v>
      </c>
      <c r="E197" s="150" t="s">
        <v>458</v>
      </c>
      <c r="F197" s="151" t="s">
        <v>459</v>
      </c>
      <c r="G197" s="152" t="s">
        <v>355</v>
      </c>
      <c r="H197" s="153">
        <v>931</v>
      </c>
      <c r="I197" s="154"/>
      <c r="J197" s="155">
        <f>ROUND(I197*H197,2)</f>
        <v>0</v>
      </c>
      <c r="K197" s="151" t="s">
        <v>356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0.00561</v>
      </c>
      <c r="R197" s="158">
        <f>Q197*H197</f>
        <v>5.222910000000001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239</v>
      </c>
      <c r="AT197" s="160" t="s">
        <v>243</v>
      </c>
      <c r="AU197" s="160" t="s">
        <v>87</v>
      </c>
      <c r="AY197" s="17" t="s">
        <v>240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239</v>
      </c>
      <c r="BM197" s="160" t="s">
        <v>460</v>
      </c>
    </row>
    <row r="198" spans="1:47" s="2" customFormat="1" ht="19.5">
      <c r="A198" s="32"/>
      <c r="B198" s="33"/>
      <c r="C198" s="32"/>
      <c r="D198" s="162" t="s">
        <v>248</v>
      </c>
      <c r="E198" s="32"/>
      <c r="F198" s="163" t="s">
        <v>461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248</v>
      </c>
      <c r="AU198" s="17" t="s">
        <v>87</v>
      </c>
    </row>
    <row r="199" spans="1:65" s="2" customFormat="1" ht="33" customHeight="1">
      <c r="A199" s="32"/>
      <c r="B199" s="148"/>
      <c r="C199" s="149" t="s">
        <v>327</v>
      </c>
      <c r="D199" s="149" t="s">
        <v>243</v>
      </c>
      <c r="E199" s="150" t="s">
        <v>463</v>
      </c>
      <c r="F199" s="151" t="s">
        <v>464</v>
      </c>
      <c r="G199" s="152" t="s">
        <v>355</v>
      </c>
      <c r="H199" s="153">
        <v>931</v>
      </c>
      <c r="I199" s="154"/>
      <c r="J199" s="155">
        <f>ROUND(I199*H199,2)</f>
        <v>0</v>
      </c>
      <c r="K199" s="151" t="s">
        <v>356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0.18463</v>
      </c>
      <c r="R199" s="158">
        <f>Q199*H199</f>
        <v>171.89052999999998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239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465</v>
      </c>
    </row>
    <row r="200" spans="1:47" s="2" customFormat="1" ht="29.25">
      <c r="A200" s="32"/>
      <c r="B200" s="33"/>
      <c r="C200" s="32"/>
      <c r="D200" s="162" t="s">
        <v>248</v>
      </c>
      <c r="E200" s="32"/>
      <c r="F200" s="163" t="s">
        <v>466</v>
      </c>
      <c r="G200" s="32"/>
      <c r="H200" s="32"/>
      <c r="I200" s="164"/>
      <c r="J200" s="32"/>
      <c r="K200" s="32"/>
      <c r="L200" s="33"/>
      <c r="M200" s="165"/>
      <c r="N200" s="166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65" s="2" customFormat="1" ht="21.75" customHeight="1">
      <c r="A201" s="32"/>
      <c r="B201" s="148"/>
      <c r="C201" s="149" t="s">
        <v>332</v>
      </c>
      <c r="D201" s="149" t="s">
        <v>243</v>
      </c>
      <c r="E201" s="150" t="s">
        <v>468</v>
      </c>
      <c r="F201" s="151" t="s">
        <v>469</v>
      </c>
      <c r="G201" s="152" t="s">
        <v>355</v>
      </c>
      <c r="H201" s="153">
        <v>931</v>
      </c>
      <c r="I201" s="154"/>
      <c r="J201" s="155">
        <f>ROUND(I201*H201,2)</f>
        <v>0</v>
      </c>
      <c r="K201" s="151" t="s">
        <v>356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0.00021</v>
      </c>
      <c r="R201" s="158">
        <f>Q201*H201</f>
        <v>0.19551000000000002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239</v>
      </c>
      <c r="AT201" s="160" t="s">
        <v>243</v>
      </c>
      <c r="AU201" s="160" t="s">
        <v>87</v>
      </c>
      <c r="AY201" s="17" t="s">
        <v>240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239</v>
      </c>
      <c r="BM201" s="160" t="s">
        <v>470</v>
      </c>
    </row>
    <row r="202" spans="1:47" s="2" customFormat="1" ht="19.5">
      <c r="A202" s="32"/>
      <c r="B202" s="33"/>
      <c r="C202" s="32"/>
      <c r="D202" s="162" t="s">
        <v>248</v>
      </c>
      <c r="E202" s="32"/>
      <c r="F202" s="163" t="s">
        <v>471</v>
      </c>
      <c r="G202" s="32"/>
      <c r="H202" s="32"/>
      <c r="I202" s="164"/>
      <c r="J202" s="32"/>
      <c r="K202" s="32"/>
      <c r="L202" s="33"/>
      <c r="M202" s="165"/>
      <c r="N202" s="166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248</v>
      </c>
      <c r="AU202" s="17" t="s">
        <v>87</v>
      </c>
    </row>
    <row r="203" spans="1:65" s="2" customFormat="1" ht="33" customHeight="1">
      <c r="A203" s="32"/>
      <c r="B203" s="148"/>
      <c r="C203" s="149" t="s">
        <v>453</v>
      </c>
      <c r="D203" s="149" t="s">
        <v>243</v>
      </c>
      <c r="E203" s="150" t="s">
        <v>473</v>
      </c>
      <c r="F203" s="151" t="s">
        <v>474</v>
      </c>
      <c r="G203" s="152" t="s">
        <v>355</v>
      </c>
      <c r="H203" s="153">
        <v>931</v>
      </c>
      <c r="I203" s="154"/>
      <c r="J203" s="155">
        <f>ROUND(I203*H203,2)</f>
        <v>0</v>
      </c>
      <c r="K203" s="151" t="s">
        <v>356</v>
      </c>
      <c r="L203" s="33"/>
      <c r="M203" s="156" t="s">
        <v>1</v>
      </c>
      <c r="N203" s="157" t="s">
        <v>43</v>
      </c>
      <c r="O203" s="58"/>
      <c r="P203" s="158">
        <f>O203*H203</f>
        <v>0</v>
      </c>
      <c r="Q203" s="158">
        <v>0.10373</v>
      </c>
      <c r="R203" s="158">
        <f>Q203*H203</f>
        <v>96.57263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239</v>
      </c>
      <c r="AT203" s="160" t="s">
        <v>243</v>
      </c>
      <c r="AU203" s="160" t="s">
        <v>87</v>
      </c>
      <c r="AY203" s="17" t="s">
        <v>240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239</v>
      </c>
      <c r="BM203" s="160" t="s">
        <v>475</v>
      </c>
    </row>
    <row r="204" spans="1:47" s="2" customFormat="1" ht="29.25">
      <c r="A204" s="32"/>
      <c r="B204" s="33"/>
      <c r="C204" s="32"/>
      <c r="D204" s="162" t="s">
        <v>248</v>
      </c>
      <c r="E204" s="32"/>
      <c r="F204" s="163" t="s">
        <v>476</v>
      </c>
      <c r="G204" s="32"/>
      <c r="H204" s="32"/>
      <c r="I204" s="164"/>
      <c r="J204" s="32"/>
      <c r="K204" s="32"/>
      <c r="L204" s="33"/>
      <c r="M204" s="165"/>
      <c r="N204" s="166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248</v>
      </c>
      <c r="AU204" s="17" t="s">
        <v>87</v>
      </c>
    </row>
    <row r="205" spans="1:65" s="2" customFormat="1" ht="24">
      <c r="A205" s="32"/>
      <c r="B205" s="148"/>
      <c r="C205" s="149" t="s">
        <v>7</v>
      </c>
      <c r="D205" s="149" t="s">
        <v>243</v>
      </c>
      <c r="E205" s="150" t="s">
        <v>491</v>
      </c>
      <c r="F205" s="151" t="s">
        <v>492</v>
      </c>
      <c r="G205" s="152" t="s">
        <v>493</v>
      </c>
      <c r="H205" s="153">
        <v>10</v>
      </c>
      <c r="I205" s="154"/>
      <c r="J205" s="155">
        <f>ROUND(I205*H205,2)</f>
        <v>0</v>
      </c>
      <c r="K205" s="151" t="s">
        <v>1</v>
      </c>
      <c r="L205" s="33"/>
      <c r="M205" s="156" t="s">
        <v>1</v>
      </c>
      <c r="N205" s="157" t="s">
        <v>43</v>
      </c>
      <c r="O205" s="58"/>
      <c r="P205" s="158">
        <f>O205*H205</f>
        <v>0</v>
      </c>
      <c r="Q205" s="158">
        <v>0</v>
      </c>
      <c r="R205" s="158">
        <f>Q205*H205</f>
        <v>0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239</v>
      </c>
      <c r="AT205" s="160" t="s">
        <v>243</v>
      </c>
      <c r="AU205" s="160" t="s">
        <v>87</v>
      </c>
      <c r="AY205" s="17" t="s">
        <v>240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239</v>
      </c>
      <c r="BM205" s="160" t="s">
        <v>662</v>
      </c>
    </row>
    <row r="206" spans="1:47" s="2" customFormat="1" ht="48.75">
      <c r="A206" s="32"/>
      <c r="B206" s="33"/>
      <c r="C206" s="32"/>
      <c r="D206" s="162" t="s">
        <v>248</v>
      </c>
      <c r="E206" s="32"/>
      <c r="F206" s="163" t="s">
        <v>495</v>
      </c>
      <c r="G206" s="32"/>
      <c r="H206" s="32"/>
      <c r="I206" s="164"/>
      <c r="J206" s="32"/>
      <c r="K206" s="32"/>
      <c r="L206" s="33"/>
      <c r="M206" s="165"/>
      <c r="N206" s="166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248</v>
      </c>
      <c r="AU206" s="17" t="s">
        <v>87</v>
      </c>
    </row>
    <row r="207" spans="2:51" s="13" customFormat="1" ht="12">
      <c r="B207" s="171"/>
      <c r="D207" s="162" t="s">
        <v>367</v>
      </c>
      <c r="F207" s="173" t="s">
        <v>663</v>
      </c>
      <c r="H207" s="174">
        <v>10</v>
      </c>
      <c r="I207" s="175"/>
      <c r="L207" s="171"/>
      <c r="M207" s="176"/>
      <c r="N207" s="177"/>
      <c r="O207" s="177"/>
      <c r="P207" s="177"/>
      <c r="Q207" s="177"/>
      <c r="R207" s="177"/>
      <c r="S207" s="177"/>
      <c r="T207" s="178"/>
      <c r="AT207" s="172" t="s">
        <v>367</v>
      </c>
      <c r="AU207" s="172" t="s">
        <v>87</v>
      </c>
      <c r="AV207" s="13" t="s">
        <v>87</v>
      </c>
      <c r="AW207" s="13" t="s">
        <v>3</v>
      </c>
      <c r="AX207" s="13" t="s">
        <v>85</v>
      </c>
      <c r="AY207" s="172" t="s">
        <v>240</v>
      </c>
    </row>
    <row r="208" spans="2:63" s="12" customFormat="1" ht="22.9" customHeight="1">
      <c r="B208" s="135"/>
      <c r="D208" s="136" t="s">
        <v>77</v>
      </c>
      <c r="E208" s="146" t="s">
        <v>282</v>
      </c>
      <c r="F208" s="146" t="s">
        <v>508</v>
      </c>
      <c r="I208" s="138"/>
      <c r="J208" s="147">
        <f>BK208</f>
        <v>0</v>
      </c>
      <c r="L208" s="135"/>
      <c r="M208" s="140"/>
      <c r="N208" s="141"/>
      <c r="O208" s="141"/>
      <c r="P208" s="142">
        <f>SUM(P209:P240)</f>
        <v>0</v>
      </c>
      <c r="Q208" s="141"/>
      <c r="R208" s="142">
        <f>SUM(R209:R240)</f>
        <v>137.1712918</v>
      </c>
      <c r="S208" s="141"/>
      <c r="T208" s="143">
        <f>SUM(T209:T240)</f>
        <v>0</v>
      </c>
      <c r="AR208" s="136" t="s">
        <v>85</v>
      </c>
      <c r="AT208" s="144" t="s">
        <v>77</v>
      </c>
      <c r="AU208" s="144" t="s">
        <v>85</v>
      </c>
      <c r="AY208" s="136" t="s">
        <v>240</v>
      </c>
      <c r="BK208" s="145">
        <f>SUM(BK209:BK240)</f>
        <v>0</v>
      </c>
    </row>
    <row r="209" spans="1:65" s="2" customFormat="1" ht="24">
      <c r="A209" s="32"/>
      <c r="B209" s="148"/>
      <c r="C209" s="149" t="s">
        <v>462</v>
      </c>
      <c r="D209" s="149" t="s">
        <v>243</v>
      </c>
      <c r="E209" s="150" t="s">
        <v>540</v>
      </c>
      <c r="F209" s="151" t="s">
        <v>541</v>
      </c>
      <c r="G209" s="152" t="s">
        <v>445</v>
      </c>
      <c r="H209" s="153">
        <v>6</v>
      </c>
      <c r="I209" s="154"/>
      <c r="J209" s="155">
        <f>ROUND(I209*H209,2)</f>
        <v>0</v>
      </c>
      <c r="K209" s="151" t="s">
        <v>356</v>
      </c>
      <c r="L209" s="33"/>
      <c r="M209" s="156" t="s">
        <v>1</v>
      </c>
      <c r="N209" s="157" t="s">
        <v>43</v>
      </c>
      <c r="O209" s="58"/>
      <c r="P209" s="158">
        <f>O209*H209</f>
        <v>0</v>
      </c>
      <c r="Q209" s="158">
        <v>0.00011</v>
      </c>
      <c r="R209" s="158">
        <f>Q209*H209</f>
        <v>0.00066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239</v>
      </c>
      <c r="AT209" s="160" t="s">
        <v>243</v>
      </c>
      <c r="AU209" s="160" t="s">
        <v>87</v>
      </c>
      <c r="AY209" s="17" t="s">
        <v>240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239</v>
      </c>
      <c r="BM209" s="160" t="s">
        <v>664</v>
      </c>
    </row>
    <row r="210" spans="1:47" s="2" customFormat="1" ht="19.5">
      <c r="A210" s="32"/>
      <c r="B210" s="33"/>
      <c r="C210" s="32"/>
      <c r="D210" s="162" t="s">
        <v>248</v>
      </c>
      <c r="E210" s="32"/>
      <c r="F210" s="163" t="s">
        <v>543</v>
      </c>
      <c r="G210" s="32"/>
      <c r="H210" s="32"/>
      <c r="I210" s="164"/>
      <c r="J210" s="32"/>
      <c r="K210" s="32"/>
      <c r="L210" s="33"/>
      <c r="M210" s="165"/>
      <c r="N210" s="166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248</v>
      </c>
      <c r="AU210" s="17" t="s">
        <v>87</v>
      </c>
    </row>
    <row r="211" spans="1:65" s="2" customFormat="1" ht="21.75" customHeight="1">
      <c r="A211" s="32"/>
      <c r="B211" s="148"/>
      <c r="C211" s="149" t="s">
        <v>467</v>
      </c>
      <c r="D211" s="149" t="s">
        <v>243</v>
      </c>
      <c r="E211" s="150" t="s">
        <v>545</v>
      </c>
      <c r="F211" s="151" t="s">
        <v>546</v>
      </c>
      <c r="G211" s="152" t="s">
        <v>445</v>
      </c>
      <c r="H211" s="153">
        <v>20</v>
      </c>
      <c r="I211" s="154"/>
      <c r="J211" s="155">
        <f>ROUND(I211*H211,2)</f>
        <v>0</v>
      </c>
      <c r="K211" s="151" t="s">
        <v>547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0.00014</v>
      </c>
      <c r="R211" s="158">
        <f>Q211*H211</f>
        <v>0.0027999999999999995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239</v>
      </c>
      <c r="AT211" s="160" t="s">
        <v>243</v>
      </c>
      <c r="AU211" s="160" t="s">
        <v>87</v>
      </c>
      <c r="AY211" s="17" t="s">
        <v>240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239</v>
      </c>
      <c r="BM211" s="160" t="s">
        <v>665</v>
      </c>
    </row>
    <row r="212" spans="1:47" s="2" customFormat="1" ht="19.5">
      <c r="A212" s="32"/>
      <c r="B212" s="33"/>
      <c r="C212" s="32"/>
      <c r="D212" s="162" t="s">
        <v>248</v>
      </c>
      <c r="E212" s="32"/>
      <c r="F212" s="163" t="s">
        <v>549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248</v>
      </c>
      <c r="AU212" s="17" t="s">
        <v>87</v>
      </c>
    </row>
    <row r="213" spans="1:65" s="2" customFormat="1" ht="33" customHeight="1">
      <c r="A213" s="32"/>
      <c r="B213" s="148"/>
      <c r="C213" s="149" t="s">
        <v>472</v>
      </c>
      <c r="D213" s="149" t="s">
        <v>243</v>
      </c>
      <c r="E213" s="150" t="s">
        <v>551</v>
      </c>
      <c r="F213" s="151" t="s">
        <v>552</v>
      </c>
      <c r="G213" s="152" t="s">
        <v>445</v>
      </c>
      <c r="H213" s="153">
        <v>303</v>
      </c>
      <c r="I213" s="154"/>
      <c r="J213" s="155">
        <f>ROUND(I213*H213,2)</f>
        <v>0</v>
      </c>
      <c r="K213" s="151" t="s">
        <v>356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0.1554</v>
      </c>
      <c r="R213" s="158">
        <f>Q213*H213</f>
        <v>47.086200000000005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239</v>
      </c>
      <c r="AT213" s="160" t="s">
        <v>243</v>
      </c>
      <c r="AU213" s="160" t="s">
        <v>87</v>
      </c>
      <c r="AY213" s="17" t="s">
        <v>240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239</v>
      </c>
      <c r="BM213" s="160" t="s">
        <v>553</v>
      </c>
    </row>
    <row r="214" spans="1:47" s="2" customFormat="1" ht="29.25">
      <c r="A214" s="32"/>
      <c r="B214" s="33"/>
      <c r="C214" s="32"/>
      <c r="D214" s="162" t="s">
        <v>248</v>
      </c>
      <c r="E214" s="32"/>
      <c r="F214" s="163" t="s">
        <v>554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248</v>
      </c>
      <c r="AU214" s="17" t="s">
        <v>87</v>
      </c>
    </row>
    <row r="215" spans="2:51" s="13" customFormat="1" ht="12">
      <c r="B215" s="171"/>
      <c r="D215" s="162" t="s">
        <v>367</v>
      </c>
      <c r="E215" s="172" t="s">
        <v>1</v>
      </c>
      <c r="F215" s="173" t="s">
        <v>666</v>
      </c>
      <c r="H215" s="174">
        <v>218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367</v>
      </c>
      <c r="AU215" s="172" t="s">
        <v>87</v>
      </c>
      <c r="AV215" s="13" t="s">
        <v>87</v>
      </c>
      <c r="AW215" s="13" t="s">
        <v>33</v>
      </c>
      <c r="AX215" s="13" t="s">
        <v>78</v>
      </c>
      <c r="AY215" s="172" t="s">
        <v>240</v>
      </c>
    </row>
    <row r="216" spans="2:51" s="13" customFormat="1" ht="12">
      <c r="B216" s="171"/>
      <c r="D216" s="162" t="s">
        <v>367</v>
      </c>
      <c r="E216" s="172" t="s">
        <v>1</v>
      </c>
      <c r="F216" s="173" t="s">
        <v>527</v>
      </c>
      <c r="H216" s="174">
        <v>36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367</v>
      </c>
      <c r="AU216" s="172" t="s">
        <v>87</v>
      </c>
      <c r="AV216" s="13" t="s">
        <v>87</v>
      </c>
      <c r="AW216" s="13" t="s">
        <v>33</v>
      </c>
      <c r="AX216" s="13" t="s">
        <v>78</v>
      </c>
      <c r="AY216" s="172" t="s">
        <v>240</v>
      </c>
    </row>
    <row r="217" spans="2:51" s="13" customFormat="1" ht="12">
      <c r="B217" s="171"/>
      <c r="D217" s="162" t="s">
        <v>367</v>
      </c>
      <c r="E217" s="172" t="s">
        <v>1</v>
      </c>
      <c r="F217" s="173" t="s">
        <v>453</v>
      </c>
      <c r="H217" s="174">
        <v>20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367</v>
      </c>
      <c r="AU217" s="172" t="s">
        <v>87</v>
      </c>
      <c r="AV217" s="13" t="s">
        <v>87</v>
      </c>
      <c r="AW217" s="13" t="s">
        <v>33</v>
      </c>
      <c r="AX217" s="13" t="s">
        <v>78</v>
      </c>
      <c r="AY217" s="172" t="s">
        <v>240</v>
      </c>
    </row>
    <row r="218" spans="2:51" s="13" customFormat="1" ht="12">
      <c r="B218" s="171"/>
      <c r="D218" s="162" t="s">
        <v>367</v>
      </c>
      <c r="E218" s="172" t="s">
        <v>1</v>
      </c>
      <c r="F218" s="173" t="s">
        <v>490</v>
      </c>
      <c r="H218" s="174">
        <v>29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367</v>
      </c>
      <c r="AU218" s="172" t="s">
        <v>87</v>
      </c>
      <c r="AV218" s="13" t="s">
        <v>87</v>
      </c>
      <c r="AW218" s="13" t="s">
        <v>33</v>
      </c>
      <c r="AX218" s="13" t="s">
        <v>78</v>
      </c>
      <c r="AY218" s="172" t="s">
        <v>240</v>
      </c>
    </row>
    <row r="219" spans="2:51" s="14" customFormat="1" ht="12">
      <c r="B219" s="179"/>
      <c r="D219" s="162" t="s">
        <v>367</v>
      </c>
      <c r="E219" s="180" t="s">
        <v>1</v>
      </c>
      <c r="F219" s="181" t="s">
        <v>368</v>
      </c>
      <c r="H219" s="182">
        <v>303</v>
      </c>
      <c r="I219" s="18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0" t="s">
        <v>367</v>
      </c>
      <c r="AU219" s="180" t="s">
        <v>87</v>
      </c>
      <c r="AV219" s="14" t="s">
        <v>239</v>
      </c>
      <c r="AW219" s="14" t="s">
        <v>33</v>
      </c>
      <c r="AX219" s="14" t="s">
        <v>85</v>
      </c>
      <c r="AY219" s="180" t="s">
        <v>240</v>
      </c>
    </row>
    <row r="220" spans="1:65" s="2" customFormat="1" ht="16.5" customHeight="1">
      <c r="A220" s="32"/>
      <c r="B220" s="148"/>
      <c r="C220" s="194" t="s">
        <v>403</v>
      </c>
      <c r="D220" s="194" t="s">
        <v>428</v>
      </c>
      <c r="E220" s="195" t="s">
        <v>557</v>
      </c>
      <c r="F220" s="196" t="s">
        <v>558</v>
      </c>
      <c r="G220" s="197" t="s">
        <v>445</v>
      </c>
      <c r="H220" s="198">
        <v>222.36</v>
      </c>
      <c r="I220" s="199"/>
      <c r="J220" s="200">
        <f>ROUND(I220*H220,2)</f>
        <v>0</v>
      </c>
      <c r="K220" s="196" t="s">
        <v>356</v>
      </c>
      <c r="L220" s="201"/>
      <c r="M220" s="202" t="s">
        <v>1</v>
      </c>
      <c r="N220" s="203" t="s">
        <v>43</v>
      </c>
      <c r="O220" s="58"/>
      <c r="P220" s="158">
        <f>O220*H220</f>
        <v>0</v>
      </c>
      <c r="Q220" s="158">
        <v>0.085</v>
      </c>
      <c r="R220" s="158">
        <f>Q220*H220</f>
        <v>18.900600000000004</v>
      </c>
      <c r="S220" s="158">
        <v>0</v>
      </c>
      <c r="T220" s="15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277</v>
      </c>
      <c r="AT220" s="160" t="s">
        <v>428</v>
      </c>
      <c r="AU220" s="160" t="s">
        <v>87</v>
      </c>
      <c r="AY220" s="17" t="s">
        <v>240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85</v>
      </c>
      <c r="BK220" s="161">
        <f>ROUND(I220*H220,2)</f>
        <v>0</v>
      </c>
      <c r="BL220" s="17" t="s">
        <v>239</v>
      </c>
      <c r="BM220" s="160" t="s">
        <v>559</v>
      </c>
    </row>
    <row r="221" spans="1:47" s="2" customFormat="1" ht="12">
      <c r="A221" s="32"/>
      <c r="B221" s="33"/>
      <c r="C221" s="32"/>
      <c r="D221" s="162" t="s">
        <v>248</v>
      </c>
      <c r="E221" s="32"/>
      <c r="F221" s="163" t="s">
        <v>558</v>
      </c>
      <c r="G221" s="32"/>
      <c r="H221" s="32"/>
      <c r="I221" s="164"/>
      <c r="J221" s="32"/>
      <c r="K221" s="32"/>
      <c r="L221" s="33"/>
      <c r="M221" s="165"/>
      <c r="N221" s="166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248</v>
      </c>
      <c r="AU221" s="17" t="s">
        <v>87</v>
      </c>
    </row>
    <row r="222" spans="2:51" s="13" customFormat="1" ht="12">
      <c r="B222" s="171"/>
      <c r="D222" s="162" t="s">
        <v>367</v>
      </c>
      <c r="E222" s="172" t="s">
        <v>1</v>
      </c>
      <c r="F222" s="173" t="s">
        <v>667</v>
      </c>
      <c r="H222" s="174">
        <v>222.36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367</v>
      </c>
      <c r="AU222" s="172" t="s">
        <v>87</v>
      </c>
      <c r="AV222" s="13" t="s">
        <v>87</v>
      </c>
      <c r="AW222" s="13" t="s">
        <v>33</v>
      </c>
      <c r="AX222" s="13" t="s">
        <v>78</v>
      </c>
      <c r="AY222" s="172" t="s">
        <v>240</v>
      </c>
    </row>
    <row r="223" spans="2:51" s="14" customFormat="1" ht="12">
      <c r="B223" s="179"/>
      <c r="D223" s="162" t="s">
        <v>367</v>
      </c>
      <c r="E223" s="180" t="s">
        <v>1</v>
      </c>
      <c r="F223" s="181" t="s">
        <v>368</v>
      </c>
      <c r="H223" s="182">
        <v>222.36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367</v>
      </c>
      <c r="AU223" s="180" t="s">
        <v>87</v>
      </c>
      <c r="AV223" s="14" t="s">
        <v>239</v>
      </c>
      <c r="AW223" s="14" t="s">
        <v>33</v>
      </c>
      <c r="AX223" s="14" t="s">
        <v>85</v>
      </c>
      <c r="AY223" s="180" t="s">
        <v>240</v>
      </c>
    </row>
    <row r="224" spans="1:65" s="2" customFormat="1" ht="21.75" customHeight="1">
      <c r="A224" s="32"/>
      <c r="B224" s="148"/>
      <c r="C224" s="194" t="s">
        <v>478</v>
      </c>
      <c r="D224" s="194" t="s">
        <v>428</v>
      </c>
      <c r="E224" s="195" t="s">
        <v>562</v>
      </c>
      <c r="F224" s="196" t="s">
        <v>563</v>
      </c>
      <c r="G224" s="197" t="s">
        <v>445</v>
      </c>
      <c r="H224" s="198">
        <v>36.72</v>
      </c>
      <c r="I224" s="199"/>
      <c r="J224" s="200">
        <f>ROUND(I224*H224,2)</f>
        <v>0</v>
      </c>
      <c r="K224" s="196" t="s">
        <v>356</v>
      </c>
      <c r="L224" s="201"/>
      <c r="M224" s="202" t="s">
        <v>1</v>
      </c>
      <c r="N224" s="203" t="s">
        <v>43</v>
      </c>
      <c r="O224" s="58"/>
      <c r="P224" s="158">
        <f>O224*H224</f>
        <v>0</v>
      </c>
      <c r="Q224" s="158">
        <v>0.0484</v>
      </c>
      <c r="R224" s="158">
        <f>Q224*H224</f>
        <v>1.777248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277</v>
      </c>
      <c r="AT224" s="160" t="s">
        <v>428</v>
      </c>
      <c r="AU224" s="160" t="s">
        <v>87</v>
      </c>
      <c r="AY224" s="17" t="s">
        <v>240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239</v>
      </c>
      <c r="BM224" s="160" t="s">
        <v>564</v>
      </c>
    </row>
    <row r="225" spans="1:47" s="2" customFormat="1" ht="12">
      <c r="A225" s="32"/>
      <c r="B225" s="33"/>
      <c r="C225" s="32"/>
      <c r="D225" s="162" t="s">
        <v>248</v>
      </c>
      <c r="E225" s="32"/>
      <c r="F225" s="163" t="s">
        <v>563</v>
      </c>
      <c r="G225" s="32"/>
      <c r="H225" s="32"/>
      <c r="I225" s="164"/>
      <c r="J225" s="32"/>
      <c r="K225" s="32"/>
      <c r="L225" s="33"/>
      <c r="M225" s="165"/>
      <c r="N225" s="166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248</v>
      </c>
      <c r="AU225" s="17" t="s">
        <v>87</v>
      </c>
    </row>
    <row r="226" spans="2:51" s="13" customFormat="1" ht="12">
      <c r="B226" s="171"/>
      <c r="D226" s="162" t="s">
        <v>367</v>
      </c>
      <c r="E226" s="172" t="s">
        <v>1</v>
      </c>
      <c r="F226" s="173" t="s">
        <v>668</v>
      </c>
      <c r="H226" s="174">
        <v>36.72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367</v>
      </c>
      <c r="AU226" s="172" t="s">
        <v>87</v>
      </c>
      <c r="AV226" s="13" t="s">
        <v>87</v>
      </c>
      <c r="AW226" s="13" t="s">
        <v>33</v>
      </c>
      <c r="AX226" s="13" t="s">
        <v>78</v>
      </c>
      <c r="AY226" s="172" t="s">
        <v>240</v>
      </c>
    </row>
    <row r="227" spans="2:51" s="14" customFormat="1" ht="12">
      <c r="B227" s="179"/>
      <c r="D227" s="162" t="s">
        <v>367</v>
      </c>
      <c r="E227" s="180" t="s">
        <v>1</v>
      </c>
      <c r="F227" s="181" t="s">
        <v>368</v>
      </c>
      <c r="H227" s="182">
        <v>36.72</v>
      </c>
      <c r="I227" s="18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0" t="s">
        <v>367</v>
      </c>
      <c r="AU227" s="180" t="s">
        <v>87</v>
      </c>
      <c r="AV227" s="14" t="s">
        <v>239</v>
      </c>
      <c r="AW227" s="14" t="s">
        <v>33</v>
      </c>
      <c r="AX227" s="14" t="s">
        <v>85</v>
      </c>
      <c r="AY227" s="180" t="s">
        <v>240</v>
      </c>
    </row>
    <row r="228" spans="1:65" s="2" customFormat="1" ht="24">
      <c r="A228" s="32"/>
      <c r="B228" s="148"/>
      <c r="C228" s="194" t="s">
        <v>483</v>
      </c>
      <c r="D228" s="194" t="s">
        <v>428</v>
      </c>
      <c r="E228" s="195" t="s">
        <v>567</v>
      </c>
      <c r="F228" s="196" t="s">
        <v>568</v>
      </c>
      <c r="G228" s="197" t="s">
        <v>445</v>
      </c>
      <c r="H228" s="198">
        <v>20.4</v>
      </c>
      <c r="I228" s="199"/>
      <c r="J228" s="200">
        <f>ROUND(I228*H228,2)</f>
        <v>0</v>
      </c>
      <c r="K228" s="196" t="s">
        <v>356</v>
      </c>
      <c r="L228" s="201"/>
      <c r="M228" s="202" t="s">
        <v>1</v>
      </c>
      <c r="N228" s="203" t="s">
        <v>43</v>
      </c>
      <c r="O228" s="58"/>
      <c r="P228" s="158">
        <f>O228*H228</f>
        <v>0</v>
      </c>
      <c r="Q228" s="158">
        <v>0.06567</v>
      </c>
      <c r="R228" s="158">
        <f>Q228*H228</f>
        <v>1.339668</v>
      </c>
      <c r="S228" s="158">
        <v>0</v>
      </c>
      <c r="T228" s="15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0" t="s">
        <v>277</v>
      </c>
      <c r="AT228" s="160" t="s">
        <v>428</v>
      </c>
      <c r="AU228" s="160" t="s">
        <v>87</v>
      </c>
      <c r="AY228" s="17" t="s">
        <v>240</v>
      </c>
      <c r="BE228" s="161">
        <f>IF(N228="základní",J228,0)</f>
        <v>0</v>
      </c>
      <c r="BF228" s="161">
        <f>IF(N228="snížená",J228,0)</f>
        <v>0</v>
      </c>
      <c r="BG228" s="161">
        <f>IF(N228="zákl. přenesená",J228,0)</f>
        <v>0</v>
      </c>
      <c r="BH228" s="161">
        <f>IF(N228="sníž. přenesená",J228,0)</f>
        <v>0</v>
      </c>
      <c r="BI228" s="161">
        <f>IF(N228="nulová",J228,0)</f>
        <v>0</v>
      </c>
      <c r="BJ228" s="17" t="s">
        <v>85</v>
      </c>
      <c r="BK228" s="161">
        <f>ROUND(I228*H228,2)</f>
        <v>0</v>
      </c>
      <c r="BL228" s="17" t="s">
        <v>239</v>
      </c>
      <c r="BM228" s="160" t="s">
        <v>569</v>
      </c>
    </row>
    <row r="229" spans="1:47" s="2" customFormat="1" ht="12">
      <c r="A229" s="32"/>
      <c r="B229" s="33"/>
      <c r="C229" s="32"/>
      <c r="D229" s="162" t="s">
        <v>248</v>
      </c>
      <c r="E229" s="32"/>
      <c r="F229" s="163" t="s">
        <v>568</v>
      </c>
      <c r="G229" s="32"/>
      <c r="H229" s="32"/>
      <c r="I229" s="164"/>
      <c r="J229" s="32"/>
      <c r="K229" s="32"/>
      <c r="L229" s="33"/>
      <c r="M229" s="165"/>
      <c r="N229" s="166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248</v>
      </c>
      <c r="AU229" s="17" t="s">
        <v>87</v>
      </c>
    </row>
    <row r="230" spans="2:51" s="13" customFormat="1" ht="12">
      <c r="B230" s="171"/>
      <c r="D230" s="162" t="s">
        <v>367</v>
      </c>
      <c r="E230" s="172" t="s">
        <v>1</v>
      </c>
      <c r="F230" s="173" t="s">
        <v>669</v>
      </c>
      <c r="H230" s="174">
        <v>20.4</v>
      </c>
      <c r="I230" s="175"/>
      <c r="L230" s="171"/>
      <c r="M230" s="176"/>
      <c r="N230" s="177"/>
      <c r="O230" s="177"/>
      <c r="P230" s="177"/>
      <c r="Q230" s="177"/>
      <c r="R230" s="177"/>
      <c r="S230" s="177"/>
      <c r="T230" s="178"/>
      <c r="AT230" s="172" t="s">
        <v>367</v>
      </c>
      <c r="AU230" s="172" t="s">
        <v>87</v>
      </c>
      <c r="AV230" s="13" t="s">
        <v>87</v>
      </c>
      <c r="AW230" s="13" t="s">
        <v>33</v>
      </c>
      <c r="AX230" s="13" t="s">
        <v>78</v>
      </c>
      <c r="AY230" s="172" t="s">
        <v>240</v>
      </c>
    </row>
    <row r="231" spans="2:51" s="14" customFormat="1" ht="12">
      <c r="B231" s="179"/>
      <c r="D231" s="162" t="s">
        <v>367</v>
      </c>
      <c r="E231" s="180" t="s">
        <v>1</v>
      </c>
      <c r="F231" s="181" t="s">
        <v>368</v>
      </c>
      <c r="H231" s="182">
        <v>20.4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0" t="s">
        <v>367</v>
      </c>
      <c r="AU231" s="180" t="s">
        <v>87</v>
      </c>
      <c r="AV231" s="14" t="s">
        <v>239</v>
      </c>
      <c r="AW231" s="14" t="s">
        <v>33</v>
      </c>
      <c r="AX231" s="14" t="s">
        <v>85</v>
      </c>
      <c r="AY231" s="180" t="s">
        <v>240</v>
      </c>
    </row>
    <row r="232" spans="1:65" s="2" customFormat="1" ht="16.5" customHeight="1">
      <c r="A232" s="32"/>
      <c r="B232" s="148"/>
      <c r="C232" s="194" t="s">
        <v>485</v>
      </c>
      <c r="D232" s="194" t="s">
        <v>428</v>
      </c>
      <c r="E232" s="195" t="s">
        <v>670</v>
      </c>
      <c r="F232" s="196" t="s">
        <v>671</v>
      </c>
      <c r="G232" s="197" t="s">
        <v>445</v>
      </c>
      <c r="H232" s="198">
        <v>29.58</v>
      </c>
      <c r="I232" s="199"/>
      <c r="J232" s="200">
        <f>ROUND(I232*H232,2)</f>
        <v>0</v>
      </c>
      <c r="K232" s="196" t="s">
        <v>356</v>
      </c>
      <c r="L232" s="201"/>
      <c r="M232" s="202" t="s">
        <v>1</v>
      </c>
      <c r="N232" s="203" t="s">
        <v>43</v>
      </c>
      <c r="O232" s="58"/>
      <c r="P232" s="158">
        <f>O232*H232</f>
        <v>0</v>
      </c>
      <c r="Q232" s="158">
        <v>0.05612</v>
      </c>
      <c r="R232" s="158">
        <f>Q232*H232</f>
        <v>1.6600296</v>
      </c>
      <c r="S232" s="158">
        <v>0</v>
      </c>
      <c r="T232" s="15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0" t="s">
        <v>277</v>
      </c>
      <c r="AT232" s="160" t="s">
        <v>428</v>
      </c>
      <c r="AU232" s="160" t="s">
        <v>87</v>
      </c>
      <c r="AY232" s="17" t="s">
        <v>240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17" t="s">
        <v>85</v>
      </c>
      <c r="BK232" s="161">
        <f>ROUND(I232*H232,2)</f>
        <v>0</v>
      </c>
      <c r="BL232" s="17" t="s">
        <v>239</v>
      </c>
      <c r="BM232" s="160" t="s">
        <v>672</v>
      </c>
    </row>
    <row r="233" spans="1:47" s="2" customFormat="1" ht="12">
      <c r="A233" s="32"/>
      <c r="B233" s="33"/>
      <c r="C233" s="32"/>
      <c r="D233" s="162" t="s">
        <v>248</v>
      </c>
      <c r="E233" s="32"/>
      <c r="F233" s="163" t="s">
        <v>673</v>
      </c>
      <c r="G233" s="32"/>
      <c r="H233" s="32"/>
      <c r="I233" s="164"/>
      <c r="J233" s="32"/>
      <c r="K233" s="32"/>
      <c r="L233" s="33"/>
      <c r="M233" s="165"/>
      <c r="N233" s="166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248</v>
      </c>
      <c r="AU233" s="17" t="s">
        <v>87</v>
      </c>
    </row>
    <row r="234" spans="2:51" s="13" customFormat="1" ht="12">
      <c r="B234" s="171"/>
      <c r="D234" s="162" t="s">
        <v>367</v>
      </c>
      <c r="E234" s="172" t="s">
        <v>1</v>
      </c>
      <c r="F234" s="173" t="s">
        <v>674</v>
      </c>
      <c r="H234" s="174">
        <v>29.58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367</v>
      </c>
      <c r="AU234" s="172" t="s">
        <v>87</v>
      </c>
      <c r="AV234" s="13" t="s">
        <v>87</v>
      </c>
      <c r="AW234" s="13" t="s">
        <v>33</v>
      </c>
      <c r="AX234" s="13" t="s">
        <v>78</v>
      </c>
      <c r="AY234" s="172" t="s">
        <v>240</v>
      </c>
    </row>
    <row r="235" spans="2:51" s="14" customFormat="1" ht="12">
      <c r="B235" s="179"/>
      <c r="D235" s="162" t="s">
        <v>367</v>
      </c>
      <c r="E235" s="180" t="s">
        <v>1</v>
      </c>
      <c r="F235" s="181" t="s">
        <v>368</v>
      </c>
      <c r="H235" s="182">
        <v>29.58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367</v>
      </c>
      <c r="AU235" s="180" t="s">
        <v>87</v>
      </c>
      <c r="AV235" s="14" t="s">
        <v>239</v>
      </c>
      <c r="AW235" s="14" t="s">
        <v>33</v>
      </c>
      <c r="AX235" s="14" t="s">
        <v>85</v>
      </c>
      <c r="AY235" s="180" t="s">
        <v>240</v>
      </c>
    </row>
    <row r="236" spans="1:65" s="2" customFormat="1" ht="24">
      <c r="A236" s="32"/>
      <c r="B236" s="148"/>
      <c r="C236" s="149" t="s">
        <v>490</v>
      </c>
      <c r="D236" s="149" t="s">
        <v>243</v>
      </c>
      <c r="E236" s="150" t="s">
        <v>572</v>
      </c>
      <c r="F236" s="151" t="s">
        <v>573</v>
      </c>
      <c r="G236" s="152" t="s">
        <v>375</v>
      </c>
      <c r="H236" s="153">
        <v>29.43</v>
      </c>
      <c r="I236" s="154"/>
      <c r="J236" s="155">
        <f>ROUND(I236*H236,2)</f>
        <v>0</v>
      </c>
      <c r="K236" s="151" t="s">
        <v>356</v>
      </c>
      <c r="L236" s="33"/>
      <c r="M236" s="156" t="s">
        <v>1</v>
      </c>
      <c r="N236" s="157" t="s">
        <v>43</v>
      </c>
      <c r="O236" s="58"/>
      <c r="P236" s="158">
        <f>O236*H236</f>
        <v>0</v>
      </c>
      <c r="Q236" s="158">
        <v>2.25634</v>
      </c>
      <c r="R236" s="158">
        <f>Q236*H236</f>
        <v>66.4040862</v>
      </c>
      <c r="S236" s="158">
        <v>0</v>
      </c>
      <c r="T236" s="15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0" t="s">
        <v>239</v>
      </c>
      <c r="AT236" s="160" t="s">
        <v>243</v>
      </c>
      <c r="AU236" s="160" t="s">
        <v>87</v>
      </c>
      <c r="AY236" s="17" t="s">
        <v>240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7" t="s">
        <v>85</v>
      </c>
      <c r="BK236" s="161">
        <f>ROUND(I236*H236,2)</f>
        <v>0</v>
      </c>
      <c r="BL236" s="17" t="s">
        <v>239</v>
      </c>
      <c r="BM236" s="160" t="s">
        <v>574</v>
      </c>
    </row>
    <row r="237" spans="1:47" s="2" customFormat="1" ht="19.5">
      <c r="A237" s="32"/>
      <c r="B237" s="33"/>
      <c r="C237" s="32"/>
      <c r="D237" s="162" t="s">
        <v>248</v>
      </c>
      <c r="E237" s="32"/>
      <c r="F237" s="163" t="s">
        <v>575</v>
      </c>
      <c r="G237" s="32"/>
      <c r="H237" s="32"/>
      <c r="I237" s="164"/>
      <c r="J237" s="32"/>
      <c r="K237" s="32"/>
      <c r="L237" s="33"/>
      <c r="M237" s="165"/>
      <c r="N237" s="166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248</v>
      </c>
      <c r="AU237" s="17" t="s">
        <v>87</v>
      </c>
    </row>
    <row r="238" spans="2:51" s="13" customFormat="1" ht="12">
      <c r="B238" s="171"/>
      <c r="D238" s="162" t="s">
        <v>367</v>
      </c>
      <c r="E238" s="172" t="s">
        <v>1</v>
      </c>
      <c r="F238" s="173" t="s">
        <v>675</v>
      </c>
      <c r="H238" s="174">
        <v>27.4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2" t="s">
        <v>367</v>
      </c>
      <c r="AU238" s="172" t="s">
        <v>87</v>
      </c>
      <c r="AV238" s="13" t="s">
        <v>87</v>
      </c>
      <c r="AW238" s="13" t="s">
        <v>33</v>
      </c>
      <c r="AX238" s="13" t="s">
        <v>78</v>
      </c>
      <c r="AY238" s="172" t="s">
        <v>240</v>
      </c>
    </row>
    <row r="239" spans="2:51" s="13" customFormat="1" ht="12">
      <c r="B239" s="171"/>
      <c r="D239" s="162" t="s">
        <v>367</v>
      </c>
      <c r="E239" s="172" t="s">
        <v>1</v>
      </c>
      <c r="F239" s="173" t="s">
        <v>676</v>
      </c>
      <c r="H239" s="174">
        <v>2.03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367</v>
      </c>
      <c r="AU239" s="172" t="s">
        <v>87</v>
      </c>
      <c r="AV239" s="13" t="s">
        <v>87</v>
      </c>
      <c r="AW239" s="13" t="s">
        <v>33</v>
      </c>
      <c r="AX239" s="13" t="s">
        <v>78</v>
      </c>
      <c r="AY239" s="172" t="s">
        <v>240</v>
      </c>
    </row>
    <row r="240" spans="2:51" s="14" customFormat="1" ht="12">
      <c r="B240" s="179"/>
      <c r="D240" s="162" t="s">
        <v>367</v>
      </c>
      <c r="E240" s="180" t="s">
        <v>1</v>
      </c>
      <c r="F240" s="181" t="s">
        <v>368</v>
      </c>
      <c r="H240" s="182">
        <v>29.43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367</v>
      </c>
      <c r="AU240" s="180" t="s">
        <v>87</v>
      </c>
      <c r="AV240" s="14" t="s">
        <v>239</v>
      </c>
      <c r="AW240" s="14" t="s">
        <v>33</v>
      </c>
      <c r="AX240" s="14" t="s">
        <v>85</v>
      </c>
      <c r="AY240" s="180" t="s">
        <v>240</v>
      </c>
    </row>
    <row r="241" spans="2:63" s="12" customFormat="1" ht="22.9" customHeight="1">
      <c r="B241" s="135"/>
      <c r="D241" s="136" t="s">
        <v>77</v>
      </c>
      <c r="E241" s="146" t="s">
        <v>614</v>
      </c>
      <c r="F241" s="146" t="s">
        <v>615</v>
      </c>
      <c r="I241" s="138"/>
      <c r="J241" s="147">
        <f>BK241</f>
        <v>0</v>
      </c>
      <c r="L241" s="135"/>
      <c r="M241" s="140"/>
      <c r="N241" s="141"/>
      <c r="O241" s="141"/>
      <c r="P241" s="142">
        <f>SUM(P242:P243)</f>
        <v>0</v>
      </c>
      <c r="Q241" s="141"/>
      <c r="R241" s="142">
        <f>SUM(R242:R243)</f>
        <v>0</v>
      </c>
      <c r="S241" s="141"/>
      <c r="T241" s="143">
        <f>SUM(T242:T243)</f>
        <v>0</v>
      </c>
      <c r="AR241" s="136" t="s">
        <v>85</v>
      </c>
      <c r="AT241" s="144" t="s">
        <v>77</v>
      </c>
      <c r="AU241" s="144" t="s">
        <v>85</v>
      </c>
      <c r="AY241" s="136" t="s">
        <v>240</v>
      </c>
      <c r="BK241" s="145">
        <f>SUM(BK242:BK243)</f>
        <v>0</v>
      </c>
    </row>
    <row r="242" spans="1:65" s="2" customFormat="1" ht="33" customHeight="1">
      <c r="A242" s="32"/>
      <c r="B242" s="148"/>
      <c r="C242" s="149" t="s">
        <v>498</v>
      </c>
      <c r="D242" s="149" t="s">
        <v>243</v>
      </c>
      <c r="E242" s="150" t="s">
        <v>617</v>
      </c>
      <c r="F242" s="151" t="s">
        <v>618</v>
      </c>
      <c r="G242" s="152" t="s">
        <v>391</v>
      </c>
      <c r="H242" s="153">
        <v>1253.168</v>
      </c>
      <c r="I242" s="154"/>
      <c r="J242" s="155">
        <f>ROUND(I242*H242,2)</f>
        <v>0</v>
      </c>
      <c r="K242" s="151" t="s">
        <v>356</v>
      </c>
      <c r="L242" s="33"/>
      <c r="M242" s="156" t="s">
        <v>1</v>
      </c>
      <c r="N242" s="157" t="s">
        <v>43</v>
      </c>
      <c r="O242" s="58"/>
      <c r="P242" s="158">
        <f>O242*H242</f>
        <v>0</v>
      </c>
      <c r="Q242" s="158">
        <v>0</v>
      </c>
      <c r="R242" s="158">
        <f>Q242*H242</f>
        <v>0</v>
      </c>
      <c r="S242" s="158">
        <v>0</v>
      </c>
      <c r="T242" s="15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0" t="s">
        <v>239</v>
      </c>
      <c r="AT242" s="160" t="s">
        <v>243</v>
      </c>
      <c r="AU242" s="160" t="s">
        <v>87</v>
      </c>
      <c r="AY242" s="17" t="s">
        <v>240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7" t="s">
        <v>85</v>
      </c>
      <c r="BK242" s="161">
        <f>ROUND(I242*H242,2)</f>
        <v>0</v>
      </c>
      <c r="BL242" s="17" t="s">
        <v>239</v>
      </c>
      <c r="BM242" s="160" t="s">
        <v>677</v>
      </c>
    </row>
    <row r="243" spans="1:47" s="2" customFormat="1" ht="29.25">
      <c r="A243" s="32"/>
      <c r="B243" s="33"/>
      <c r="C243" s="32"/>
      <c r="D243" s="162" t="s">
        <v>248</v>
      </c>
      <c r="E243" s="32"/>
      <c r="F243" s="163" t="s">
        <v>620</v>
      </c>
      <c r="G243" s="32"/>
      <c r="H243" s="32"/>
      <c r="I243" s="164"/>
      <c r="J243" s="32"/>
      <c r="K243" s="32"/>
      <c r="L243" s="33"/>
      <c r="M243" s="167"/>
      <c r="N243" s="168"/>
      <c r="O243" s="169"/>
      <c r="P243" s="169"/>
      <c r="Q243" s="169"/>
      <c r="R243" s="169"/>
      <c r="S243" s="169"/>
      <c r="T243" s="17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248</v>
      </c>
      <c r="AU243" s="17" t="s">
        <v>87</v>
      </c>
    </row>
    <row r="244" spans="1:31" s="2" customFormat="1" ht="6.95" customHeight="1">
      <c r="A244" s="32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33"/>
      <c r="M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</row>
  </sheetData>
  <autoFilter ref="C129:K243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5"/>
  <sheetViews>
    <sheetView showGridLines="0" workbookViewId="0" topLeftCell="A143">
      <selection activeCell="F147" sqref="F1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113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ht="12.75">
      <c r="B8" s="20"/>
      <c r="D8" s="27" t="s">
        <v>213</v>
      </c>
      <c r="L8" s="20"/>
    </row>
    <row r="9" spans="2:12" s="1" customFormat="1" ht="16.5" customHeight="1">
      <c r="B9" s="20"/>
      <c r="E9" s="252" t="s">
        <v>337</v>
      </c>
      <c r="F9" s="225"/>
      <c r="G9" s="225"/>
      <c r="H9" s="225"/>
      <c r="L9" s="20"/>
    </row>
    <row r="10" spans="2:12" s="1" customFormat="1" ht="12" customHeight="1">
      <c r="B10" s="20"/>
      <c r="D10" s="27" t="s">
        <v>215</v>
      </c>
      <c r="L10" s="20"/>
    </row>
    <row r="11" spans="1:31" s="2" customFormat="1" ht="16.5" customHeight="1">
      <c r="A11" s="32"/>
      <c r="B11" s="33"/>
      <c r="C11" s="32"/>
      <c r="D11" s="32"/>
      <c r="E11" s="255" t="s">
        <v>650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339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6.5" customHeight="1">
      <c r="A13" s="32"/>
      <c r="B13" s="33"/>
      <c r="C13" s="32"/>
      <c r="D13" s="32"/>
      <c r="E13" s="209" t="s">
        <v>678</v>
      </c>
      <c r="F13" s="251"/>
      <c r="G13" s="251"/>
      <c r="H13" s="25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3"/>
      <c r="C15" s="32"/>
      <c r="D15" s="27" t="s">
        <v>18</v>
      </c>
      <c r="E15" s="32"/>
      <c r="F15" s="25" t="s">
        <v>114</v>
      </c>
      <c r="G15" s="32"/>
      <c r="H15" s="32"/>
      <c r="I15" s="27" t="s">
        <v>19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20</v>
      </c>
      <c r="E16" s="32"/>
      <c r="F16" s="25" t="s">
        <v>21</v>
      </c>
      <c r="G16" s="32"/>
      <c r="H16" s="32"/>
      <c r="I16" s="27" t="s">
        <v>22</v>
      </c>
      <c r="J16" s="55" t="str">
        <f>'Rekapitulace stavby'!AN8</f>
        <v>21. 12. 2020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24</v>
      </c>
      <c r="E18" s="32"/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21</v>
      </c>
      <c r="F19" s="32"/>
      <c r="G19" s="32"/>
      <c r="H19" s="32"/>
      <c r="I19" s="27" t="s">
        <v>26</v>
      </c>
      <c r="J19" s="25" t="s">
        <v>1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27</v>
      </c>
      <c r="E21" s="32"/>
      <c r="F21" s="32"/>
      <c r="G21" s="32"/>
      <c r="H21" s="32"/>
      <c r="I21" s="27" t="s">
        <v>25</v>
      </c>
      <c r="J21" s="28" t="str">
        <f>'Rekapitulace stavby'!AN13</f>
        <v>Vyplň údaj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4" t="str">
        <f>'Rekapitulace stavby'!E14</f>
        <v>Vyplň údaj</v>
      </c>
      <c r="F22" s="240"/>
      <c r="G22" s="240"/>
      <c r="H22" s="240"/>
      <c r="I22" s="27" t="s">
        <v>26</v>
      </c>
      <c r="J22" s="28" t="str">
        <f>'Rekapitulace stavby'!AN14</f>
        <v>Vyplň údaj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29</v>
      </c>
      <c r="E24" s="32"/>
      <c r="F24" s="32"/>
      <c r="G24" s="32"/>
      <c r="H24" s="32"/>
      <c r="I24" s="27" t="s">
        <v>25</v>
      </c>
      <c r="J24" s="25" t="s">
        <v>30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5" t="s">
        <v>31</v>
      </c>
      <c r="F25" s="32"/>
      <c r="G25" s="32"/>
      <c r="H25" s="32"/>
      <c r="I25" s="27" t="s">
        <v>26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7" t="s">
        <v>34</v>
      </c>
      <c r="E27" s="32"/>
      <c r="F27" s="32"/>
      <c r="G27" s="32"/>
      <c r="H27" s="32"/>
      <c r="I27" s="27" t="s">
        <v>25</v>
      </c>
      <c r="J27" s="25" t="str">
        <f>IF('Rekapitulace stavby'!AN19="","",'Rekapitulace stavby'!AN19)</f>
        <v/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5" t="str">
        <f>IF('Rekapitulace stavby'!E20="","",'Rekapitulace stavby'!E20)</f>
        <v xml:space="preserve"> </v>
      </c>
      <c r="F28" s="32"/>
      <c r="G28" s="32"/>
      <c r="H28" s="32"/>
      <c r="I28" s="27" t="s">
        <v>26</v>
      </c>
      <c r="J28" s="25" t="str">
        <f>IF('Rekapitulace stavby'!AN20="","",'Rekapitulace stavby'!AN20)</f>
        <v/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7" t="s">
        <v>36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55.25" customHeight="1">
      <c r="A31" s="99"/>
      <c r="B31" s="100"/>
      <c r="C31" s="99"/>
      <c r="D31" s="99"/>
      <c r="E31" s="244" t="s">
        <v>341</v>
      </c>
      <c r="F31" s="244"/>
      <c r="G31" s="244"/>
      <c r="H31" s="244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2" t="s">
        <v>38</v>
      </c>
      <c r="E34" s="32"/>
      <c r="F34" s="32"/>
      <c r="G34" s="32"/>
      <c r="H34" s="32"/>
      <c r="I34" s="32"/>
      <c r="J34" s="71">
        <f>ROUND(J129,2)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40</v>
      </c>
      <c r="G36" s="32"/>
      <c r="H36" s="32"/>
      <c r="I36" s="36" t="s">
        <v>39</v>
      </c>
      <c r="J36" s="36" t="s">
        <v>41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3" t="s">
        <v>42</v>
      </c>
      <c r="E37" s="27" t="s">
        <v>43</v>
      </c>
      <c r="F37" s="104">
        <f>ROUND((SUM(BE129:BE164)),2)</f>
        <v>0</v>
      </c>
      <c r="G37" s="32"/>
      <c r="H37" s="32"/>
      <c r="I37" s="105">
        <v>0.21</v>
      </c>
      <c r="J37" s="104">
        <f>ROUND(((SUM(BE129:BE164))*I37),2)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7" t="s">
        <v>44</v>
      </c>
      <c r="F38" s="104">
        <f>ROUND((SUM(BF129:BF164)),2)</f>
        <v>0</v>
      </c>
      <c r="G38" s="32"/>
      <c r="H38" s="32"/>
      <c r="I38" s="105">
        <v>0.15</v>
      </c>
      <c r="J38" s="104">
        <f>ROUND(((SUM(BF129:BF164))*I38),2)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ROUND((SUM(BG129:BG164)),2)</f>
        <v>0</v>
      </c>
      <c r="G39" s="32"/>
      <c r="H39" s="32"/>
      <c r="I39" s="105">
        <v>0.21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3"/>
      <c r="C40" s="32"/>
      <c r="D40" s="32"/>
      <c r="E40" s="27" t="s">
        <v>46</v>
      </c>
      <c r="F40" s="104">
        <f>ROUND((SUM(BH129:BH164)),2)</f>
        <v>0</v>
      </c>
      <c r="G40" s="32"/>
      <c r="H40" s="32"/>
      <c r="I40" s="105">
        <v>0.15</v>
      </c>
      <c r="J40" s="104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customHeight="1" hidden="1">
      <c r="A41" s="32"/>
      <c r="B41" s="33"/>
      <c r="C41" s="32"/>
      <c r="D41" s="32"/>
      <c r="E41" s="27" t="s">
        <v>47</v>
      </c>
      <c r="F41" s="104">
        <f>ROUND((SUM(BI129:BI164)),2)</f>
        <v>0</v>
      </c>
      <c r="G41" s="32"/>
      <c r="H41" s="32"/>
      <c r="I41" s="105">
        <v>0</v>
      </c>
      <c r="J41" s="104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6"/>
      <c r="D43" s="107" t="s">
        <v>48</v>
      </c>
      <c r="E43" s="60"/>
      <c r="F43" s="60"/>
      <c r="G43" s="108" t="s">
        <v>49</v>
      </c>
      <c r="H43" s="109" t="s">
        <v>50</v>
      </c>
      <c r="I43" s="60"/>
      <c r="J43" s="110">
        <f>SUM(J34:J41)</f>
        <v>0</v>
      </c>
      <c r="K43" s="111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2:12" s="1" customFormat="1" ht="16.5" customHeight="1">
      <c r="B87" s="20"/>
      <c r="E87" s="252" t="s">
        <v>337</v>
      </c>
      <c r="F87" s="225"/>
      <c r="G87" s="225"/>
      <c r="H87" s="225"/>
      <c r="L87" s="20"/>
    </row>
    <row r="88" spans="2:12" s="1" customFormat="1" ht="12" customHeight="1">
      <c r="B88" s="20"/>
      <c r="C88" s="27" t="s">
        <v>215</v>
      </c>
      <c r="L88" s="20"/>
    </row>
    <row r="89" spans="1:31" s="2" customFormat="1" ht="16.5" customHeight="1">
      <c r="A89" s="32"/>
      <c r="B89" s="33"/>
      <c r="C89" s="32"/>
      <c r="D89" s="32"/>
      <c r="E89" s="255" t="s">
        <v>650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7" t="s">
        <v>339</v>
      </c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6.5" customHeight="1">
      <c r="A91" s="32"/>
      <c r="B91" s="33"/>
      <c r="C91" s="32"/>
      <c r="D91" s="32"/>
      <c r="E91" s="209" t="str">
        <f>E13</f>
        <v>SO-102b - Sanace</v>
      </c>
      <c r="F91" s="251"/>
      <c r="G91" s="251"/>
      <c r="H91" s="251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20</v>
      </c>
      <c r="D93" s="32"/>
      <c r="E93" s="32"/>
      <c r="F93" s="25" t="str">
        <f>F16</f>
        <v>město Pacov</v>
      </c>
      <c r="G93" s="32"/>
      <c r="H93" s="32"/>
      <c r="I93" s="27" t="s">
        <v>22</v>
      </c>
      <c r="J93" s="55" t="str">
        <f>IF(J16="","",J16)</f>
        <v>21. 12. 2020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6.9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7" t="s">
        <v>24</v>
      </c>
      <c r="D95" s="32"/>
      <c r="E95" s="32"/>
      <c r="F95" s="25" t="str">
        <f>E19</f>
        <v>město Pacov</v>
      </c>
      <c r="G95" s="32"/>
      <c r="H95" s="32"/>
      <c r="I95" s="27" t="s">
        <v>29</v>
      </c>
      <c r="J95" s="30" t="str">
        <f>E25</f>
        <v>PROJEKT CENTRUM NOVA s.r.o.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5.2" customHeight="1">
      <c r="A96" s="32"/>
      <c r="B96" s="33"/>
      <c r="C96" s="27" t="s">
        <v>27</v>
      </c>
      <c r="D96" s="32"/>
      <c r="E96" s="32"/>
      <c r="F96" s="25" t="str">
        <f>IF(E22="","",E22)</f>
        <v>Vyplň údaj</v>
      </c>
      <c r="G96" s="32"/>
      <c r="H96" s="32"/>
      <c r="I96" s="27" t="s">
        <v>34</v>
      </c>
      <c r="J96" s="30" t="str">
        <f>E28</f>
        <v xml:space="preserve"> 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29.25" customHeight="1">
      <c r="A98" s="32"/>
      <c r="B98" s="33"/>
      <c r="C98" s="114" t="s">
        <v>218</v>
      </c>
      <c r="D98" s="106"/>
      <c r="E98" s="106"/>
      <c r="F98" s="106"/>
      <c r="G98" s="106"/>
      <c r="H98" s="106"/>
      <c r="I98" s="106"/>
      <c r="J98" s="115" t="s">
        <v>219</v>
      </c>
      <c r="K98" s="106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10.3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47" s="2" customFormat="1" ht="22.9" customHeight="1">
      <c r="A100" s="32"/>
      <c r="B100" s="33"/>
      <c r="C100" s="116" t="s">
        <v>220</v>
      </c>
      <c r="D100" s="32"/>
      <c r="E100" s="32"/>
      <c r="F100" s="32"/>
      <c r="G100" s="32"/>
      <c r="H100" s="32"/>
      <c r="I100" s="32"/>
      <c r="J100" s="71">
        <f>J129</f>
        <v>0</v>
      </c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U100" s="17" t="s">
        <v>221</v>
      </c>
    </row>
    <row r="101" spans="2:12" s="9" customFormat="1" ht="24.95" customHeight="1">
      <c r="B101" s="117"/>
      <c r="D101" s="118" t="s">
        <v>342</v>
      </c>
      <c r="E101" s="119"/>
      <c r="F101" s="119"/>
      <c r="G101" s="119"/>
      <c r="H101" s="119"/>
      <c r="I101" s="119"/>
      <c r="J101" s="120">
        <f>J130</f>
        <v>0</v>
      </c>
      <c r="L101" s="117"/>
    </row>
    <row r="102" spans="2:12" s="10" customFormat="1" ht="19.9" customHeight="1">
      <c r="B102" s="121"/>
      <c r="D102" s="122" t="s">
        <v>343</v>
      </c>
      <c r="E102" s="123"/>
      <c r="F102" s="123"/>
      <c r="G102" s="123"/>
      <c r="H102" s="123"/>
      <c r="I102" s="123"/>
      <c r="J102" s="124">
        <f>J131</f>
        <v>0</v>
      </c>
      <c r="L102" s="121"/>
    </row>
    <row r="103" spans="2:12" s="10" customFormat="1" ht="19.9" customHeight="1">
      <c r="B103" s="121"/>
      <c r="D103" s="122" t="s">
        <v>345</v>
      </c>
      <c r="E103" s="123"/>
      <c r="F103" s="123"/>
      <c r="G103" s="123"/>
      <c r="H103" s="123"/>
      <c r="I103" s="123"/>
      <c r="J103" s="124">
        <f>J144</f>
        <v>0</v>
      </c>
      <c r="L103" s="121"/>
    </row>
    <row r="104" spans="2:12" s="10" customFormat="1" ht="19.9" customHeight="1">
      <c r="B104" s="121"/>
      <c r="D104" s="122" t="s">
        <v>347</v>
      </c>
      <c r="E104" s="123"/>
      <c r="F104" s="123"/>
      <c r="G104" s="123"/>
      <c r="H104" s="123"/>
      <c r="I104" s="123"/>
      <c r="J104" s="124">
        <f>J159</f>
        <v>0</v>
      </c>
      <c r="L104" s="121"/>
    </row>
    <row r="105" spans="2:12" s="10" customFormat="1" ht="19.9" customHeight="1">
      <c r="B105" s="121"/>
      <c r="D105" s="122" t="s">
        <v>349</v>
      </c>
      <c r="E105" s="123"/>
      <c r="F105" s="123"/>
      <c r="G105" s="123"/>
      <c r="H105" s="123"/>
      <c r="I105" s="123"/>
      <c r="J105" s="124">
        <f>J162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224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6.25" customHeight="1">
      <c r="A115" s="32"/>
      <c r="B115" s="33"/>
      <c r="C115" s="32"/>
      <c r="D115" s="32"/>
      <c r="E115" s="252" t="str">
        <f>E7</f>
        <v>ZTV pro výstavbu rodinných a bytových domů U Unika v Pacově - III.etapa</v>
      </c>
      <c r="F115" s="253"/>
      <c r="G115" s="253"/>
      <c r="H115" s="25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213</v>
      </c>
      <c r="L116" s="20"/>
    </row>
    <row r="117" spans="2:12" s="1" customFormat="1" ht="16.5" customHeight="1">
      <c r="B117" s="20"/>
      <c r="E117" s="252" t="s">
        <v>337</v>
      </c>
      <c r="F117" s="225"/>
      <c r="G117" s="225"/>
      <c r="H117" s="225"/>
      <c r="L117" s="20"/>
    </row>
    <row r="118" spans="2:12" s="1" customFormat="1" ht="12" customHeight="1">
      <c r="B118" s="20"/>
      <c r="C118" s="27" t="s">
        <v>215</v>
      </c>
      <c r="L118" s="20"/>
    </row>
    <row r="119" spans="1:31" s="2" customFormat="1" ht="16.5" customHeight="1">
      <c r="A119" s="32"/>
      <c r="B119" s="33"/>
      <c r="C119" s="32"/>
      <c r="D119" s="32"/>
      <c r="E119" s="255" t="s">
        <v>650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339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09" t="str">
        <f>E13</f>
        <v>SO-102b - Sanace</v>
      </c>
      <c r="F121" s="251"/>
      <c r="G121" s="251"/>
      <c r="H121" s="251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20</v>
      </c>
      <c r="D123" s="32"/>
      <c r="E123" s="32"/>
      <c r="F123" s="25" t="str">
        <f>F16</f>
        <v>město Pacov</v>
      </c>
      <c r="G123" s="32"/>
      <c r="H123" s="32"/>
      <c r="I123" s="27" t="s">
        <v>22</v>
      </c>
      <c r="J123" s="55" t="str">
        <f>IF(J16="","",J16)</f>
        <v>21. 12. 2020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5.7" customHeight="1">
      <c r="A125" s="32"/>
      <c r="B125" s="33"/>
      <c r="C125" s="27" t="s">
        <v>24</v>
      </c>
      <c r="D125" s="32"/>
      <c r="E125" s="32"/>
      <c r="F125" s="25" t="str">
        <f>E19</f>
        <v>město Pacov</v>
      </c>
      <c r="G125" s="32"/>
      <c r="H125" s="32"/>
      <c r="I125" s="27" t="s">
        <v>29</v>
      </c>
      <c r="J125" s="30" t="str">
        <f>E25</f>
        <v>PROJEKT CENTRUM NOVA s.r.o.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27</v>
      </c>
      <c r="D126" s="32"/>
      <c r="E126" s="32"/>
      <c r="F126" s="25" t="str">
        <f>IF(E22="","",E22)</f>
        <v>Vyplň údaj</v>
      </c>
      <c r="G126" s="32"/>
      <c r="H126" s="32"/>
      <c r="I126" s="27" t="s">
        <v>34</v>
      </c>
      <c r="J126" s="30" t="str">
        <f>E28</f>
        <v xml:space="preserve"> 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25"/>
      <c r="B128" s="126"/>
      <c r="C128" s="127" t="s">
        <v>225</v>
      </c>
      <c r="D128" s="128" t="s">
        <v>63</v>
      </c>
      <c r="E128" s="128" t="s">
        <v>59</v>
      </c>
      <c r="F128" s="128" t="s">
        <v>60</v>
      </c>
      <c r="G128" s="128" t="s">
        <v>226</v>
      </c>
      <c r="H128" s="128" t="s">
        <v>227</v>
      </c>
      <c r="I128" s="128" t="s">
        <v>228</v>
      </c>
      <c r="J128" s="128" t="s">
        <v>219</v>
      </c>
      <c r="K128" s="129" t="s">
        <v>229</v>
      </c>
      <c r="L128" s="130"/>
      <c r="M128" s="62" t="s">
        <v>1</v>
      </c>
      <c r="N128" s="63" t="s">
        <v>42</v>
      </c>
      <c r="O128" s="63" t="s">
        <v>230</v>
      </c>
      <c r="P128" s="63" t="s">
        <v>231</v>
      </c>
      <c r="Q128" s="63" t="s">
        <v>232</v>
      </c>
      <c r="R128" s="63" t="s">
        <v>233</v>
      </c>
      <c r="S128" s="63" t="s">
        <v>234</v>
      </c>
      <c r="T128" s="64" t="s">
        <v>235</v>
      </c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</row>
    <row r="129" spans="1:63" s="2" customFormat="1" ht="22.9" customHeight="1">
      <c r="A129" s="32"/>
      <c r="B129" s="33"/>
      <c r="C129" s="69" t="s">
        <v>236</v>
      </c>
      <c r="D129" s="32"/>
      <c r="E129" s="32"/>
      <c r="F129" s="32"/>
      <c r="G129" s="32"/>
      <c r="H129" s="32"/>
      <c r="I129" s="32"/>
      <c r="J129" s="131">
        <f>BK129</f>
        <v>0</v>
      </c>
      <c r="K129" s="32"/>
      <c r="L129" s="33"/>
      <c r="M129" s="65"/>
      <c r="N129" s="56"/>
      <c r="O129" s="66"/>
      <c r="P129" s="132">
        <f>P130</f>
        <v>0</v>
      </c>
      <c r="Q129" s="66"/>
      <c r="R129" s="132">
        <f>R130</f>
        <v>736.8714</v>
      </c>
      <c r="S129" s="66"/>
      <c r="T129" s="133">
        <f>T130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77</v>
      </c>
      <c r="AU129" s="17" t="s">
        <v>221</v>
      </c>
      <c r="BK129" s="134">
        <f>BK130</f>
        <v>0</v>
      </c>
    </row>
    <row r="130" spans="2:63" s="12" customFormat="1" ht="25.9" customHeight="1">
      <c r="B130" s="135"/>
      <c r="D130" s="136" t="s">
        <v>77</v>
      </c>
      <c r="E130" s="137" t="s">
        <v>350</v>
      </c>
      <c r="F130" s="137" t="s">
        <v>351</v>
      </c>
      <c r="I130" s="138"/>
      <c r="J130" s="139">
        <f>BK130</f>
        <v>0</v>
      </c>
      <c r="L130" s="135"/>
      <c r="M130" s="140"/>
      <c r="N130" s="141"/>
      <c r="O130" s="141"/>
      <c r="P130" s="142">
        <f>P131+P144+P159+P162</f>
        <v>0</v>
      </c>
      <c r="Q130" s="141"/>
      <c r="R130" s="142">
        <f>R131+R144+R159+R162</f>
        <v>736.8714</v>
      </c>
      <c r="S130" s="141"/>
      <c r="T130" s="143">
        <f>T131+T144+T159+T162</f>
        <v>0</v>
      </c>
      <c r="AR130" s="136" t="s">
        <v>85</v>
      </c>
      <c r="AT130" s="144" t="s">
        <v>77</v>
      </c>
      <c r="AU130" s="144" t="s">
        <v>78</v>
      </c>
      <c r="AY130" s="136" t="s">
        <v>240</v>
      </c>
      <c r="BK130" s="145">
        <f>BK131+BK144+BK159+BK162</f>
        <v>0</v>
      </c>
    </row>
    <row r="131" spans="2:63" s="12" customFormat="1" ht="22.9" customHeight="1">
      <c r="B131" s="135"/>
      <c r="D131" s="136" t="s">
        <v>77</v>
      </c>
      <c r="E131" s="146" t="s">
        <v>85</v>
      </c>
      <c r="F131" s="146" t="s">
        <v>352</v>
      </c>
      <c r="I131" s="138"/>
      <c r="J131" s="147">
        <f>BK131</f>
        <v>0</v>
      </c>
      <c r="L131" s="135"/>
      <c r="M131" s="140"/>
      <c r="N131" s="141"/>
      <c r="O131" s="141"/>
      <c r="P131" s="142">
        <f>SUM(P132:P143)</f>
        <v>0</v>
      </c>
      <c r="Q131" s="141"/>
      <c r="R131" s="142">
        <f>SUM(R132:R143)</f>
        <v>0</v>
      </c>
      <c r="S131" s="141"/>
      <c r="T131" s="143">
        <f>SUM(T132:T143)</f>
        <v>0</v>
      </c>
      <c r="AR131" s="136" t="s">
        <v>85</v>
      </c>
      <c r="AT131" s="144" t="s">
        <v>77</v>
      </c>
      <c r="AU131" s="144" t="s">
        <v>85</v>
      </c>
      <c r="AY131" s="136" t="s">
        <v>240</v>
      </c>
      <c r="BK131" s="145">
        <f>SUM(BK132:BK143)</f>
        <v>0</v>
      </c>
    </row>
    <row r="132" spans="1:65" s="2" customFormat="1" ht="33" customHeight="1">
      <c r="A132" s="32"/>
      <c r="B132" s="148"/>
      <c r="C132" s="149" t="s">
        <v>85</v>
      </c>
      <c r="D132" s="149" t="s">
        <v>243</v>
      </c>
      <c r="E132" s="150" t="s">
        <v>622</v>
      </c>
      <c r="F132" s="151" t="s">
        <v>623</v>
      </c>
      <c r="G132" s="152" t="s">
        <v>375</v>
      </c>
      <c r="H132" s="153">
        <v>307.5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624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625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679</v>
      </c>
      <c r="H134" s="174">
        <v>307.5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4" customFormat="1" ht="12">
      <c r="B135" s="179"/>
      <c r="D135" s="162" t="s">
        <v>367</v>
      </c>
      <c r="E135" s="180" t="s">
        <v>1</v>
      </c>
      <c r="F135" s="181" t="s">
        <v>368</v>
      </c>
      <c r="H135" s="182">
        <v>307.5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367</v>
      </c>
      <c r="AU135" s="180" t="s">
        <v>87</v>
      </c>
      <c r="AV135" s="14" t="s">
        <v>239</v>
      </c>
      <c r="AW135" s="14" t="s">
        <v>33</v>
      </c>
      <c r="AX135" s="14" t="s">
        <v>85</v>
      </c>
      <c r="AY135" s="180" t="s">
        <v>240</v>
      </c>
    </row>
    <row r="136" spans="1:65" s="2" customFormat="1" ht="33" customHeight="1">
      <c r="A136" s="32"/>
      <c r="B136" s="148"/>
      <c r="C136" s="149" t="s">
        <v>87</v>
      </c>
      <c r="D136" s="149" t="s">
        <v>243</v>
      </c>
      <c r="E136" s="150" t="s">
        <v>384</v>
      </c>
      <c r="F136" s="151" t="s">
        <v>385</v>
      </c>
      <c r="G136" s="152" t="s">
        <v>375</v>
      </c>
      <c r="H136" s="153">
        <v>307.5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680</v>
      </c>
    </row>
    <row r="137" spans="1:47" s="2" customFormat="1" ht="39">
      <c r="A137" s="32"/>
      <c r="B137" s="33"/>
      <c r="C137" s="32"/>
      <c r="D137" s="162" t="s">
        <v>248</v>
      </c>
      <c r="E137" s="32"/>
      <c r="F137" s="163" t="s">
        <v>387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1:65" s="2" customFormat="1" ht="24">
      <c r="A138" s="32"/>
      <c r="B138" s="148"/>
      <c r="C138" s="149" t="s">
        <v>100</v>
      </c>
      <c r="D138" s="149" t="s">
        <v>243</v>
      </c>
      <c r="E138" s="150" t="s">
        <v>389</v>
      </c>
      <c r="F138" s="151" t="s">
        <v>390</v>
      </c>
      <c r="G138" s="152" t="s">
        <v>391</v>
      </c>
      <c r="H138" s="153">
        <v>645.75</v>
      </c>
      <c r="I138" s="154"/>
      <c r="J138" s="155">
        <f>ROUND(I138*H138,2)</f>
        <v>0</v>
      </c>
      <c r="K138" s="151" t="s">
        <v>356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239</v>
      </c>
      <c r="AT138" s="160" t="s">
        <v>243</v>
      </c>
      <c r="AU138" s="160" t="s">
        <v>87</v>
      </c>
      <c r="AY138" s="17" t="s">
        <v>240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239</v>
      </c>
      <c r="BM138" s="160" t="s">
        <v>628</v>
      </c>
    </row>
    <row r="139" spans="1:47" s="2" customFormat="1" ht="29.25">
      <c r="A139" s="32"/>
      <c r="B139" s="33"/>
      <c r="C139" s="32"/>
      <c r="D139" s="162" t="s">
        <v>248</v>
      </c>
      <c r="E139" s="32"/>
      <c r="F139" s="163" t="s">
        <v>393</v>
      </c>
      <c r="G139" s="32"/>
      <c r="H139" s="32"/>
      <c r="I139" s="164"/>
      <c r="J139" s="32"/>
      <c r="K139" s="32"/>
      <c r="L139" s="33"/>
      <c r="M139" s="165"/>
      <c r="N139" s="166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248</v>
      </c>
      <c r="AU139" s="17" t="s">
        <v>87</v>
      </c>
    </row>
    <row r="140" spans="2:51" s="13" customFormat="1" ht="12">
      <c r="B140" s="171"/>
      <c r="D140" s="162" t="s">
        <v>367</v>
      </c>
      <c r="E140" s="172" t="s">
        <v>1</v>
      </c>
      <c r="F140" s="173" t="s">
        <v>681</v>
      </c>
      <c r="H140" s="174">
        <v>645.75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33</v>
      </c>
      <c r="AX140" s="13" t="s">
        <v>78</v>
      </c>
      <c r="AY140" s="172" t="s">
        <v>240</v>
      </c>
    </row>
    <row r="141" spans="2:51" s="14" customFormat="1" ht="12">
      <c r="B141" s="179"/>
      <c r="D141" s="162" t="s">
        <v>367</v>
      </c>
      <c r="E141" s="180" t="s">
        <v>1</v>
      </c>
      <c r="F141" s="181" t="s">
        <v>368</v>
      </c>
      <c r="H141" s="182">
        <v>645.75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367</v>
      </c>
      <c r="AU141" s="180" t="s">
        <v>87</v>
      </c>
      <c r="AV141" s="14" t="s">
        <v>239</v>
      </c>
      <c r="AW141" s="14" t="s">
        <v>33</v>
      </c>
      <c r="AX141" s="14" t="s">
        <v>85</v>
      </c>
      <c r="AY141" s="180" t="s">
        <v>240</v>
      </c>
    </row>
    <row r="142" spans="1:65" s="2" customFormat="1" ht="24">
      <c r="A142" s="32"/>
      <c r="B142" s="148"/>
      <c r="C142" s="149" t="s">
        <v>239</v>
      </c>
      <c r="D142" s="149" t="s">
        <v>243</v>
      </c>
      <c r="E142" s="150" t="s">
        <v>423</v>
      </c>
      <c r="F142" s="151" t="s">
        <v>424</v>
      </c>
      <c r="G142" s="152" t="s">
        <v>355</v>
      </c>
      <c r="H142" s="153">
        <v>615</v>
      </c>
      <c r="I142" s="154"/>
      <c r="J142" s="155">
        <f>ROUND(I142*H142,2)</f>
        <v>0</v>
      </c>
      <c r="K142" s="151" t="s">
        <v>356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239</v>
      </c>
      <c r="AT142" s="160" t="s">
        <v>243</v>
      </c>
      <c r="AU142" s="160" t="s">
        <v>87</v>
      </c>
      <c r="AY142" s="17" t="s">
        <v>240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239</v>
      </c>
      <c r="BM142" s="160" t="s">
        <v>630</v>
      </c>
    </row>
    <row r="143" spans="1:47" s="2" customFormat="1" ht="19.5">
      <c r="A143" s="32"/>
      <c r="B143" s="33"/>
      <c r="C143" s="32"/>
      <c r="D143" s="162" t="s">
        <v>248</v>
      </c>
      <c r="E143" s="32"/>
      <c r="F143" s="163" t="s">
        <v>426</v>
      </c>
      <c r="G143" s="32"/>
      <c r="H143" s="32"/>
      <c r="I143" s="164"/>
      <c r="J143" s="32"/>
      <c r="K143" s="32"/>
      <c r="L143" s="33"/>
      <c r="M143" s="165"/>
      <c r="N143" s="166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248</v>
      </c>
      <c r="AU143" s="17" t="s">
        <v>87</v>
      </c>
    </row>
    <row r="144" spans="2:63" s="12" customFormat="1" ht="22.9" customHeight="1">
      <c r="B144" s="135"/>
      <c r="D144" s="136" t="s">
        <v>77</v>
      </c>
      <c r="E144" s="146" t="s">
        <v>262</v>
      </c>
      <c r="F144" s="146" t="s">
        <v>448</v>
      </c>
      <c r="I144" s="138"/>
      <c r="J144" s="147">
        <f>BK144</f>
        <v>0</v>
      </c>
      <c r="L144" s="135"/>
      <c r="M144" s="140"/>
      <c r="N144" s="141"/>
      <c r="O144" s="141"/>
      <c r="P144" s="142">
        <f>SUM(P145:P158)</f>
        <v>0</v>
      </c>
      <c r="Q144" s="141"/>
      <c r="R144" s="142">
        <f>SUM(R145:R158)</f>
        <v>736.65</v>
      </c>
      <c r="S144" s="141"/>
      <c r="T144" s="143">
        <f>SUM(T145:T158)</f>
        <v>0</v>
      </c>
      <c r="AR144" s="136" t="s">
        <v>85</v>
      </c>
      <c r="AT144" s="144" t="s">
        <v>77</v>
      </c>
      <c r="AU144" s="144" t="s">
        <v>85</v>
      </c>
      <c r="AY144" s="136" t="s">
        <v>240</v>
      </c>
      <c r="BK144" s="145">
        <f>SUM(BK145:BK158)</f>
        <v>0</v>
      </c>
    </row>
    <row r="145" spans="1:65" s="2" customFormat="1" ht="36">
      <c r="A145" s="32"/>
      <c r="B145" s="148"/>
      <c r="C145" s="149" t="s">
        <v>262</v>
      </c>
      <c r="D145" s="149" t="s">
        <v>243</v>
      </c>
      <c r="E145" s="150" t="s">
        <v>631</v>
      </c>
      <c r="F145" s="151" t="s">
        <v>632</v>
      </c>
      <c r="G145" s="152" t="s">
        <v>355</v>
      </c>
      <c r="H145" s="153">
        <v>490</v>
      </c>
      <c r="I145" s="154"/>
      <c r="J145" s="155">
        <f>ROUND(I145*H145,2)</f>
        <v>0</v>
      </c>
      <c r="K145" s="151" t="s">
        <v>356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239</v>
      </c>
      <c r="AT145" s="160" t="s">
        <v>243</v>
      </c>
      <c r="AU145" s="160" t="s">
        <v>87</v>
      </c>
      <c r="AY145" s="17" t="s">
        <v>240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239</v>
      </c>
      <c r="BM145" s="160" t="s">
        <v>633</v>
      </c>
    </row>
    <row r="146" spans="1:47" s="2" customFormat="1" ht="48.75">
      <c r="A146" s="32"/>
      <c r="B146" s="33"/>
      <c r="C146" s="32"/>
      <c r="D146" s="162" t="s">
        <v>248</v>
      </c>
      <c r="E146" s="32"/>
      <c r="F146" s="163" t="s">
        <v>634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248</v>
      </c>
      <c r="AU146" s="17" t="s">
        <v>87</v>
      </c>
    </row>
    <row r="147" spans="1:65" s="2" customFormat="1" ht="21.75" customHeight="1">
      <c r="A147" s="32"/>
      <c r="B147" s="148"/>
      <c r="C147" s="194" t="s">
        <v>267</v>
      </c>
      <c r="D147" s="194" t="s">
        <v>428</v>
      </c>
      <c r="E147" s="195" t="s">
        <v>635</v>
      </c>
      <c r="F147" s="196" t="s">
        <v>636</v>
      </c>
      <c r="G147" s="197" t="s">
        <v>391</v>
      </c>
      <c r="H147" s="198">
        <v>29.4</v>
      </c>
      <c r="I147" s="199"/>
      <c r="J147" s="200">
        <f>ROUND(I147*H147,2)</f>
        <v>0</v>
      </c>
      <c r="K147" s="196" t="s">
        <v>356</v>
      </c>
      <c r="L147" s="201"/>
      <c r="M147" s="202" t="s">
        <v>1</v>
      </c>
      <c r="N147" s="203" t="s">
        <v>43</v>
      </c>
      <c r="O147" s="58"/>
      <c r="P147" s="158">
        <f>O147*H147</f>
        <v>0</v>
      </c>
      <c r="Q147" s="158">
        <v>1</v>
      </c>
      <c r="R147" s="158">
        <f>Q147*H147</f>
        <v>29.4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277</v>
      </c>
      <c r="AT147" s="160" t="s">
        <v>428</v>
      </c>
      <c r="AU147" s="160" t="s">
        <v>87</v>
      </c>
      <c r="AY147" s="17" t="s">
        <v>240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239</v>
      </c>
      <c r="BM147" s="160" t="s">
        <v>637</v>
      </c>
    </row>
    <row r="148" spans="1:47" s="2" customFormat="1" ht="12">
      <c r="A148" s="32"/>
      <c r="B148" s="33"/>
      <c r="C148" s="32"/>
      <c r="D148" s="162" t="s">
        <v>248</v>
      </c>
      <c r="E148" s="32"/>
      <c r="F148" s="163" t="s">
        <v>636</v>
      </c>
      <c r="G148" s="32"/>
      <c r="H148" s="32"/>
      <c r="I148" s="164"/>
      <c r="J148" s="32"/>
      <c r="K148" s="32"/>
      <c r="L148" s="33"/>
      <c r="M148" s="165"/>
      <c r="N148" s="166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248</v>
      </c>
      <c r="AU148" s="17" t="s">
        <v>87</v>
      </c>
    </row>
    <row r="149" spans="2:51" s="15" customFormat="1" ht="12">
      <c r="B149" s="187"/>
      <c r="D149" s="162" t="s">
        <v>367</v>
      </c>
      <c r="E149" s="188" t="s">
        <v>1</v>
      </c>
      <c r="F149" s="189" t="s">
        <v>2689</v>
      </c>
      <c r="H149" s="188" t="s">
        <v>1</v>
      </c>
      <c r="I149" s="190"/>
      <c r="L149" s="187"/>
      <c r="M149" s="191"/>
      <c r="N149" s="192"/>
      <c r="O149" s="192"/>
      <c r="P149" s="192"/>
      <c r="Q149" s="192"/>
      <c r="R149" s="192"/>
      <c r="S149" s="192"/>
      <c r="T149" s="193"/>
      <c r="AT149" s="188" t="s">
        <v>367</v>
      </c>
      <c r="AU149" s="188" t="s">
        <v>87</v>
      </c>
      <c r="AV149" s="15" t="s">
        <v>85</v>
      </c>
      <c r="AW149" s="15" t="s">
        <v>33</v>
      </c>
      <c r="AX149" s="15" t="s">
        <v>78</v>
      </c>
      <c r="AY149" s="188" t="s">
        <v>240</v>
      </c>
    </row>
    <row r="150" spans="2:51" s="13" customFormat="1" ht="12">
      <c r="B150" s="171"/>
      <c r="D150" s="162" t="s">
        <v>367</v>
      </c>
      <c r="E150" s="172" t="s">
        <v>1</v>
      </c>
      <c r="F150" s="173" t="s">
        <v>2691</v>
      </c>
      <c r="H150" s="174">
        <v>29.4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367</v>
      </c>
      <c r="AU150" s="172" t="s">
        <v>87</v>
      </c>
      <c r="AV150" s="13" t="s">
        <v>87</v>
      </c>
      <c r="AW150" s="13" t="s">
        <v>33</v>
      </c>
      <c r="AX150" s="13" t="s">
        <v>78</v>
      </c>
      <c r="AY150" s="172" t="s">
        <v>240</v>
      </c>
    </row>
    <row r="151" spans="2:51" s="14" customFormat="1" ht="12">
      <c r="B151" s="179"/>
      <c r="D151" s="162" t="s">
        <v>367</v>
      </c>
      <c r="E151" s="180" t="s">
        <v>1</v>
      </c>
      <c r="F151" s="181" t="s">
        <v>368</v>
      </c>
      <c r="H151" s="182">
        <v>29.4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367</v>
      </c>
      <c r="AU151" s="180" t="s">
        <v>87</v>
      </c>
      <c r="AV151" s="14" t="s">
        <v>239</v>
      </c>
      <c r="AW151" s="14" t="s">
        <v>33</v>
      </c>
      <c r="AX151" s="14" t="s">
        <v>85</v>
      </c>
      <c r="AY151" s="180" t="s">
        <v>240</v>
      </c>
    </row>
    <row r="152" spans="1:65" s="2" customFormat="1" ht="16.5" customHeight="1">
      <c r="A152" s="32"/>
      <c r="B152" s="148"/>
      <c r="C152" s="149" t="s">
        <v>272</v>
      </c>
      <c r="D152" s="149" t="s">
        <v>243</v>
      </c>
      <c r="E152" s="150" t="s">
        <v>454</v>
      </c>
      <c r="F152" s="151" t="s">
        <v>638</v>
      </c>
      <c r="G152" s="152" t="s">
        <v>355</v>
      </c>
      <c r="H152" s="153">
        <v>615</v>
      </c>
      <c r="I152" s="154"/>
      <c r="J152" s="155">
        <f>ROUND(I152*H152,2)</f>
        <v>0</v>
      </c>
      <c r="K152" s="151" t="s">
        <v>356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0.46</v>
      </c>
      <c r="R152" s="158">
        <f>Q152*H152</f>
        <v>282.90000000000003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239</v>
      </c>
      <c r="AT152" s="160" t="s">
        <v>243</v>
      </c>
      <c r="AU152" s="160" t="s">
        <v>87</v>
      </c>
      <c r="AY152" s="17" t="s">
        <v>240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239</v>
      </c>
      <c r="BM152" s="160" t="s">
        <v>639</v>
      </c>
    </row>
    <row r="153" spans="1:47" s="2" customFormat="1" ht="19.5">
      <c r="A153" s="32"/>
      <c r="B153" s="33"/>
      <c r="C153" s="32"/>
      <c r="D153" s="162" t="s">
        <v>248</v>
      </c>
      <c r="E153" s="32"/>
      <c r="F153" s="163" t="s">
        <v>457</v>
      </c>
      <c r="G153" s="32"/>
      <c r="H153" s="32"/>
      <c r="I153" s="164"/>
      <c r="J153" s="32"/>
      <c r="K153" s="32"/>
      <c r="L153" s="33"/>
      <c r="M153" s="165"/>
      <c r="N153" s="166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248</v>
      </c>
      <c r="AU153" s="17" t="s">
        <v>87</v>
      </c>
    </row>
    <row r="154" spans="1:65" s="2" customFormat="1" ht="16.5" customHeight="1">
      <c r="A154" s="32"/>
      <c r="B154" s="148"/>
      <c r="C154" s="149" t="s">
        <v>277</v>
      </c>
      <c r="D154" s="149" t="s">
        <v>243</v>
      </c>
      <c r="E154" s="150" t="s">
        <v>640</v>
      </c>
      <c r="F154" s="151" t="s">
        <v>641</v>
      </c>
      <c r="G154" s="152" t="s">
        <v>355</v>
      </c>
      <c r="H154" s="153">
        <v>615</v>
      </c>
      <c r="I154" s="154"/>
      <c r="J154" s="155">
        <f>ROUND(I154*H154,2)</f>
        <v>0</v>
      </c>
      <c r="K154" s="151" t="s">
        <v>356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0.69</v>
      </c>
      <c r="R154" s="158">
        <f>Q154*H154</f>
        <v>424.34999999999997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239</v>
      </c>
      <c r="AT154" s="160" t="s">
        <v>243</v>
      </c>
      <c r="AU154" s="160" t="s">
        <v>87</v>
      </c>
      <c r="AY154" s="17" t="s">
        <v>240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239</v>
      </c>
      <c r="BM154" s="160" t="s">
        <v>642</v>
      </c>
    </row>
    <row r="155" spans="1:47" s="2" customFormat="1" ht="19.5">
      <c r="A155" s="32"/>
      <c r="B155" s="33"/>
      <c r="C155" s="32"/>
      <c r="D155" s="162" t="s">
        <v>248</v>
      </c>
      <c r="E155" s="32"/>
      <c r="F155" s="163" t="s">
        <v>643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248</v>
      </c>
      <c r="AU155" s="17" t="s">
        <v>87</v>
      </c>
    </row>
    <row r="156" spans="1:65" s="2" customFormat="1" ht="24">
      <c r="A156" s="32"/>
      <c r="B156" s="148"/>
      <c r="C156" s="149" t="s">
        <v>282</v>
      </c>
      <c r="D156" s="149" t="s">
        <v>243</v>
      </c>
      <c r="E156" s="150" t="s">
        <v>491</v>
      </c>
      <c r="F156" s="151" t="s">
        <v>492</v>
      </c>
      <c r="G156" s="152" t="s">
        <v>493</v>
      </c>
      <c r="H156" s="153">
        <v>10</v>
      </c>
      <c r="I156" s="154"/>
      <c r="J156" s="155">
        <f>ROUND(I156*H156,2)</f>
        <v>0</v>
      </c>
      <c r="K156" s="151" t="s">
        <v>1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239</v>
      </c>
      <c r="AT156" s="160" t="s">
        <v>243</v>
      </c>
      <c r="AU156" s="160" t="s">
        <v>87</v>
      </c>
      <c r="AY156" s="17" t="s">
        <v>240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239</v>
      </c>
      <c r="BM156" s="160" t="s">
        <v>682</v>
      </c>
    </row>
    <row r="157" spans="1:47" s="2" customFormat="1" ht="48.75">
      <c r="A157" s="32"/>
      <c r="B157" s="33"/>
      <c r="C157" s="32"/>
      <c r="D157" s="162" t="s">
        <v>248</v>
      </c>
      <c r="E157" s="32"/>
      <c r="F157" s="163" t="s">
        <v>495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248</v>
      </c>
      <c r="AU157" s="17" t="s">
        <v>87</v>
      </c>
    </row>
    <row r="158" spans="2:51" s="13" customFormat="1" ht="12">
      <c r="B158" s="171"/>
      <c r="D158" s="162" t="s">
        <v>367</v>
      </c>
      <c r="F158" s="173" t="s">
        <v>663</v>
      </c>
      <c r="H158" s="174">
        <v>10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</v>
      </c>
      <c r="AX158" s="13" t="s">
        <v>85</v>
      </c>
      <c r="AY158" s="172" t="s">
        <v>240</v>
      </c>
    </row>
    <row r="159" spans="2:63" s="12" customFormat="1" ht="22.9" customHeight="1">
      <c r="B159" s="135"/>
      <c r="D159" s="136" t="s">
        <v>77</v>
      </c>
      <c r="E159" s="146" t="s">
        <v>282</v>
      </c>
      <c r="F159" s="146" t="s">
        <v>508</v>
      </c>
      <c r="I159" s="138"/>
      <c r="J159" s="147">
        <f>BK159</f>
        <v>0</v>
      </c>
      <c r="L159" s="135"/>
      <c r="M159" s="140"/>
      <c r="N159" s="141"/>
      <c r="O159" s="141"/>
      <c r="P159" s="142">
        <f>SUM(P160:P161)</f>
        <v>0</v>
      </c>
      <c r="Q159" s="141"/>
      <c r="R159" s="142">
        <f>SUM(R160:R161)</f>
        <v>0.2214</v>
      </c>
      <c r="S159" s="141"/>
      <c r="T159" s="143">
        <f>SUM(T160:T161)</f>
        <v>0</v>
      </c>
      <c r="AR159" s="136" t="s">
        <v>85</v>
      </c>
      <c r="AT159" s="144" t="s">
        <v>77</v>
      </c>
      <c r="AU159" s="144" t="s">
        <v>85</v>
      </c>
      <c r="AY159" s="136" t="s">
        <v>240</v>
      </c>
      <c r="BK159" s="145">
        <f>SUM(BK160:BK161)</f>
        <v>0</v>
      </c>
    </row>
    <row r="160" spans="1:65" s="2" customFormat="1" ht="24">
      <c r="A160" s="32"/>
      <c r="B160" s="148"/>
      <c r="C160" s="149" t="s">
        <v>287</v>
      </c>
      <c r="D160" s="149" t="s">
        <v>243</v>
      </c>
      <c r="E160" s="150" t="s">
        <v>645</v>
      </c>
      <c r="F160" s="151" t="s">
        <v>646</v>
      </c>
      <c r="G160" s="152" t="s">
        <v>355</v>
      </c>
      <c r="H160" s="153">
        <v>615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0.00036</v>
      </c>
      <c r="R160" s="158">
        <f>Q160*H160</f>
        <v>0.2214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647</v>
      </c>
    </row>
    <row r="161" spans="1:47" s="2" customFormat="1" ht="19.5">
      <c r="A161" s="32"/>
      <c r="B161" s="33"/>
      <c r="C161" s="32"/>
      <c r="D161" s="162" t="s">
        <v>248</v>
      </c>
      <c r="E161" s="32"/>
      <c r="F161" s="163" t="s">
        <v>648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63" s="12" customFormat="1" ht="22.9" customHeight="1">
      <c r="B162" s="135"/>
      <c r="D162" s="136" t="s">
        <v>77</v>
      </c>
      <c r="E162" s="146" t="s">
        <v>614</v>
      </c>
      <c r="F162" s="146" t="s">
        <v>615</v>
      </c>
      <c r="I162" s="138"/>
      <c r="J162" s="147">
        <f>BK162</f>
        <v>0</v>
      </c>
      <c r="L162" s="135"/>
      <c r="M162" s="140"/>
      <c r="N162" s="141"/>
      <c r="O162" s="141"/>
      <c r="P162" s="142">
        <f>SUM(P163:P164)</f>
        <v>0</v>
      </c>
      <c r="Q162" s="141"/>
      <c r="R162" s="142">
        <f>SUM(R163:R164)</f>
        <v>0</v>
      </c>
      <c r="S162" s="141"/>
      <c r="T162" s="143">
        <f>SUM(T163:T164)</f>
        <v>0</v>
      </c>
      <c r="AR162" s="136" t="s">
        <v>85</v>
      </c>
      <c r="AT162" s="144" t="s">
        <v>77</v>
      </c>
      <c r="AU162" s="144" t="s">
        <v>85</v>
      </c>
      <c r="AY162" s="136" t="s">
        <v>240</v>
      </c>
      <c r="BK162" s="145">
        <f>SUM(BK163:BK164)</f>
        <v>0</v>
      </c>
    </row>
    <row r="163" spans="1:65" s="2" customFormat="1" ht="33" customHeight="1">
      <c r="A163" s="32"/>
      <c r="B163" s="148"/>
      <c r="C163" s="149" t="s">
        <v>292</v>
      </c>
      <c r="D163" s="149" t="s">
        <v>243</v>
      </c>
      <c r="E163" s="150" t="s">
        <v>617</v>
      </c>
      <c r="F163" s="151" t="s">
        <v>618</v>
      </c>
      <c r="G163" s="152" t="s">
        <v>391</v>
      </c>
      <c r="H163" s="153">
        <v>722.171</v>
      </c>
      <c r="I163" s="154"/>
      <c r="J163" s="155">
        <f>ROUND(I163*H163,2)</f>
        <v>0</v>
      </c>
      <c r="K163" s="151" t="s">
        <v>356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239</v>
      </c>
      <c r="AT163" s="160" t="s">
        <v>243</v>
      </c>
      <c r="AU163" s="160" t="s">
        <v>87</v>
      </c>
      <c r="AY163" s="17" t="s">
        <v>240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239</v>
      </c>
      <c r="BM163" s="160" t="s">
        <v>649</v>
      </c>
    </row>
    <row r="164" spans="1:47" s="2" customFormat="1" ht="29.25">
      <c r="A164" s="32"/>
      <c r="B164" s="33"/>
      <c r="C164" s="32"/>
      <c r="D164" s="162" t="s">
        <v>248</v>
      </c>
      <c r="E164" s="32"/>
      <c r="F164" s="163" t="s">
        <v>620</v>
      </c>
      <c r="G164" s="32"/>
      <c r="H164" s="32"/>
      <c r="I164" s="164"/>
      <c r="J164" s="32"/>
      <c r="K164" s="32"/>
      <c r="L164" s="33"/>
      <c r="M164" s="167"/>
      <c r="N164" s="168"/>
      <c r="O164" s="169"/>
      <c r="P164" s="169"/>
      <c r="Q164" s="169"/>
      <c r="R164" s="169"/>
      <c r="S164" s="169"/>
      <c r="T164" s="1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248</v>
      </c>
      <c r="AU164" s="17" t="s">
        <v>87</v>
      </c>
    </row>
    <row r="165" spans="1:31" s="2" customFormat="1" ht="6.95" customHeight="1">
      <c r="A165" s="32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33"/>
      <c r="M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</sheetData>
  <autoFilter ref="C128:K164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01"/>
  <sheetViews>
    <sheetView showGridLines="0" workbookViewId="0" topLeftCell="A18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117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337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683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118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ROUND((SUM(BE125:BE200)),2)</f>
        <v>0</v>
      </c>
      <c r="G35" s="32"/>
      <c r="H35" s="32"/>
      <c r="I35" s="105">
        <v>0.21</v>
      </c>
      <c r="J35" s="104">
        <f>ROUND(((SUM(BE125:BE200))*I35),2)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ROUND((SUM(BF125:BF200)),2)</f>
        <v>0</v>
      </c>
      <c r="G36" s="32"/>
      <c r="H36" s="32"/>
      <c r="I36" s="105">
        <v>0.15</v>
      </c>
      <c r="J36" s="104">
        <f>ROUND(((SUM(BF125:BF200))*I36),2)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ROUND((SUM(BG125:BG200)),2)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ROUND((SUM(BH125:BH200)),2)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ROUND((SUM(BI125:BI200)),2)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337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SO-103 - Chodník pro pěší - část A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12" s="10" customFormat="1" ht="19.9" customHeight="1">
      <c r="B101" s="121"/>
      <c r="D101" s="122" t="s">
        <v>345</v>
      </c>
      <c r="E101" s="123"/>
      <c r="F101" s="123"/>
      <c r="G101" s="123"/>
      <c r="H101" s="123"/>
      <c r="I101" s="123"/>
      <c r="J101" s="124">
        <f>J170</f>
        <v>0</v>
      </c>
      <c r="L101" s="121"/>
    </row>
    <row r="102" spans="2:12" s="10" customFormat="1" ht="19.9" customHeight="1">
      <c r="B102" s="121"/>
      <c r="D102" s="122" t="s">
        <v>347</v>
      </c>
      <c r="E102" s="123"/>
      <c r="F102" s="123"/>
      <c r="G102" s="123"/>
      <c r="H102" s="123"/>
      <c r="I102" s="123"/>
      <c r="J102" s="124">
        <f>J187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J198</f>
        <v>0</v>
      </c>
      <c r="L103" s="12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224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52" t="str">
        <f>E7</f>
        <v>ZTV pro výstavbu rodinných a bytových domů U Unika v Pacově - III.etapa</v>
      </c>
      <c r="F113" s="253"/>
      <c r="G113" s="253"/>
      <c r="H113" s="25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213</v>
      </c>
      <c r="L114" s="20"/>
    </row>
    <row r="115" spans="1:31" s="2" customFormat="1" ht="16.5" customHeight="1">
      <c r="A115" s="32"/>
      <c r="B115" s="33"/>
      <c r="C115" s="32"/>
      <c r="D115" s="32"/>
      <c r="E115" s="252" t="s">
        <v>337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9" t="str">
        <f>E11</f>
        <v>SO-103 - Chodník pro pěší - část A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město Pacov</v>
      </c>
      <c r="G119" s="32"/>
      <c r="H119" s="32"/>
      <c r="I119" s="27" t="s">
        <v>22</v>
      </c>
      <c r="J119" s="55" t="str">
        <f>IF(J14="","",J14)</f>
        <v>21. 12. 2020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E17</f>
        <v>město Pacov</v>
      </c>
      <c r="G121" s="32"/>
      <c r="H121" s="32"/>
      <c r="I121" s="27" t="s">
        <v>29</v>
      </c>
      <c r="J121" s="30" t="str">
        <f>E23</f>
        <v>PROJEKT CENTRUM NOVA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IF(E20="","",E20)</f>
        <v>Vyplň údaj</v>
      </c>
      <c r="G122" s="32"/>
      <c r="H122" s="32"/>
      <c r="I122" s="27" t="s">
        <v>34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225</v>
      </c>
      <c r="D124" s="128" t="s">
        <v>63</v>
      </c>
      <c r="E124" s="128" t="s">
        <v>59</v>
      </c>
      <c r="F124" s="128" t="s">
        <v>60</v>
      </c>
      <c r="G124" s="128" t="s">
        <v>226</v>
      </c>
      <c r="H124" s="128" t="s">
        <v>227</v>
      </c>
      <c r="I124" s="128" t="s">
        <v>228</v>
      </c>
      <c r="J124" s="128" t="s">
        <v>219</v>
      </c>
      <c r="K124" s="129" t="s">
        <v>229</v>
      </c>
      <c r="L124" s="130"/>
      <c r="M124" s="62" t="s">
        <v>1</v>
      </c>
      <c r="N124" s="63" t="s">
        <v>42</v>
      </c>
      <c r="O124" s="63" t="s">
        <v>230</v>
      </c>
      <c r="P124" s="63" t="s">
        <v>231</v>
      </c>
      <c r="Q124" s="63" t="s">
        <v>232</v>
      </c>
      <c r="R124" s="63" t="s">
        <v>233</v>
      </c>
      <c r="S124" s="63" t="s">
        <v>234</v>
      </c>
      <c r="T124" s="64" t="s">
        <v>235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9" customHeight="1">
      <c r="A125" s="32"/>
      <c r="B125" s="33"/>
      <c r="C125" s="69" t="s">
        <v>236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</f>
        <v>0</v>
      </c>
      <c r="Q125" s="66"/>
      <c r="R125" s="132">
        <f>R126</f>
        <v>163.76204</v>
      </c>
      <c r="S125" s="66"/>
      <c r="T125" s="133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221</v>
      </c>
      <c r="BK125" s="134">
        <f>BK126</f>
        <v>0</v>
      </c>
    </row>
    <row r="126" spans="2:63" s="12" customFormat="1" ht="25.9" customHeight="1">
      <c r="B126" s="135"/>
      <c r="D126" s="136" t="s">
        <v>77</v>
      </c>
      <c r="E126" s="137" t="s">
        <v>350</v>
      </c>
      <c r="F126" s="137" t="s">
        <v>351</v>
      </c>
      <c r="I126" s="138"/>
      <c r="J126" s="139">
        <f>BK126</f>
        <v>0</v>
      </c>
      <c r="L126" s="135"/>
      <c r="M126" s="140"/>
      <c r="N126" s="141"/>
      <c r="O126" s="141"/>
      <c r="P126" s="142">
        <f>P127+P170+P187+P198</f>
        <v>0</v>
      </c>
      <c r="Q126" s="141"/>
      <c r="R126" s="142">
        <f>R127+R170+R187+R198</f>
        <v>163.76204</v>
      </c>
      <c r="S126" s="141"/>
      <c r="T126" s="143">
        <f>T127+T170+T187+T198</f>
        <v>0</v>
      </c>
      <c r="AR126" s="136" t="s">
        <v>85</v>
      </c>
      <c r="AT126" s="144" t="s">
        <v>77</v>
      </c>
      <c r="AU126" s="144" t="s">
        <v>78</v>
      </c>
      <c r="AY126" s="136" t="s">
        <v>240</v>
      </c>
      <c r="BK126" s="145">
        <f>BK127+BK170+BK187+BK198</f>
        <v>0</v>
      </c>
    </row>
    <row r="127" spans="2:63" s="12" customFormat="1" ht="22.9" customHeight="1">
      <c r="B127" s="135"/>
      <c r="D127" s="136" t="s">
        <v>77</v>
      </c>
      <c r="E127" s="146" t="s">
        <v>85</v>
      </c>
      <c r="F127" s="146" t="s">
        <v>352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SUM(P128:P169)</f>
        <v>0</v>
      </c>
      <c r="Q127" s="141"/>
      <c r="R127" s="142">
        <f>SUM(R128:R169)</f>
        <v>0</v>
      </c>
      <c r="S127" s="141"/>
      <c r="T127" s="143">
        <f>SUM(T128:T169)</f>
        <v>0</v>
      </c>
      <c r="AR127" s="136" t="s">
        <v>85</v>
      </c>
      <c r="AT127" s="144" t="s">
        <v>77</v>
      </c>
      <c r="AU127" s="144" t="s">
        <v>85</v>
      </c>
      <c r="AY127" s="136" t="s">
        <v>240</v>
      </c>
      <c r="BK127" s="145">
        <f>SUM(BK128:BK169)</f>
        <v>0</v>
      </c>
    </row>
    <row r="128" spans="1:65" s="2" customFormat="1" ht="33" customHeight="1">
      <c r="A128" s="32"/>
      <c r="B128" s="148"/>
      <c r="C128" s="149" t="s">
        <v>85</v>
      </c>
      <c r="D128" s="149" t="s">
        <v>243</v>
      </c>
      <c r="E128" s="150" t="s">
        <v>373</v>
      </c>
      <c r="F128" s="151" t="s">
        <v>374</v>
      </c>
      <c r="G128" s="152" t="s">
        <v>375</v>
      </c>
      <c r="H128" s="153">
        <v>13</v>
      </c>
      <c r="I128" s="154"/>
      <c r="J128" s="155">
        <f>ROUND(I128*H128,2)</f>
        <v>0</v>
      </c>
      <c r="K128" s="151" t="s">
        <v>356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239</v>
      </c>
      <c r="AT128" s="160" t="s">
        <v>243</v>
      </c>
      <c r="AU128" s="160" t="s">
        <v>87</v>
      </c>
      <c r="AY128" s="17" t="s">
        <v>240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239</v>
      </c>
      <c r="BM128" s="160" t="s">
        <v>684</v>
      </c>
    </row>
    <row r="129" spans="1:47" s="2" customFormat="1" ht="29.25">
      <c r="A129" s="32"/>
      <c r="B129" s="33"/>
      <c r="C129" s="32"/>
      <c r="D129" s="162" t="s">
        <v>248</v>
      </c>
      <c r="E129" s="32"/>
      <c r="F129" s="163" t="s">
        <v>377</v>
      </c>
      <c r="G129" s="32"/>
      <c r="H129" s="32"/>
      <c r="I129" s="164"/>
      <c r="J129" s="32"/>
      <c r="K129" s="32"/>
      <c r="L129" s="33"/>
      <c r="M129" s="165"/>
      <c r="N129" s="166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248</v>
      </c>
      <c r="AU129" s="17" t="s">
        <v>87</v>
      </c>
    </row>
    <row r="130" spans="1:65" s="2" customFormat="1" ht="33" customHeight="1">
      <c r="A130" s="32"/>
      <c r="B130" s="148"/>
      <c r="C130" s="149" t="s">
        <v>87</v>
      </c>
      <c r="D130" s="149" t="s">
        <v>243</v>
      </c>
      <c r="E130" s="150" t="s">
        <v>384</v>
      </c>
      <c r="F130" s="151" t="s">
        <v>385</v>
      </c>
      <c r="G130" s="152" t="s">
        <v>375</v>
      </c>
      <c r="H130" s="153">
        <v>13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685</v>
      </c>
    </row>
    <row r="131" spans="1:47" s="2" customFormat="1" ht="39">
      <c r="A131" s="32"/>
      <c r="B131" s="33"/>
      <c r="C131" s="32"/>
      <c r="D131" s="162" t="s">
        <v>248</v>
      </c>
      <c r="E131" s="32"/>
      <c r="F131" s="163" t="s">
        <v>387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24">
      <c r="A132" s="32"/>
      <c r="B132" s="148"/>
      <c r="C132" s="149" t="s">
        <v>100</v>
      </c>
      <c r="D132" s="149" t="s">
        <v>243</v>
      </c>
      <c r="E132" s="150" t="s">
        <v>389</v>
      </c>
      <c r="F132" s="151" t="s">
        <v>390</v>
      </c>
      <c r="G132" s="152" t="s">
        <v>391</v>
      </c>
      <c r="H132" s="153">
        <v>27.3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686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393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687</v>
      </c>
      <c r="H134" s="174">
        <v>27.3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4" customFormat="1" ht="12">
      <c r="B135" s="179"/>
      <c r="D135" s="162" t="s">
        <v>367</v>
      </c>
      <c r="E135" s="180" t="s">
        <v>1</v>
      </c>
      <c r="F135" s="181" t="s">
        <v>368</v>
      </c>
      <c r="H135" s="182">
        <v>27.3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367</v>
      </c>
      <c r="AU135" s="180" t="s">
        <v>87</v>
      </c>
      <c r="AV135" s="14" t="s">
        <v>239</v>
      </c>
      <c r="AW135" s="14" t="s">
        <v>33</v>
      </c>
      <c r="AX135" s="14" t="s">
        <v>85</v>
      </c>
      <c r="AY135" s="180" t="s">
        <v>240</v>
      </c>
    </row>
    <row r="136" spans="1:65" s="2" customFormat="1" ht="24">
      <c r="A136" s="32"/>
      <c r="B136" s="148"/>
      <c r="C136" s="149" t="s">
        <v>239</v>
      </c>
      <c r="D136" s="149" t="s">
        <v>243</v>
      </c>
      <c r="E136" s="150" t="s">
        <v>688</v>
      </c>
      <c r="F136" s="151" t="s">
        <v>689</v>
      </c>
      <c r="G136" s="152" t="s">
        <v>375</v>
      </c>
      <c r="H136" s="153">
        <v>67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690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691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5" customFormat="1" ht="12">
      <c r="B138" s="187"/>
      <c r="D138" s="162" t="s">
        <v>367</v>
      </c>
      <c r="E138" s="188" t="s">
        <v>1</v>
      </c>
      <c r="F138" s="189" t="s">
        <v>399</v>
      </c>
      <c r="H138" s="188" t="s">
        <v>1</v>
      </c>
      <c r="I138" s="190"/>
      <c r="L138" s="187"/>
      <c r="M138" s="191"/>
      <c r="N138" s="192"/>
      <c r="O138" s="192"/>
      <c r="P138" s="192"/>
      <c r="Q138" s="192"/>
      <c r="R138" s="192"/>
      <c r="S138" s="192"/>
      <c r="T138" s="193"/>
      <c r="AT138" s="188" t="s">
        <v>367</v>
      </c>
      <c r="AU138" s="188" t="s">
        <v>87</v>
      </c>
      <c r="AV138" s="15" t="s">
        <v>85</v>
      </c>
      <c r="AW138" s="15" t="s">
        <v>33</v>
      </c>
      <c r="AX138" s="15" t="s">
        <v>78</v>
      </c>
      <c r="AY138" s="188" t="s">
        <v>240</v>
      </c>
    </row>
    <row r="139" spans="2:51" s="15" customFormat="1" ht="12">
      <c r="B139" s="187"/>
      <c r="D139" s="162" t="s">
        <v>367</v>
      </c>
      <c r="E139" s="188" t="s">
        <v>1</v>
      </c>
      <c r="F139" s="189" t="s">
        <v>400</v>
      </c>
      <c r="H139" s="188" t="s">
        <v>1</v>
      </c>
      <c r="I139" s="190"/>
      <c r="L139" s="187"/>
      <c r="M139" s="191"/>
      <c r="N139" s="192"/>
      <c r="O139" s="192"/>
      <c r="P139" s="192"/>
      <c r="Q139" s="192"/>
      <c r="R139" s="192"/>
      <c r="S139" s="192"/>
      <c r="T139" s="193"/>
      <c r="AT139" s="188" t="s">
        <v>367</v>
      </c>
      <c r="AU139" s="188" t="s">
        <v>87</v>
      </c>
      <c r="AV139" s="15" t="s">
        <v>85</v>
      </c>
      <c r="AW139" s="15" t="s">
        <v>33</v>
      </c>
      <c r="AX139" s="15" t="s">
        <v>78</v>
      </c>
      <c r="AY139" s="188" t="s">
        <v>240</v>
      </c>
    </row>
    <row r="140" spans="2:51" s="13" customFormat="1" ht="12">
      <c r="B140" s="171"/>
      <c r="D140" s="162" t="s">
        <v>367</v>
      </c>
      <c r="E140" s="172" t="s">
        <v>1</v>
      </c>
      <c r="F140" s="173" t="s">
        <v>692</v>
      </c>
      <c r="H140" s="174">
        <v>59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33</v>
      </c>
      <c r="AX140" s="13" t="s">
        <v>78</v>
      </c>
      <c r="AY140" s="172" t="s">
        <v>240</v>
      </c>
    </row>
    <row r="141" spans="2:51" s="15" customFormat="1" ht="12">
      <c r="B141" s="187"/>
      <c r="D141" s="162" t="s">
        <v>367</v>
      </c>
      <c r="E141" s="188" t="s">
        <v>1</v>
      </c>
      <c r="F141" s="189" t="s">
        <v>402</v>
      </c>
      <c r="H141" s="188" t="s">
        <v>1</v>
      </c>
      <c r="I141" s="190"/>
      <c r="L141" s="187"/>
      <c r="M141" s="191"/>
      <c r="N141" s="192"/>
      <c r="O141" s="192"/>
      <c r="P141" s="192"/>
      <c r="Q141" s="192"/>
      <c r="R141" s="192"/>
      <c r="S141" s="192"/>
      <c r="T141" s="193"/>
      <c r="AT141" s="188" t="s">
        <v>367</v>
      </c>
      <c r="AU141" s="188" t="s">
        <v>87</v>
      </c>
      <c r="AV141" s="15" t="s">
        <v>85</v>
      </c>
      <c r="AW141" s="15" t="s">
        <v>33</v>
      </c>
      <c r="AX141" s="15" t="s">
        <v>78</v>
      </c>
      <c r="AY141" s="188" t="s">
        <v>240</v>
      </c>
    </row>
    <row r="142" spans="2:51" s="13" customFormat="1" ht="12">
      <c r="B142" s="171"/>
      <c r="D142" s="162" t="s">
        <v>367</v>
      </c>
      <c r="E142" s="172" t="s">
        <v>1</v>
      </c>
      <c r="F142" s="173" t="s">
        <v>277</v>
      </c>
      <c r="H142" s="174">
        <v>8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367</v>
      </c>
      <c r="AU142" s="172" t="s">
        <v>87</v>
      </c>
      <c r="AV142" s="13" t="s">
        <v>87</v>
      </c>
      <c r="AW142" s="13" t="s">
        <v>33</v>
      </c>
      <c r="AX142" s="13" t="s">
        <v>78</v>
      </c>
      <c r="AY142" s="172" t="s">
        <v>240</v>
      </c>
    </row>
    <row r="143" spans="2:51" s="14" customFormat="1" ht="12">
      <c r="B143" s="179"/>
      <c r="D143" s="162" t="s">
        <v>367</v>
      </c>
      <c r="E143" s="180" t="s">
        <v>1</v>
      </c>
      <c r="F143" s="181" t="s">
        <v>368</v>
      </c>
      <c r="H143" s="182">
        <v>67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367</v>
      </c>
      <c r="AU143" s="180" t="s">
        <v>87</v>
      </c>
      <c r="AV143" s="14" t="s">
        <v>239</v>
      </c>
      <c r="AW143" s="14" t="s">
        <v>33</v>
      </c>
      <c r="AX143" s="14" t="s">
        <v>85</v>
      </c>
      <c r="AY143" s="180" t="s">
        <v>240</v>
      </c>
    </row>
    <row r="144" spans="1:65" s="2" customFormat="1" ht="33" customHeight="1">
      <c r="A144" s="32"/>
      <c r="B144" s="148"/>
      <c r="C144" s="149" t="s">
        <v>262</v>
      </c>
      <c r="D144" s="149" t="s">
        <v>243</v>
      </c>
      <c r="E144" s="150" t="s">
        <v>404</v>
      </c>
      <c r="F144" s="151" t="s">
        <v>405</v>
      </c>
      <c r="G144" s="152" t="s">
        <v>375</v>
      </c>
      <c r="H144" s="153">
        <v>67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406</v>
      </c>
    </row>
    <row r="145" spans="1:47" s="2" customFormat="1" ht="39">
      <c r="A145" s="32"/>
      <c r="B145" s="33"/>
      <c r="C145" s="32"/>
      <c r="D145" s="162" t="s">
        <v>248</v>
      </c>
      <c r="E145" s="32"/>
      <c r="F145" s="163" t="s">
        <v>407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1:65" s="2" customFormat="1" ht="36">
      <c r="A146" s="32"/>
      <c r="B146" s="148"/>
      <c r="C146" s="149" t="s">
        <v>267</v>
      </c>
      <c r="D146" s="149" t="s">
        <v>243</v>
      </c>
      <c r="E146" s="150" t="s">
        <v>408</v>
      </c>
      <c r="F146" s="151" t="s">
        <v>409</v>
      </c>
      <c r="G146" s="152" t="s">
        <v>375</v>
      </c>
      <c r="H146" s="153">
        <v>670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410</v>
      </c>
    </row>
    <row r="147" spans="1:47" s="2" customFormat="1" ht="48.75">
      <c r="A147" s="32"/>
      <c r="B147" s="33"/>
      <c r="C147" s="32"/>
      <c r="D147" s="162" t="s">
        <v>248</v>
      </c>
      <c r="E147" s="32"/>
      <c r="F147" s="163" t="s">
        <v>411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2:51" s="13" customFormat="1" ht="12">
      <c r="B148" s="171"/>
      <c r="D148" s="162" t="s">
        <v>367</v>
      </c>
      <c r="E148" s="172" t="s">
        <v>1</v>
      </c>
      <c r="F148" s="173" t="s">
        <v>693</v>
      </c>
      <c r="H148" s="174">
        <v>670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367</v>
      </c>
      <c r="AU148" s="172" t="s">
        <v>87</v>
      </c>
      <c r="AV148" s="13" t="s">
        <v>87</v>
      </c>
      <c r="AW148" s="13" t="s">
        <v>33</v>
      </c>
      <c r="AX148" s="13" t="s">
        <v>78</v>
      </c>
      <c r="AY148" s="172" t="s">
        <v>240</v>
      </c>
    </row>
    <row r="149" spans="2:51" s="14" customFormat="1" ht="12">
      <c r="B149" s="179"/>
      <c r="D149" s="162" t="s">
        <v>367</v>
      </c>
      <c r="E149" s="180" t="s">
        <v>1</v>
      </c>
      <c r="F149" s="181" t="s">
        <v>368</v>
      </c>
      <c r="H149" s="182">
        <v>670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367</v>
      </c>
      <c r="AU149" s="180" t="s">
        <v>87</v>
      </c>
      <c r="AV149" s="14" t="s">
        <v>239</v>
      </c>
      <c r="AW149" s="14" t="s">
        <v>33</v>
      </c>
      <c r="AX149" s="14" t="s">
        <v>85</v>
      </c>
      <c r="AY149" s="180" t="s">
        <v>240</v>
      </c>
    </row>
    <row r="150" spans="1:65" s="2" customFormat="1" ht="24">
      <c r="A150" s="32"/>
      <c r="B150" s="148"/>
      <c r="C150" s="149" t="s">
        <v>272</v>
      </c>
      <c r="D150" s="149" t="s">
        <v>243</v>
      </c>
      <c r="E150" s="150" t="s">
        <v>413</v>
      </c>
      <c r="F150" s="151" t="s">
        <v>414</v>
      </c>
      <c r="G150" s="152" t="s">
        <v>375</v>
      </c>
      <c r="H150" s="153">
        <v>59</v>
      </c>
      <c r="I150" s="154"/>
      <c r="J150" s="155">
        <f>ROUND(I150*H150,2)</f>
        <v>0</v>
      </c>
      <c r="K150" s="151" t="s">
        <v>356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239</v>
      </c>
      <c r="AT150" s="160" t="s">
        <v>243</v>
      </c>
      <c r="AU150" s="160" t="s">
        <v>87</v>
      </c>
      <c r="AY150" s="17" t="s">
        <v>240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239</v>
      </c>
      <c r="BM150" s="160" t="s">
        <v>415</v>
      </c>
    </row>
    <row r="151" spans="1:47" s="2" customFormat="1" ht="29.25">
      <c r="A151" s="32"/>
      <c r="B151" s="33"/>
      <c r="C151" s="32"/>
      <c r="D151" s="162" t="s">
        <v>248</v>
      </c>
      <c r="E151" s="32"/>
      <c r="F151" s="163" t="s">
        <v>416</v>
      </c>
      <c r="G151" s="32"/>
      <c r="H151" s="32"/>
      <c r="I151" s="164"/>
      <c r="J151" s="32"/>
      <c r="K151" s="32"/>
      <c r="L151" s="33"/>
      <c r="M151" s="165"/>
      <c r="N151" s="166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248</v>
      </c>
      <c r="AU151" s="17" t="s">
        <v>87</v>
      </c>
    </row>
    <row r="152" spans="2:51" s="15" customFormat="1" ht="12">
      <c r="B152" s="187"/>
      <c r="D152" s="162" t="s">
        <v>367</v>
      </c>
      <c r="E152" s="188" t="s">
        <v>1</v>
      </c>
      <c r="F152" s="189" t="s">
        <v>417</v>
      </c>
      <c r="H152" s="188" t="s">
        <v>1</v>
      </c>
      <c r="I152" s="190"/>
      <c r="L152" s="187"/>
      <c r="M152" s="191"/>
      <c r="N152" s="192"/>
      <c r="O152" s="192"/>
      <c r="P152" s="192"/>
      <c r="Q152" s="192"/>
      <c r="R152" s="192"/>
      <c r="S152" s="192"/>
      <c r="T152" s="193"/>
      <c r="AT152" s="188" t="s">
        <v>367</v>
      </c>
      <c r="AU152" s="188" t="s">
        <v>87</v>
      </c>
      <c r="AV152" s="15" t="s">
        <v>85</v>
      </c>
      <c r="AW152" s="15" t="s">
        <v>33</v>
      </c>
      <c r="AX152" s="15" t="s">
        <v>78</v>
      </c>
      <c r="AY152" s="188" t="s">
        <v>240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692</v>
      </c>
      <c r="H153" s="174">
        <v>59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4" customFormat="1" ht="12">
      <c r="B154" s="179"/>
      <c r="D154" s="162" t="s">
        <v>367</v>
      </c>
      <c r="E154" s="180" t="s">
        <v>1</v>
      </c>
      <c r="F154" s="181" t="s">
        <v>368</v>
      </c>
      <c r="H154" s="182">
        <v>59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367</v>
      </c>
      <c r="AU154" s="180" t="s">
        <v>87</v>
      </c>
      <c r="AV154" s="14" t="s">
        <v>239</v>
      </c>
      <c r="AW154" s="14" t="s">
        <v>33</v>
      </c>
      <c r="AX154" s="14" t="s">
        <v>85</v>
      </c>
      <c r="AY154" s="180" t="s">
        <v>240</v>
      </c>
    </row>
    <row r="155" spans="1:65" s="2" customFormat="1" ht="24">
      <c r="A155" s="32"/>
      <c r="B155" s="148"/>
      <c r="C155" s="149" t="s">
        <v>277</v>
      </c>
      <c r="D155" s="149" t="s">
        <v>243</v>
      </c>
      <c r="E155" s="150" t="s">
        <v>418</v>
      </c>
      <c r="F155" s="151" t="s">
        <v>419</v>
      </c>
      <c r="G155" s="152" t="s">
        <v>375</v>
      </c>
      <c r="H155" s="153">
        <v>8</v>
      </c>
      <c r="I155" s="154"/>
      <c r="J155" s="155">
        <f>ROUND(I155*H155,2)</f>
        <v>0</v>
      </c>
      <c r="K155" s="151" t="s">
        <v>356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239</v>
      </c>
      <c r="AT155" s="160" t="s">
        <v>243</v>
      </c>
      <c r="AU155" s="160" t="s">
        <v>87</v>
      </c>
      <c r="AY155" s="17" t="s">
        <v>240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239</v>
      </c>
      <c r="BM155" s="160" t="s">
        <v>420</v>
      </c>
    </row>
    <row r="156" spans="1:47" s="2" customFormat="1" ht="39">
      <c r="A156" s="32"/>
      <c r="B156" s="33"/>
      <c r="C156" s="32"/>
      <c r="D156" s="162" t="s">
        <v>248</v>
      </c>
      <c r="E156" s="32"/>
      <c r="F156" s="163" t="s">
        <v>421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248</v>
      </c>
      <c r="AU156" s="17" t="s">
        <v>87</v>
      </c>
    </row>
    <row r="157" spans="2:51" s="15" customFormat="1" ht="12">
      <c r="B157" s="187"/>
      <c r="D157" s="162" t="s">
        <v>367</v>
      </c>
      <c r="E157" s="188" t="s">
        <v>1</v>
      </c>
      <c r="F157" s="189" t="s">
        <v>422</v>
      </c>
      <c r="H157" s="188" t="s">
        <v>1</v>
      </c>
      <c r="I157" s="190"/>
      <c r="L157" s="187"/>
      <c r="M157" s="191"/>
      <c r="N157" s="192"/>
      <c r="O157" s="192"/>
      <c r="P157" s="192"/>
      <c r="Q157" s="192"/>
      <c r="R157" s="192"/>
      <c r="S157" s="192"/>
      <c r="T157" s="193"/>
      <c r="AT157" s="188" t="s">
        <v>367</v>
      </c>
      <c r="AU157" s="188" t="s">
        <v>87</v>
      </c>
      <c r="AV157" s="15" t="s">
        <v>85</v>
      </c>
      <c r="AW157" s="15" t="s">
        <v>33</v>
      </c>
      <c r="AX157" s="15" t="s">
        <v>78</v>
      </c>
      <c r="AY157" s="188" t="s">
        <v>240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277</v>
      </c>
      <c r="H158" s="174">
        <v>8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78</v>
      </c>
      <c r="AY158" s="172" t="s">
        <v>240</v>
      </c>
    </row>
    <row r="159" spans="2:51" s="14" customFormat="1" ht="12">
      <c r="B159" s="179"/>
      <c r="D159" s="162" t="s">
        <v>367</v>
      </c>
      <c r="E159" s="180" t="s">
        <v>1</v>
      </c>
      <c r="F159" s="181" t="s">
        <v>368</v>
      </c>
      <c r="H159" s="182">
        <v>8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367</v>
      </c>
      <c r="AU159" s="180" t="s">
        <v>87</v>
      </c>
      <c r="AV159" s="14" t="s">
        <v>239</v>
      </c>
      <c r="AW159" s="14" t="s">
        <v>33</v>
      </c>
      <c r="AX159" s="14" t="s">
        <v>85</v>
      </c>
      <c r="AY159" s="180" t="s">
        <v>240</v>
      </c>
    </row>
    <row r="160" spans="1:65" s="2" customFormat="1" ht="24">
      <c r="A160" s="32"/>
      <c r="B160" s="148"/>
      <c r="C160" s="149" t="s">
        <v>282</v>
      </c>
      <c r="D160" s="149" t="s">
        <v>243</v>
      </c>
      <c r="E160" s="150" t="s">
        <v>423</v>
      </c>
      <c r="F160" s="151" t="s">
        <v>424</v>
      </c>
      <c r="G160" s="152" t="s">
        <v>355</v>
      </c>
      <c r="H160" s="153">
        <v>309.7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425</v>
      </c>
    </row>
    <row r="161" spans="1:47" s="2" customFormat="1" ht="19.5">
      <c r="A161" s="32"/>
      <c r="B161" s="33"/>
      <c r="C161" s="32"/>
      <c r="D161" s="162" t="s">
        <v>248</v>
      </c>
      <c r="E161" s="32"/>
      <c r="F161" s="163" t="s">
        <v>426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3" customFormat="1" ht="12">
      <c r="B162" s="171"/>
      <c r="D162" s="162" t="s">
        <v>367</v>
      </c>
      <c r="E162" s="172" t="s">
        <v>1</v>
      </c>
      <c r="F162" s="173" t="s">
        <v>694</v>
      </c>
      <c r="H162" s="174">
        <v>60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33</v>
      </c>
      <c r="AX162" s="13" t="s">
        <v>78</v>
      </c>
      <c r="AY162" s="172" t="s">
        <v>240</v>
      </c>
    </row>
    <row r="163" spans="2:51" s="13" customFormat="1" ht="12">
      <c r="B163" s="171"/>
      <c r="D163" s="162" t="s">
        <v>367</v>
      </c>
      <c r="E163" s="172" t="s">
        <v>1</v>
      </c>
      <c r="F163" s="173" t="s">
        <v>695</v>
      </c>
      <c r="H163" s="174">
        <v>240.9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367</v>
      </c>
      <c r="AU163" s="172" t="s">
        <v>87</v>
      </c>
      <c r="AV163" s="13" t="s">
        <v>87</v>
      </c>
      <c r="AW163" s="13" t="s">
        <v>33</v>
      </c>
      <c r="AX163" s="13" t="s">
        <v>78</v>
      </c>
      <c r="AY163" s="172" t="s">
        <v>240</v>
      </c>
    </row>
    <row r="164" spans="2:51" s="13" customFormat="1" ht="12">
      <c r="B164" s="171"/>
      <c r="D164" s="162" t="s">
        <v>367</v>
      </c>
      <c r="E164" s="172" t="s">
        <v>1</v>
      </c>
      <c r="F164" s="173" t="s">
        <v>696</v>
      </c>
      <c r="H164" s="174">
        <v>8.8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367</v>
      </c>
      <c r="AU164" s="172" t="s">
        <v>87</v>
      </c>
      <c r="AV164" s="13" t="s">
        <v>87</v>
      </c>
      <c r="AW164" s="13" t="s">
        <v>33</v>
      </c>
      <c r="AX164" s="13" t="s">
        <v>78</v>
      </c>
      <c r="AY164" s="172" t="s">
        <v>240</v>
      </c>
    </row>
    <row r="165" spans="2:51" s="14" customFormat="1" ht="12">
      <c r="B165" s="179"/>
      <c r="D165" s="162" t="s">
        <v>367</v>
      </c>
      <c r="E165" s="180" t="s">
        <v>1</v>
      </c>
      <c r="F165" s="181" t="s">
        <v>368</v>
      </c>
      <c r="H165" s="182">
        <v>309.7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367</v>
      </c>
      <c r="AU165" s="180" t="s">
        <v>87</v>
      </c>
      <c r="AV165" s="14" t="s">
        <v>239</v>
      </c>
      <c r="AW165" s="14" t="s">
        <v>33</v>
      </c>
      <c r="AX165" s="14" t="s">
        <v>85</v>
      </c>
      <c r="AY165" s="180" t="s">
        <v>240</v>
      </c>
    </row>
    <row r="166" spans="1:65" s="2" customFormat="1" ht="16.5" customHeight="1">
      <c r="A166" s="32"/>
      <c r="B166" s="148"/>
      <c r="C166" s="194" t="s">
        <v>287</v>
      </c>
      <c r="D166" s="194" t="s">
        <v>428</v>
      </c>
      <c r="E166" s="195" t="s">
        <v>429</v>
      </c>
      <c r="F166" s="196" t="s">
        <v>430</v>
      </c>
      <c r="G166" s="197" t="s">
        <v>391</v>
      </c>
      <c r="H166" s="198">
        <v>140.7</v>
      </c>
      <c r="I166" s="199"/>
      <c r="J166" s="200">
        <f>ROUND(I166*H166,2)</f>
        <v>0</v>
      </c>
      <c r="K166" s="196" t="s">
        <v>356</v>
      </c>
      <c r="L166" s="201"/>
      <c r="M166" s="202" t="s">
        <v>1</v>
      </c>
      <c r="N166" s="203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277</v>
      </c>
      <c r="AT166" s="160" t="s">
        <v>428</v>
      </c>
      <c r="AU166" s="160" t="s">
        <v>87</v>
      </c>
      <c r="AY166" s="17" t="s">
        <v>240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239</v>
      </c>
      <c r="BM166" s="160" t="s">
        <v>697</v>
      </c>
    </row>
    <row r="167" spans="1:47" s="2" customFormat="1" ht="12">
      <c r="A167" s="32"/>
      <c r="B167" s="33"/>
      <c r="C167" s="32"/>
      <c r="D167" s="162" t="s">
        <v>248</v>
      </c>
      <c r="E167" s="32"/>
      <c r="F167" s="163" t="s">
        <v>430</v>
      </c>
      <c r="G167" s="32"/>
      <c r="H167" s="32"/>
      <c r="I167" s="164"/>
      <c r="J167" s="32"/>
      <c r="K167" s="32"/>
      <c r="L167" s="33"/>
      <c r="M167" s="165"/>
      <c r="N167" s="166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248</v>
      </c>
      <c r="AU167" s="17" t="s">
        <v>87</v>
      </c>
    </row>
    <row r="168" spans="2:51" s="13" customFormat="1" ht="12">
      <c r="B168" s="171"/>
      <c r="D168" s="162" t="s">
        <v>367</v>
      </c>
      <c r="E168" s="172" t="s">
        <v>1</v>
      </c>
      <c r="F168" s="173" t="s">
        <v>698</v>
      </c>
      <c r="H168" s="174">
        <v>140.7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367</v>
      </c>
      <c r="AU168" s="172" t="s">
        <v>87</v>
      </c>
      <c r="AV168" s="13" t="s">
        <v>87</v>
      </c>
      <c r="AW168" s="13" t="s">
        <v>33</v>
      </c>
      <c r="AX168" s="13" t="s">
        <v>78</v>
      </c>
      <c r="AY168" s="172" t="s">
        <v>240</v>
      </c>
    </row>
    <row r="169" spans="2:51" s="14" customFormat="1" ht="12">
      <c r="B169" s="179"/>
      <c r="D169" s="162" t="s">
        <v>367</v>
      </c>
      <c r="E169" s="180" t="s">
        <v>1</v>
      </c>
      <c r="F169" s="181" t="s">
        <v>368</v>
      </c>
      <c r="H169" s="182">
        <v>140.7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367</v>
      </c>
      <c r="AU169" s="180" t="s">
        <v>87</v>
      </c>
      <c r="AV169" s="14" t="s">
        <v>239</v>
      </c>
      <c r="AW169" s="14" t="s">
        <v>33</v>
      </c>
      <c r="AX169" s="14" t="s">
        <v>85</v>
      </c>
      <c r="AY169" s="180" t="s">
        <v>240</v>
      </c>
    </row>
    <row r="170" spans="2:63" s="12" customFormat="1" ht="22.9" customHeight="1">
      <c r="B170" s="135"/>
      <c r="D170" s="136" t="s">
        <v>77</v>
      </c>
      <c r="E170" s="146" t="s">
        <v>262</v>
      </c>
      <c r="F170" s="146" t="s">
        <v>448</v>
      </c>
      <c r="I170" s="138"/>
      <c r="J170" s="147">
        <f>BK170</f>
        <v>0</v>
      </c>
      <c r="L170" s="135"/>
      <c r="M170" s="140"/>
      <c r="N170" s="141"/>
      <c r="O170" s="141"/>
      <c r="P170" s="142">
        <f>SUM(P171:P186)</f>
        <v>0</v>
      </c>
      <c r="Q170" s="141"/>
      <c r="R170" s="142">
        <f>SUM(R171:R186)</f>
        <v>123.74249</v>
      </c>
      <c r="S170" s="141"/>
      <c r="T170" s="143">
        <f>SUM(T171:T186)</f>
        <v>0</v>
      </c>
      <c r="AR170" s="136" t="s">
        <v>85</v>
      </c>
      <c r="AT170" s="144" t="s">
        <v>77</v>
      </c>
      <c r="AU170" s="144" t="s">
        <v>85</v>
      </c>
      <c r="AY170" s="136" t="s">
        <v>240</v>
      </c>
      <c r="BK170" s="145">
        <f>SUM(BK171:BK186)</f>
        <v>0</v>
      </c>
    </row>
    <row r="171" spans="1:65" s="2" customFormat="1" ht="16.5" customHeight="1">
      <c r="A171" s="32"/>
      <c r="B171" s="148"/>
      <c r="C171" s="149" t="s">
        <v>292</v>
      </c>
      <c r="D171" s="149" t="s">
        <v>243</v>
      </c>
      <c r="E171" s="150" t="s">
        <v>449</v>
      </c>
      <c r="F171" s="151" t="s">
        <v>450</v>
      </c>
      <c r="G171" s="152" t="s">
        <v>355</v>
      </c>
      <c r="H171" s="153">
        <v>227</v>
      </c>
      <c r="I171" s="154"/>
      <c r="J171" s="155">
        <f>ROUND(I171*H171,2)</f>
        <v>0</v>
      </c>
      <c r="K171" s="151" t="s">
        <v>356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0.345</v>
      </c>
      <c r="R171" s="158">
        <f>Q171*H171</f>
        <v>78.315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239</v>
      </c>
      <c r="AT171" s="160" t="s">
        <v>243</v>
      </c>
      <c r="AU171" s="160" t="s">
        <v>87</v>
      </c>
      <c r="AY171" s="17" t="s">
        <v>240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239</v>
      </c>
      <c r="BM171" s="160" t="s">
        <v>699</v>
      </c>
    </row>
    <row r="172" spans="1:47" s="2" customFormat="1" ht="19.5">
      <c r="A172" s="32"/>
      <c r="B172" s="33"/>
      <c r="C172" s="32"/>
      <c r="D172" s="162" t="s">
        <v>248</v>
      </c>
      <c r="E172" s="32"/>
      <c r="F172" s="163" t="s">
        <v>452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248</v>
      </c>
      <c r="AU172" s="17" t="s">
        <v>87</v>
      </c>
    </row>
    <row r="173" spans="2:51" s="13" customFormat="1" ht="12">
      <c r="B173" s="171"/>
      <c r="D173" s="162" t="s">
        <v>367</v>
      </c>
      <c r="E173" s="172" t="s">
        <v>1</v>
      </c>
      <c r="F173" s="173" t="s">
        <v>700</v>
      </c>
      <c r="H173" s="174">
        <v>219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33</v>
      </c>
      <c r="AX173" s="13" t="s">
        <v>78</v>
      </c>
      <c r="AY173" s="172" t="s">
        <v>240</v>
      </c>
    </row>
    <row r="174" spans="2:51" s="13" customFormat="1" ht="12">
      <c r="B174" s="171"/>
      <c r="D174" s="162" t="s">
        <v>367</v>
      </c>
      <c r="E174" s="172" t="s">
        <v>1</v>
      </c>
      <c r="F174" s="173" t="s">
        <v>277</v>
      </c>
      <c r="H174" s="174">
        <v>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367</v>
      </c>
      <c r="AU174" s="172" t="s">
        <v>87</v>
      </c>
      <c r="AV174" s="13" t="s">
        <v>87</v>
      </c>
      <c r="AW174" s="13" t="s">
        <v>33</v>
      </c>
      <c r="AX174" s="13" t="s">
        <v>78</v>
      </c>
      <c r="AY174" s="172" t="s">
        <v>240</v>
      </c>
    </row>
    <row r="175" spans="2:51" s="14" customFormat="1" ht="12">
      <c r="B175" s="179"/>
      <c r="D175" s="162" t="s">
        <v>367</v>
      </c>
      <c r="E175" s="180" t="s">
        <v>1</v>
      </c>
      <c r="F175" s="181" t="s">
        <v>368</v>
      </c>
      <c r="H175" s="182">
        <v>227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367</v>
      </c>
      <c r="AU175" s="180" t="s">
        <v>87</v>
      </c>
      <c r="AV175" s="14" t="s">
        <v>239</v>
      </c>
      <c r="AW175" s="14" t="s">
        <v>33</v>
      </c>
      <c r="AX175" s="14" t="s">
        <v>85</v>
      </c>
      <c r="AY175" s="180" t="s">
        <v>240</v>
      </c>
    </row>
    <row r="176" spans="1:65" s="2" customFormat="1" ht="24">
      <c r="A176" s="32"/>
      <c r="B176" s="148"/>
      <c r="C176" s="149" t="s">
        <v>297</v>
      </c>
      <c r="D176" s="149" t="s">
        <v>243</v>
      </c>
      <c r="E176" s="150" t="s">
        <v>701</v>
      </c>
      <c r="F176" s="151" t="s">
        <v>702</v>
      </c>
      <c r="G176" s="152" t="s">
        <v>355</v>
      </c>
      <c r="H176" s="153">
        <v>227</v>
      </c>
      <c r="I176" s="154"/>
      <c r="J176" s="155">
        <f>ROUND(I176*H176,2)</f>
        <v>0</v>
      </c>
      <c r="K176" s="151" t="s">
        <v>356</v>
      </c>
      <c r="L176" s="33"/>
      <c r="M176" s="156" t="s">
        <v>1</v>
      </c>
      <c r="N176" s="157" t="s">
        <v>43</v>
      </c>
      <c r="O176" s="58"/>
      <c r="P176" s="158">
        <f>O176*H176</f>
        <v>0</v>
      </c>
      <c r="Q176" s="158">
        <v>0.08425</v>
      </c>
      <c r="R176" s="158">
        <f>Q176*H176</f>
        <v>19.124750000000002</v>
      </c>
      <c r="S176" s="158">
        <v>0</v>
      </c>
      <c r="T176" s="15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239</v>
      </c>
      <c r="AT176" s="160" t="s">
        <v>243</v>
      </c>
      <c r="AU176" s="160" t="s">
        <v>87</v>
      </c>
      <c r="AY176" s="17" t="s">
        <v>240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85</v>
      </c>
      <c r="BK176" s="161">
        <f>ROUND(I176*H176,2)</f>
        <v>0</v>
      </c>
      <c r="BL176" s="17" t="s">
        <v>239</v>
      </c>
      <c r="BM176" s="160" t="s">
        <v>703</v>
      </c>
    </row>
    <row r="177" spans="1:47" s="2" customFormat="1" ht="48.75">
      <c r="A177" s="32"/>
      <c r="B177" s="33"/>
      <c r="C177" s="32"/>
      <c r="D177" s="162" t="s">
        <v>248</v>
      </c>
      <c r="E177" s="32"/>
      <c r="F177" s="163" t="s">
        <v>704</v>
      </c>
      <c r="G177" s="32"/>
      <c r="H177" s="32"/>
      <c r="I177" s="164"/>
      <c r="J177" s="32"/>
      <c r="K177" s="32"/>
      <c r="L177" s="33"/>
      <c r="M177" s="165"/>
      <c r="N177" s="166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248</v>
      </c>
      <c r="AU177" s="17" t="s">
        <v>87</v>
      </c>
    </row>
    <row r="178" spans="1:65" s="2" customFormat="1" ht="16.5" customHeight="1">
      <c r="A178" s="32"/>
      <c r="B178" s="148"/>
      <c r="C178" s="194" t="s">
        <v>302</v>
      </c>
      <c r="D178" s="194" t="s">
        <v>428</v>
      </c>
      <c r="E178" s="195" t="s">
        <v>705</v>
      </c>
      <c r="F178" s="196" t="s">
        <v>706</v>
      </c>
      <c r="G178" s="197" t="s">
        <v>355</v>
      </c>
      <c r="H178" s="198">
        <v>223.38</v>
      </c>
      <c r="I178" s="199"/>
      <c r="J178" s="200">
        <f>ROUND(I178*H178,2)</f>
        <v>0</v>
      </c>
      <c r="K178" s="196" t="s">
        <v>356</v>
      </c>
      <c r="L178" s="201"/>
      <c r="M178" s="202" t="s">
        <v>1</v>
      </c>
      <c r="N178" s="203" t="s">
        <v>43</v>
      </c>
      <c r="O178" s="58"/>
      <c r="P178" s="158">
        <f>O178*H178</f>
        <v>0</v>
      </c>
      <c r="Q178" s="158">
        <v>0.113</v>
      </c>
      <c r="R178" s="158">
        <f>Q178*H178</f>
        <v>25.24194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277</v>
      </c>
      <c r="AT178" s="160" t="s">
        <v>428</v>
      </c>
      <c r="AU178" s="160" t="s">
        <v>87</v>
      </c>
      <c r="AY178" s="17" t="s">
        <v>240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239</v>
      </c>
      <c r="BM178" s="160" t="s">
        <v>707</v>
      </c>
    </row>
    <row r="179" spans="2:51" s="13" customFormat="1" ht="12">
      <c r="B179" s="171"/>
      <c r="D179" s="162" t="s">
        <v>367</v>
      </c>
      <c r="E179" s="172" t="s">
        <v>1</v>
      </c>
      <c r="F179" s="173" t="s">
        <v>708</v>
      </c>
      <c r="H179" s="174">
        <v>223.38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367</v>
      </c>
      <c r="AU179" s="172" t="s">
        <v>87</v>
      </c>
      <c r="AV179" s="13" t="s">
        <v>87</v>
      </c>
      <c r="AW179" s="13" t="s">
        <v>33</v>
      </c>
      <c r="AX179" s="13" t="s">
        <v>78</v>
      </c>
      <c r="AY179" s="172" t="s">
        <v>240</v>
      </c>
    </row>
    <row r="180" spans="2:51" s="14" customFormat="1" ht="12">
      <c r="B180" s="179"/>
      <c r="D180" s="162" t="s">
        <v>367</v>
      </c>
      <c r="E180" s="180" t="s">
        <v>1</v>
      </c>
      <c r="F180" s="181" t="s">
        <v>368</v>
      </c>
      <c r="H180" s="182">
        <v>223.38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367</v>
      </c>
      <c r="AU180" s="180" t="s">
        <v>87</v>
      </c>
      <c r="AV180" s="14" t="s">
        <v>239</v>
      </c>
      <c r="AW180" s="14" t="s">
        <v>33</v>
      </c>
      <c r="AX180" s="14" t="s">
        <v>85</v>
      </c>
      <c r="AY180" s="180" t="s">
        <v>240</v>
      </c>
    </row>
    <row r="181" spans="1:65" s="2" customFormat="1" ht="16.5" customHeight="1">
      <c r="A181" s="32"/>
      <c r="B181" s="148"/>
      <c r="C181" s="194" t="s">
        <v>307</v>
      </c>
      <c r="D181" s="194" t="s">
        <v>428</v>
      </c>
      <c r="E181" s="195" t="s">
        <v>709</v>
      </c>
      <c r="F181" s="196" t="s">
        <v>710</v>
      </c>
      <c r="G181" s="197" t="s">
        <v>355</v>
      </c>
      <c r="H181" s="198">
        <v>8.16</v>
      </c>
      <c r="I181" s="199"/>
      <c r="J181" s="200">
        <f>ROUND(I181*H181,2)</f>
        <v>0</v>
      </c>
      <c r="K181" s="196" t="s">
        <v>356</v>
      </c>
      <c r="L181" s="201"/>
      <c r="M181" s="202" t="s">
        <v>1</v>
      </c>
      <c r="N181" s="203" t="s">
        <v>43</v>
      </c>
      <c r="O181" s="58"/>
      <c r="P181" s="158">
        <f>O181*H181</f>
        <v>0</v>
      </c>
      <c r="Q181" s="158">
        <v>0.13</v>
      </c>
      <c r="R181" s="158">
        <f>Q181*H181</f>
        <v>1.0608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277</v>
      </c>
      <c r="AT181" s="160" t="s">
        <v>428</v>
      </c>
      <c r="AU181" s="160" t="s">
        <v>87</v>
      </c>
      <c r="AY181" s="17" t="s">
        <v>240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239</v>
      </c>
      <c r="BM181" s="160" t="s">
        <v>711</v>
      </c>
    </row>
    <row r="182" spans="2:51" s="13" customFormat="1" ht="12">
      <c r="B182" s="171"/>
      <c r="D182" s="162" t="s">
        <v>367</v>
      </c>
      <c r="E182" s="172" t="s">
        <v>1</v>
      </c>
      <c r="F182" s="173" t="s">
        <v>565</v>
      </c>
      <c r="H182" s="174">
        <v>8.16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367</v>
      </c>
      <c r="AU182" s="172" t="s">
        <v>87</v>
      </c>
      <c r="AV182" s="13" t="s">
        <v>87</v>
      </c>
      <c r="AW182" s="13" t="s">
        <v>33</v>
      </c>
      <c r="AX182" s="13" t="s">
        <v>78</v>
      </c>
      <c r="AY182" s="172" t="s">
        <v>240</v>
      </c>
    </row>
    <row r="183" spans="2:51" s="14" customFormat="1" ht="12">
      <c r="B183" s="179"/>
      <c r="D183" s="162" t="s">
        <v>367</v>
      </c>
      <c r="E183" s="180" t="s">
        <v>1</v>
      </c>
      <c r="F183" s="181" t="s">
        <v>368</v>
      </c>
      <c r="H183" s="182">
        <v>8.16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367</v>
      </c>
      <c r="AU183" s="180" t="s">
        <v>87</v>
      </c>
      <c r="AV183" s="14" t="s">
        <v>239</v>
      </c>
      <c r="AW183" s="14" t="s">
        <v>33</v>
      </c>
      <c r="AX183" s="14" t="s">
        <v>85</v>
      </c>
      <c r="AY183" s="180" t="s">
        <v>240</v>
      </c>
    </row>
    <row r="184" spans="1:65" s="2" customFormat="1" ht="24">
      <c r="A184" s="32"/>
      <c r="B184" s="148"/>
      <c r="C184" s="149" t="s">
        <v>8</v>
      </c>
      <c r="D184" s="149" t="s">
        <v>243</v>
      </c>
      <c r="E184" s="150" t="s">
        <v>491</v>
      </c>
      <c r="F184" s="151" t="s">
        <v>492</v>
      </c>
      <c r="G184" s="152" t="s">
        <v>493</v>
      </c>
      <c r="H184" s="153">
        <v>3</v>
      </c>
      <c r="I184" s="154"/>
      <c r="J184" s="155">
        <f>ROUND(I184*H184,2)</f>
        <v>0</v>
      </c>
      <c r="K184" s="151" t="s">
        <v>1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239</v>
      </c>
      <c r="AT184" s="160" t="s">
        <v>243</v>
      </c>
      <c r="AU184" s="160" t="s">
        <v>87</v>
      </c>
      <c r="AY184" s="17" t="s">
        <v>240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239</v>
      </c>
      <c r="BM184" s="160" t="s">
        <v>712</v>
      </c>
    </row>
    <row r="185" spans="1:47" s="2" customFormat="1" ht="48.75">
      <c r="A185" s="32"/>
      <c r="B185" s="33"/>
      <c r="C185" s="32"/>
      <c r="D185" s="162" t="s">
        <v>248</v>
      </c>
      <c r="E185" s="32"/>
      <c r="F185" s="163" t="s">
        <v>495</v>
      </c>
      <c r="G185" s="32"/>
      <c r="H185" s="32"/>
      <c r="I185" s="164"/>
      <c r="J185" s="32"/>
      <c r="K185" s="32"/>
      <c r="L185" s="33"/>
      <c r="M185" s="165"/>
      <c r="N185" s="166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248</v>
      </c>
      <c r="AU185" s="17" t="s">
        <v>87</v>
      </c>
    </row>
    <row r="186" spans="2:51" s="13" customFormat="1" ht="12">
      <c r="B186" s="171"/>
      <c r="D186" s="162" t="s">
        <v>367</v>
      </c>
      <c r="F186" s="173" t="s">
        <v>713</v>
      </c>
      <c r="H186" s="174">
        <v>3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367</v>
      </c>
      <c r="AU186" s="172" t="s">
        <v>87</v>
      </c>
      <c r="AV186" s="13" t="s">
        <v>87</v>
      </c>
      <c r="AW186" s="13" t="s">
        <v>3</v>
      </c>
      <c r="AX186" s="13" t="s">
        <v>85</v>
      </c>
      <c r="AY186" s="172" t="s">
        <v>240</v>
      </c>
    </row>
    <row r="187" spans="2:63" s="12" customFormat="1" ht="22.9" customHeight="1">
      <c r="B187" s="135"/>
      <c r="D187" s="136" t="s">
        <v>77</v>
      </c>
      <c r="E187" s="146" t="s">
        <v>282</v>
      </c>
      <c r="F187" s="146" t="s">
        <v>508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SUM(P188:P197)</f>
        <v>0</v>
      </c>
      <c r="Q187" s="141"/>
      <c r="R187" s="142">
        <f>SUM(R188:R197)</f>
        <v>40.019549999999995</v>
      </c>
      <c r="S187" s="141"/>
      <c r="T187" s="143">
        <f>SUM(T188:T197)</f>
        <v>0</v>
      </c>
      <c r="AR187" s="136" t="s">
        <v>85</v>
      </c>
      <c r="AT187" s="144" t="s">
        <v>77</v>
      </c>
      <c r="AU187" s="144" t="s">
        <v>85</v>
      </c>
      <c r="AY187" s="136" t="s">
        <v>240</v>
      </c>
      <c r="BK187" s="145">
        <f>SUM(BK188:BK197)</f>
        <v>0</v>
      </c>
    </row>
    <row r="188" spans="1:65" s="2" customFormat="1" ht="33" customHeight="1">
      <c r="A188" s="32"/>
      <c r="B188" s="148"/>
      <c r="C188" s="149" t="s">
        <v>316</v>
      </c>
      <c r="D188" s="149" t="s">
        <v>243</v>
      </c>
      <c r="E188" s="150" t="s">
        <v>714</v>
      </c>
      <c r="F188" s="151" t="s">
        <v>715</v>
      </c>
      <c r="G188" s="152" t="s">
        <v>445</v>
      </c>
      <c r="H188" s="153">
        <v>150</v>
      </c>
      <c r="I188" s="154"/>
      <c r="J188" s="155">
        <f>ROUND(I188*H188,2)</f>
        <v>0</v>
      </c>
      <c r="K188" s="151" t="s">
        <v>356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0.1295</v>
      </c>
      <c r="R188" s="158">
        <f>Q188*H188</f>
        <v>19.425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239</v>
      </c>
      <c r="AT188" s="160" t="s">
        <v>243</v>
      </c>
      <c r="AU188" s="160" t="s">
        <v>87</v>
      </c>
      <c r="AY188" s="17" t="s">
        <v>240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239</v>
      </c>
      <c r="BM188" s="160" t="s">
        <v>716</v>
      </c>
    </row>
    <row r="189" spans="1:47" s="2" customFormat="1" ht="29.25">
      <c r="A189" s="32"/>
      <c r="B189" s="33"/>
      <c r="C189" s="32"/>
      <c r="D189" s="162" t="s">
        <v>248</v>
      </c>
      <c r="E189" s="32"/>
      <c r="F189" s="163" t="s">
        <v>717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248</v>
      </c>
      <c r="AU189" s="17" t="s">
        <v>87</v>
      </c>
    </row>
    <row r="190" spans="1:65" s="2" customFormat="1" ht="16.5" customHeight="1">
      <c r="A190" s="32"/>
      <c r="B190" s="148"/>
      <c r="C190" s="194" t="s">
        <v>321</v>
      </c>
      <c r="D190" s="194" t="s">
        <v>428</v>
      </c>
      <c r="E190" s="195" t="s">
        <v>718</v>
      </c>
      <c r="F190" s="196" t="s">
        <v>719</v>
      </c>
      <c r="G190" s="197" t="s">
        <v>445</v>
      </c>
      <c r="H190" s="198">
        <v>153</v>
      </c>
      <c r="I190" s="199"/>
      <c r="J190" s="200">
        <f>ROUND(I190*H190,2)</f>
        <v>0</v>
      </c>
      <c r="K190" s="196" t="s">
        <v>356</v>
      </c>
      <c r="L190" s="201"/>
      <c r="M190" s="202" t="s">
        <v>1</v>
      </c>
      <c r="N190" s="203" t="s">
        <v>43</v>
      </c>
      <c r="O190" s="58"/>
      <c r="P190" s="158">
        <f>O190*H190</f>
        <v>0</v>
      </c>
      <c r="Q190" s="158">
        <v>0.024</v>
      </c>
      <c r="R190" s="158">
        <f>Q190*H190</f>
        <v>3.672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277</v>
      </c>
      <c r="AT190" s="160" t="s">
        <v>428</v>
      </c>
      <c r="AU190" s="160" t="s">
        <v>87</v>
      </c>
      <c r="AY190" s="17" t="s">
        <v>240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239</v>
      </c>
      <c r="BM190" s="160" t="s">
        <v>720</v>
      </c>
    </row>
    <row r="191" spans="1:47" s="2" customFormat="1" ht="12">
      <c r="A191" s="32"/>
      <c r="B191" s="33"/>
      <c r="C191" s="32"/>
      <c r="D191" s="162" t="s">
        <v>248</v>
      </c>
      <c r="E191" s="32"/>
      <c r="F191" s="163" t="s">
        <v>721</v>
      </c>
      <c r="G191" s="32"/>
      <c r="H191" s="32"/>
      <c r="I191" s="164"/>
      <c r="J191" s="32"/>
      <c r="K191" s="32"/>
      <c r="L191" s="33"/>
      <c r="M191" s="165"/>
      <c r="N191" s="16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248</v>
      </c>
      <c r="AU191" s="17" t="s">
        <v>87</v>
      </c>
    </row>
    <row r="192" spans="2:51" s="13" customFormat="1" ht="12">
      <c r="B192" s="171"/>
      <c r="D192" s="162" t="s">
        <v>367</v>
      </c>
      <c r="E192" s="172" t="s">
        <v>1</v>
      </c>
      <c r="F192" s="173" t="s">
        <v>722</v>
      </c>
      <c r="H192" s="174">
        <v>153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367</v>
      </c>
      <c r="AU192" s="172" t="s">
        <v>87</v>
      </c>
      <c r="AV192" s="13" t="s">
        <v>87</v>
      </c>
      <c r="AW192" s="13" t="s">
        <v>33</v>
      </c>
      <c r="AX192" s="13" t="s">
        <v>78</v>
      </c>
      <c r="AY192" s="172" t="s">
        <v>240</v>
      </c>
    </row>
    <row r="193" spans="2:51" s="14" customFormat="1" ht="12">
      <c r="B193" s="179"/>
      <c r="D193" s="162" t="s">
        <v>367</v>
      </c>
      <c r="E193" s="180" t="s">
        <v>1</v>
      </c>
      <c r="F193" s="181" t="s">
        <v>368</v>
      </c>
      <c r="H193" s="182">
        <v>153</v>
      </c>
      <c r="I193" s="183"/>
      <c r="L193" s="179"/>
      <c r="M193" s="184"/>
      <c r="N193" s="185"/>
      <c r="O193" s="185"/>
      <c r="P193" s="185"/>
      <c r="Q193" s="185"/>
      <c r="R193" s="185"/>
      <c r="S193" s="185"/>
      <c r="T193" s="186"/>
      <c r="AT193" s="180" t="s">
        <v>367</v>
      </c>
      <c r="AU193" s="180" t="s">
        <v>87</v>
      </c>
      <c r="AV193" s="14" t="s">
        <v>239</v>
      </c>
      <c r="AW193" s="14" t="s">
        <v>33</v>
      </c>
      <c r="AX193" s="14" t="s">
        <v>85</v>
      </c>
      <c r="AY193" s="180" t="s">
        <v>240</v>
      </c>
    </row>
    <row r="194" spans="1:65" s="2" customFormat="1" ht="24">
      <c r="A194" s="32"/>
      <c r="B194" s="148"/>
      <c r="C194" s="149" t="s">
        <v>327</v>
      </c>
      <c r="D194" s="149" t="s">
        <v>243</v>
      </c>
      <c r="E194" s="150" t="s">
        <v>572</v>
      </c>
      <c r="F194" s="151" t="s">
        <v>573</v>
      </c>
      <c r="G194" s="152" t="s">
        <v>375</v>
      </c>
      <c r="H194" s="153">
        <v>7.5</v>
      </c>
      <c r="I194" s="154"/>
      <c r="J194" s="155">
        <f>ROUND(I194*H194,2)</f>
        <v>0</v>
      </c>
      <c r="K194" s="151" t="s">
        <v>356</v>
      </c>
      <c r="L194" s="33"/>
      <c r="M194" s="156" t="s">
        <v>1</v>
      </c>
      <c r="N194" s="157" t="s">
        <v>43</v>
      </c>
      <c r="O194" s="58"/>
      <c r="P194" s="158">
        <f>O194*H194</f>
        <v>0</v>
      </c>
      <c r="Q194" s="158">
        <v>2.25634</v>
      </c>
      <c r="R194" s="158">
        <f>Q194*H194</f>
        <v>16.922549999999998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239</v>
      </c>
      <c r="AT194" s="160" t="s">
        <v>243</v>
      </c>
      <c r="AU194" s="160" t="s">
        <v>87</v>
      </c>
      <c r="AY194" s="17" t="s">
        <v>240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239</v>
      </c>
      <c r="BM194" s="160" t="s">
        <v>574</v>
      </c>
    </row>
    <row r="195" spans="1:47" s="2" customFormat="1" ht="19.5">
      <c r="A195" s="32"/>
      <c r="B195" s="33"/>
      <c r="C195" s="32"/>
      <c r="D195" s="162" t="s">
        <v>248</v>
      </c>
      <c r="E195" s="32"/>
      <c r="F195" s="163" t="s">
        <v>575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248</v>
      </c>
      <c r="AU195" s="17" t="s">
        <v>87</v>
      </c>
    </row>
    <row r="196" spans="2:51" s="13" customFormat="1" ht="12">
      <c r="B196" s="171"/>
      <c r="D196" s="162" t="s">
        <v>367</v>
      </c>
      <c r="E196" s="172" t="s">
        <v>1</v>
      </c>
      <c r="F196" s="173" t="s">
        <v>723</v>
      </c>
      <c r="H196" s="174">
        <v>7.5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367</v>
      </c>
      <c r="AU196" s="172" t="s">
        <v>87</v>
      </c>
      <c r="AV196" s="13" t="s">
        <v>87</v>
      </c>
      <c r="AW196" s="13" t="s">
        <v>33</v>
      </c>
      <c r="AX196" s="13" t="s">
        <v>78</v>
      </c>
      <c r="AY196" s="172" t="s">
        <v>240</v>
      </c>
    </row>
    <row r="197" spans="2:51" s="14" customFormat="1" ht="12">
      <c r="B197" s="179"/>
      <c r="D197" s="162" t="s">
        <v>367</v>
      </c>
      <c r="E197" s="180" t="s">
        <v>1</v>
      </c>
      <c r="F197" s="181" t="s">
        <v>368</v>
      </c>
      <c r="H197" s="182">
        <v>7.5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0" t="s">
        <v>367</v>
      </c>
      <c r="AU197" s="180" t="s">
        <v>87</v>
      </c>
      <c r="AV197" s="14" t="s">
        <v>239</v>
      </c>
      <c r="AW197" s="14" t="s">
        <v>33</v>
      </c>
      <c r="AX197" s="14" t="s">
        <v>85</v>
      </c>
      <c r="AY197" s="180" t="s">
        <v>240</v>
      </c>
    </row>
    <row r="198" spans="2:63" s="12" customFormat="1" ht="22.9" customHeight="1">
      <c r="B198" s="135"/>
      <c r="D198" s="136" t="s">
        <v>77</v>
      </c>
      <c r="E198" s="146" t="s">
        <v>614</v>
      </c>
      <c r="F198" s="146" t="s">
        <v>615</v>
      </c>
      <c r="I198" s="138"/>
      <c r="J198" s="147">
        <f>BK198</f>
        <v>0</v>
      </c>
      <c r="L198" s="135"/>
      <c r="M198" s="140"/>
      <c r="N198" s="141"/>
      <c r="O198" s="141"/>
      <c r="P198" s="142">
        <f>SUM(P199:P200)</f>
        <v>0</v>
      </c>
      <c r="Q198" s="141"/>
      <c r="R198" s="142">
        <f>SUM(R199:R200)</f>
        <v>0</v>
      </c>
      <c r="S198" s="141"/>
      <c r="T198" s="143">
        <f>SUM(T199:T200)</f>
        <v>0</v>
      </c>
      <c r="AR198" s="136" t="s">
        <v>85</v>
      </c>
      <c r="AT198" s="144" t="s">
        <v>77</v>
      </c>
      <c r="AU198" s="144" t="s">
        <v>85</v>
      </c>
      <c r="AY198" s="136" t="s">
        <v>240</v>
      </c>
      <c r="BK198" s="145">
        <f>SUM(BK199:BK200)</f>
        <v>0</v>
      </c>
    </row>
    <row r="199" spans="1:65" s="2" customFormat="1" ht="24">
      <c r="A199" s="32"/>
      <c r="B199" s="148"/>
      <c r="C199" s="149" t="s">
        <v>332</v>
      </c>
      <c r="D199" s="149" t="s">
        <v>243</v>
      </c>
      <c r="E199" s="150" t="s">
        <v>724</v>
      </c>
      <c r="F199" s="151" t="s">
        <v>725</v>
      </c>
      <c r="G199" s="152" t="s">
        <v>391</v>
      </c>
      <c r="H199" s="153">
        <v>163.762</v>
      </c>
      <c r="I199" s="154"/>
      <c r="J199" s="155">
        <f>ROUND(I199*H199,2)</f>
        <v>0</v>
      </c>
      <c r="K199" s="151" t="s">
        <v>356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239</v>
      </c>
      <c r="AT199" s="160" t="s">
        <v>243</v>
      </c>
      <c r="AU199" s="160" t="s">
        <v>87</v>
      </c>
      <c r="AY199" s="17" t="s">
        <v>240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239</v>
      </c>
      <c r="BM199" s="160" t="s">
        <v>726</v>
      </c>
    </row>
    <row r="200" spans="1:47" s="2" customFormat="1" ht="19.5">
      <c r="A200" s="32"/>
      <c r="B200" s="33"/>
      <c r="C200" s="32"/>
      <c r="D200" s="162" t="s">
        <v>248</v>
      </c>
      <c r="E200" s="32"/>
      <c r="F200" s="163" t="s">
        <v>727</v>
      </c>
      <c r="G200" s="32"/>
      <c r="H200" s="32"/>
      <c r="I200" s="164"/>
      <c r="J200" s="32"/>
      <c r="K200" s="32"/>
      <c r="L200" s="33"/>
      <c r="M200" s="167"/>
      <c r="N200" s="168"/>
      <c r="O200" s="169"/>
      <c r="P200" s="169"/>
      <c r="Q200" s="169"/>
      <c r="R200" s="169"/>
      <c r="S200" s="169"/>
      <c r="T200" s="1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248</v>
      </c>
      <c r="AU200" s="17" t="s">
        <v>87</v>
      </c>
    </row>
    <row r="201" spans="1:31" s="2" customFormat="1" ht="6.95" customHeight="1">
      <c r="A201" s="32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3"/>
      <c r="M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</sheetData>
  <autoFilter ref="C124:K200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00"/>
  <sheetViews>
    <sheetView showGridLines="0" workbookViewId="0" topLeftCell="A181">
      <selection activeCell="F180" sqref="F18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121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337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728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118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ROUND((SUM(BE125:BE199)),2)</f>
        <v>0</v>
      </c>
      <c r="G35" s="32"/>
      <c r="H35" s="32"/>
      <c r="I35" s="105">
        <v>0.21</v>
      </c>
      <c r="J35" s="104">
        <f>ROUND(((SUM(BE125:BE199))*I35),2)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ROUND((SUM(BF125:BF199)),2)</f>
        <v>0</v>
      </c>
      <c r="G36" s="32"/>
      <c r="H36" s="32"/>
      <c r="I36" s="105">
        <v>0.15</v>
      </c>
      <c r="J36" s="104">
        <f>ROUND(((SUM(BF125:BF199))*I36),2)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ROUND((SUM(BG125:BG199)),2)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ROUND((SUM(BH125:BH199)),2)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ROUND((SUM(BI125:BI199)),2)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337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SO-104 - Chodník pro pěší - část B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12" s="10" customFormat="1" ht="19.9" customHeight="1">
      <c r="B101" s="121"/>
      <c r="D101" s="122" t="s">
        <v>345</v>
      </c>
      <c r="E101" s="123"/>
      <c r="F101" s="123"/>
      <c r="G101" s="123"/>
      <c r="H101" s="123"/>
      <c r="I101" s="123"/>
      <c r="J101" s="124">
        <f>J169</f>
        <v>0</v>
      </c>
      <c r="L101" s="121"/>
    </row>
    <row r="102" spans="2:12" s="10" customFormat="1" ht="19.9" customHeight="1">
      <c r="B102" s="121"/>
      <c r="D102" s="122" t="s">
        <v>347</v>
      </c>
      <c r="E102" s="123"/>
      <c r="F102" s="123"/>
      <c r="G102" s="123"/>
      <c r="H102" s="123"/>
      <c r="I102" s="123"/>
      <c r="J102" s="124">
        <f>J186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J197</f>
        <v>0</v>
      </c>
      <c r="L103" s="12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224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52" t="str">
        <f>E7</f>
        <v>ZTV pro výstavbu rodinných a bytových domů U Unika v Pacově - III.etapa</v>
      </c>
      <c r="F113" s="253"/>
      <c r="G113" s="253"/>
      <c r="H113" s="25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213</v>
      </c>
      <c r="L114" s="20"/>
    </row>
    <row r="115" spans="1:31" s="2" customFormat="1" ht="16.5" customHeight="1">
      <c r="A115" s="32"/>
      <c r="B115" s="33"/>
      <c r="C115" s="32"/>
      <c r="D115" s="32"/>
      <c r="E115" s="252" t="s">
        <v>337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9" t="str">
        <f>E11</f>
        <v>SO-104 - Chodník pro pěší - část B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město Pacov</v>
      </c>
      <c r="G119" s="32"/>
      <c r="H119" s="32"/>
      <c r="I119" s="27" t="s">
        <v>22</v>
      </c>
      <c r="J119" s="55" t="str">
        <f>IF(J14="","",J14)</f>
        <v>21. 12. 2020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E17</f>
        <v>město Pacov</v>
      </c>
      <c r="G121" s="32"/>
      <c r="H121" s="32"/>
      <c r="I121" s="27" t="s">
        <v>29</v>
      </c>
      <c r="J121" s="30" t="str">
        <f>E23</f>
        <v>PROJEKT CENTRUM NOVA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IF(E20="","",E20)</f>
        <v>Vyplň údaj</v>
      </c>
      <c r="G122" s="32"/>
      <c r="H122" s="32"/>
      <c r="I122" s="27" t="s">
        <v>34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225</v>
      </c>
      <c r="D124" s="128" t="s">
        <v>63</v>
      </c>
      <c r="E124" s="128" t="s">
        <v>59</v>
      </c>
      <c r="F124" s="128" t="s">
        <v>60</v>
      </c>
      <c r="G124" s="128" t="s">
        <v>226</v>
      </c>
      <c r="H124" s="128" t="s">
        <v>227</v>
      </c>
      <c r="I124" s="128" t="s">
        <v>228</v>
      </c>
      <c r="J124" s="128" t="s">
        <v>219</v>
      </c>
      <c r="K124" s="129" t="s">
        <v>229</v>
      </c>
      <c r="L124" s="130"/>
      <c r="M124" s="62" t="s">
        <v>1</v>
      </c>
      <c r="N124" s="63" t="s">
        <v>42</v>
      </c>
      <c r="O124" s="63" t="s">
        <v>230</v>
      </c>
      <c r="P124" s="63" t="s">
        <v>231</v>
      </c>
      <c r="Q124" s="63" t="s">
        <v>232</v>
      </c>
      <c r="R124" s="63" t="s">
        <v>233</v>
      </c>
      <c r="S124" s="63" t="s">
        <v>234</v>
      </c>
      <c r="T124" s="64" t="s">
        <v>235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9" customHeight="1">
      <c r="A125" s="32"/>
      <c r="B125" s="33"/>
      <c r="C125" s="69" t="s">
        <v>236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</f>
        <v>0</v>
      </c>
      <c r="Q125" s="66"/>
      <c r="R125" s="132">
        <f>R126</f>
        <v>81.820049</v>
      </c>
      <c r="S125" s="66"/>
      <c r="T125" s="133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221</v>
      </c>
      <c r="BK125" s="134">
        <f>BK126</f>
        <v>0</v>
      </c>
    </row>
    <row r="126" spans="2:63" s="12" customFormat="1" ht="25.9" customHeight="1">
      <c r="B126" s="135"/>
      <c r="D126" s="136" t="s">
        <v>77</v>
      </c>
      <c r="E126" s="137" t="s">
        <v>350</v>
      </c>
      <c r="F126" s="137" t="s">
        <v>351</v>
      </c>
      <c r="I126" s="138"/>
      <c r="J126" s="139">
        <f>BK126</f>
        <v>0</v>
      </c>
      <c r="L126" s="135"/>
      <c r="M126" s="140"/>
      <c r="N126" s="141"/>
      <c r="O126" s="141"/>
      <c r="P126" s="142">
        <f>P127+P169+P186+P197</f>
        <v>0</v>
      </c>
      <c r="Q126" s="141"/>
      <c r="R126" s="142">
        <f>R127+R169+R186+R197</f>
        <v>81.820049</v>
      </c>
      <c r="S126" s="141"/>
      <c r="T126" s="143">
        <f>T127+T169+T186+T197</f>
        <v>0</v>
      </c>
      <c r="AR126" s="136" t="s">
        <v>85</v>
      </c>
      <c r="AT126" s="144" t="s">
        <v>77</v>
      </c>
      <c r="AU126" s="144" t="s">
        <v>78</v>
      </c>
      <c r="AY126" s="136" t="s">
        <v>240</v>
      </c>
      <c r="BK126" s="145">
        <f>BK127+BK169+BK186+BK197</f>
        <v>0</v>
      </c>
    </row>
    <row r="127" spans="2:63" s="12" customFormat="1" ht="22.9" customHeight="1">
      <c r="B127" s="135"/>
      <c r="D127" s="136" t="s">
        <v>77</v>
      </c>
      <c r="E127" s="146" t="s">
        <v>85</v>
      </c>
      <c r="F127" s="146" t="s">
        <v>352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SUM(P128:P168)</f>
        <v>0</v>
      </c>
      <c r="Q127" s="141"/>
      <c r="R127" s="142">
        <f>SUM(R128:R168)</f>
        <v>0</v>
      </c>
      <c r="S127" s="141"/>
      <c r="T127" s="143">
        <f>SUM(T128:T168)</f>
        <v>0</v>
      </c>
      <c r="AR127" s="136" t="s">
        <v>85</v>
      </c>
      <c r="AT127" s="144" t="s">
        <v>77</v>
      </c>
      <c r="AU127" s="144" t="s">
        <v>85</v>
      </c>
      <c r="AY127" s="136" t="s">
        <v>240</v>
      </c>
      <c r="BK127" s="145">
        <f>SUM(BK128:BK168)</f>
        <v>0</v>
      </c>
    </row>
    <row r="128" spans="1:65" s="2" customFormat="1" ht="33" customHeight="1">
      <c r="A128" s="32"/>
      <c r="B128" s="148"/>
      <c r="C128" s="149" t="s">
        <v>85</v>
      </c>
      <c r="D128" s="149" t="s">
        <v>243</v>
      </c>
      <c r="E128" s="150" t="s">
        <v>729</v>
      </c>
      <c r="F128" s="151" t="s">
        <v>730</v>
      </c>
      <c r="G128" s="152" t="s">
        <v>375</v>
      </c>
      <c r="H128" s="153">
        <v>12</v>
      </c>
      <c r="I128" s="154"/>
      <c r="J128" s="155">
        <f>ROUND(I128*H128,2)</f>
        <v>0</v>
      </c>
      <c r="K128" s="151" t="s">
        <v>356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239</v>
      </c>
      <c r="AT128" s="160" t="s">
        <v>243</v>
      </c>
      <c r="AU128" s="160" t="s">
        <v>87</v>
      </c>
      <c r="AY128" s="17" t="s">
        <v>240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239</v>
      </c>
      <c r="BM128" s="160" t="s">
        <v>731</v>
      </c>
    </row>
    <row r="129" spans="1:47" s="2" customFormat="1" ht="29.25">
      <c r="A129" s="32"/>
      <c r="B129" s="33"/>
      <c r="C129" s="32"/>
      <c r="D129" s="162" t="s">
        <v>248</v>
      </c>
      <c r="E129" s="32"/>
      <c r="F129" s="163" t="s">
        <v>732</v>
      </c>
      <c r="G129" s="32"/>
      <c r="H129" s="32"/>
      <c r="I129" s="164"/>
      <c r="J129" s="32"/>
      <c r="K129" s="32"/>
      <c r="L129" s="33"/>
      <c r="M129" s="165"/>
      <c r="N129" s="166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248</v>
      </c>
      <c r="AU129" s="17" t="s">
        <v>87</v>
      </c>
    </row>
    <row r="130" spans="1:65" s="2" customFormat="1" ht="33" customHeight="1">
      <c r="A130" s="32"/>
      <c r="B130" s="148"/>
      <c r="C130" s="149" t="s">
        <v>87</v>
      </c>
      <c r="D130" s="149" t="s">
        <v>243</v>
      </c>
      <c r="E130" s="150" t="s">
        <v>384</v>
      </c>
      <c r="F130" s="151" t="s">
        <v>385</v>
      </c>
      <c r="G130" s="152" t="s">
        <v>375</v>
      </c>
      <c r="H130" s="153">
        <v>12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733</v>
      </c>
    </row>
    <row r="131" spans="1:47" s="2" customFormat="1" ht="39">
      <c r="A131" s="32"/>
      <c r="B131" s="33"/>
      <c r="C131" s="32"/>
      <c r="D131" s="162" t="s">
        <v>248</v>
      </c>
      <c r="E131" s="32"/>
      <c r="F131" s="163" t="s">
        <v>387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24">
      <c r="A132" s="32"/>
      <c r="B132" s="148"/>
      <c r="C132" s="149" t="s">
        <v>100</v>
      </c>
      <c r="D132" s="149" t="s">
        <v>243</v>
      </c>
      <c r="E132" s="150" t="s">
        <v>389</v>
      </c>
      <c r="F132" s="151" t="s">
        <v>390</v>
      </c>
      <c r="G132" s="152" t="s">
        <v>391</v>
      </c>
      <c r="H132" s="153">
        <v>25.2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392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393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734</v>
      </c>
      <c r="H134" s="174">
        <v>25.2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4" customFormat="1" ht="12">
      <c r="B135" s="179"/>
      <c r="D135" s="162" t="s">
        <v>367</v>
      </c>
      <c r="E135" s="180" t="s">
        <v>1</v>
      </c>
      <c r="F135" s="181" t="s">
        <v>368</v>
      </c>
      <c r="H135" s="182">
        <v>25.2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367</v>
      </c>
      <c r="AU135" s="180" t="s">
        <v>87</v>
      </c>
      <c r="AV135" s="14" t="s">
        <v>239</v>
      </c>
      <c r="AW135" s="14" t="s">
        <v>33</v>
      </c>
      <c r="AX135" s="14" t="s">
        <v>85</v>
      </c>
      <c r="AY135" s="180" t="s">
        <v>240</v>
      </c>
    </row>
    <row r="136" spans="1:65" s="2" customFormat="1" ht="24">
      <c r="A136" s="32"/>
      <c r="B136" s="148"/>
      <c r="C136" s="149" t="s">
        <v>239</v>
      </c>
      <c r="D136" s="149" t="s">
        <v>243</v>
      </c>
      <c r="E136" s="150" t="s">
        <v>395</v>
      </c>
      <c r="F136" s="151" t="s">
        <v>396</v>
      </c>
      <c r="G136" s="152" t="s">
        <v>375</v>
      </c>
      <c r="H136" s="153">
        <v>13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397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398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5" customFormat="1" ht="12">
      <c r="B138" s="187"/>
      <c r="D138" s="162" t="s">
        <v>367</v>
      </c>
      <c r="E138" s="188" t="s">
        <v>1</v>
      </c>
      <c r="F138" s="189" t="s">
        <v>399</v>
      </c>
      <c r="H138" s="188" t="s">
        <v>1</v>
      </c>
      <c r="I138" s="190"/>
      <c r="L138" s="187"/>
      <c r="M138" s="191"/>
      <c r="N138" s="192"/>
      <c r="O138" s="192"/>
      <c r="P138" s="192"/>
      <c r="Q138" s="192"/>
      <c r="R138" s="192"/>
      <c r="S138" s="192"/>
      <c r="T138" s="193"/>
      <c r="AT138" s="188" t="s">
        <v>367</v>
      </c>
      <c r="AU138" s="188" t="s">
        <v>87</v>
      </c>
      <c r="AV138" s="15" t="s">
        <v>85</v>
      </c>
      <c r="AW138" s="15" t="s">
        <v>33</v>
      </c>
      <c r="AX138" s="15" t="s">
        <v>78</v>
      </c>
      <c r="AY138" s="188" t="s">
        <v>240</v>
      </c>
    </row>
    <row r="139" spans="2:51" s="15" customFormat="1" ht="12">
      <c r="B139" s="187"/>
      <c r="D139" s="162" t="s">
        <v>367</v>
      </c>
      <c r="E139" s="188" t="s">
        <v>1</v>
      </c>
      <c r="F139" s="189" t="s">
        <v>400</v>
      </c>
      <c r="H139" s="188" t="s">
        <v>1</v>
      </c>
      <c r="I139" s="190"/>
      <c r="L139" s="187"/>
      <c r="M139" s="191"/>
      <c r="N139" s="192"/>
      <c r="O139" s="192"/>
      <c r="P139" s="192"/>
      <c r="Q139" s="192"/>
      <c r="R139" s="192"/>
      <c r="S139" s="192"/>
      <c r="T139" s="193"/>
      <c r="AT139" s="188" t="s">
        <v>367</v>
      </c>
      <c r="AU139" s="188" t="s">
        <v>87</v>
      </c>
      <c r="AV139" s="15" t="s">
        <v>85</v>
      </c>
      <c r="AW139" s="15" t="s">
        <v>33</v>
      </c>
      <c r="AX139" s="15" t="s">
        <v>78</v>
      </c>
      <c r="AY139" s="188" t="s">
        <v>240</v>
      </c>
    </row>
    <row r="140" spans="2:51" s="13" customFormat="1" ht="12">
      <c r="B140" s="171"/>
      <c r="D140" s="162" t="s">
        <v>367</v>
      </c>
      <c r="E140" s="172" t="s">
        <v>1</v>
      </c>
      <c r="F140" s="173" t="s">
        <v>282</v>
      </c>
      <c r="H140" s="174">
        <v>9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33</v>
      </c>
      <c r="AX140" s="13" t="s">
        <v>78</v>
      </c>
      <c r="AY140" s="172" t="s">
        <v>240</v>
      </c>
    </row>
    <row r="141" spans="2:51" s="15" customFormat="1" ht="12">
      <c r="B141" s="187"/>
      <c r="D141" s="162" t="s">
        <v>367</v>
      </c>
      <c r="E141" s="188" t="s">
        <v>1</v>
      </c>
      <c r="F141" s="189" t="s">
        <v>402</v>
      </c>
      <c r="H141" s="188" t="s">
        <v>1</v>
      </c>
      <c r="I141" s="190"/>
      <c r="L141" s="187"/>
      <c r="M141" s="191"/>
      <c r="N141" s="192"/>
      <c r="O141" s="192"/>
      <c r="P141" s="192"/>
      <c r="Q141" s="192"/>
      <c r="R141" s="192"/>
      <c r="S141" s="192"/>
      <c r="T141" s="193"/>
      <c r="AT141" s="188" t="s">
        <v>367</v>
      </c>
      <c r="AU141" s="188" t="s">
        <v>87</v>
      </c>
      <c r="AV141" s="15" t="s">
        <v>85</v>
      </c>
      <c r="AW141" s="15" t="s">
        <v>33</v>
      </c>
      <c r="AX141" s="15" t="s">
        <v>78</v>
      </c>
      <c r="AY141" s="188" t="s">
        <v>240</v>
      </c>
    </row>
    <row r="142" spans="2:51" s="13" customFormat="1" ht="12">
      <c r="B142" s="171"/>
      <c r="D142" s="162" t="s">
        <v>367</v>
      </c>
      <c r="E142" s="172" t="s">
        <v>1</v>
      </c>
      <c r="F142" s="173" t="s">
        <v>239</v>
      </c>
      <c r="H142" s="174">
        <v>4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367</v>
      </c>
      <c r="AU142" s="172" t="s">
        <v>87</v>
      </c>
      <c r="AV142" s="13" t="s">
        <v>87</v>
      </c>
      <c r="AW142" s="13" t="s">
        <v>33</v>
      </c>
      <c r="AX142" s="13" t="s">
        <v>78</v>
      </c>
      <c r="AY142" s="172" t="s">
        <v>240</v>
      </c>
    </row>
    <row r="143" spans="2:51" s="14" customFormat="1" ht="12">
      <c r="B143" s="179"/>
      <c r="D143" s="162" t="s">
        <v>367</v>
      </c>
      <c r="E143" s="180" t="s">
        <v>1</v>
      </c>
      <c r="F143" s="181" t="s">
        <v>368</v>
      </c>
      <c r="H143" s="182">
        <v>13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367</v>
      </c>
      <c r="AU143" s="180" t="s">
        <v>87</v>
      </c>
      <c r="AV143" s="14" t="s">
        <v>239</v>
      </c>
      <c r="AW143" s="14" t="s">
        <v>33</v>
      </c>
      <c r="AX143" s="14" t="s">
        <v>85</v>
      </c>
      <c r="AY143" s="180" t="s">
        <v>240</v>
      </c>
    </row>
    <row r="144" spans="1:65" s="2" customFormat="1" ht="33" customHeight="1">
      <c r="A144" s="32"/>
      <c r="B144" s="148"/>
      <c r="C144" s="149" t="s">
        <v>262</v>
      </c>
      <c r="D144" s="149" t="s">
        <v>243</v>
      </c>
      <c r="E144" s="150" t="s">
        <v>404</v>
      </c>
      <c r="F144" s="151" t="s">
        <v>405</v>
      </c>
      <c r="G144" s="152" t="s">
        <v>375</v>
      </c>
      <c r="H144" s="153">
        <v>13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406</v>
      </c>
    </row>
    <row r="145" spans="1:47" s="2" customFormat="1" ht="39">
      <c r="A145" s="32"/>
      <c r="B145" s="33"/>
      <c r="C145" s="32"/>
      <c r="D145" s="162" t="s">
        <v>248</v>
      </c>
      <c r="E145" s="32"/>
      <c r="F145" s="163" t="s">
        <v>407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1:65" s="2" customFormat="1" ht="36">
      <c r="A146" s="32"/>
      <c r="B146" s="148"/>
      <c r="C146" s="149" t="s">
        <v>267</v>
      </c>
      <c r="D146" s="149" t="s">
        <v>243</v>
      </c>
      <c r="E146" s="150" t="s">
        <v>408</v>
      </c>
      <c r="F146" s="151" t="s">
        <v>409</v>
      </c>
      <c r="G146" s="152" t="s">
        <v>375</v>
      </c>
      <c r="H146" s="153">
        <v>130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410</v>
      </c>
    </row>
    <row r="147" spans="1:47" s="2" customFormat="1" ht="48.75">
      <c r="A147" s="32"/>
      <c r="B147" s="33"/>
      <c r="C147" s="32"/>
      <c r="D147" s="162" t="s">
        <v>248</v>
      </c>
      <c r="E147" s="32"/>
      <c r="F147" s="163" t="s">
        <v>411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2:51" s="13" customFormat="1" ht="12">
      <c r="B148" s="171"/>
      <c r="D148" s="162" t="s">
        <v>367</v>
      </c>
      <c r="E148" s="172" t="s">
        <v>1</v>
      </c>
      <c r="F148" s="173" t="s">
        <v>735</v>
      </c>
      <c r="H148" s="174">
        <v>130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367</v>
      </c>
      <c r="AU148" s="172" t="s">
        <v>87</v>
      </c>
      <c r="AV148" s="13" t="s">
        <v>87</v>
      </c>
      <c r="AW148" s="13" t="s">
        <v>33</v>
      </c>
      <c r="AX148" s="13" t="s">
        <v>78</v>
      </c>
      <c r="AY148" s="172" t="s">
        <v>240</v>
      </c>
    </row>
    <row r="149" spans="2:51" s="14" customFormat="1" ht="12">
      <c r="B149" s="179"/>
      <c r="D149" s="162" t="s">
        <v>367</v>
      </c>
      <c r="E149" s="180" t="s">
        <v>1</v>
      </c>
      <c r="F149" s="181" t="s">
        <v>368</v>
      </c>
      <c r="H149" s="182">
        <v>130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367</v>
      </c>
      <c r="AU149" s="180" t="s">
        <v>87</v>
      </c>
      <c r="AV149" s="14" t="s">
        <v>239</v>
      </c>
      <c r="AW149" s="14" t="s">
        <v>33</v>
      </c>
      <c r="AX149" s="14" t="s">
        <v>85</v>
      </c>
      <c r="AY149" s="180" t="s">
        <v>240</v>
      </c>
    </row>
    <row r="150" spans="1:65" s="2" customFormat="1" ht="24">
      <c r="A150" s="32"/>
      <c r="B150" s="148"/>
      <c r="C150" s="149" t="s">
        <v>272</v>
      </c>
      <c r="D150" s="149" t="s">
        <v>243</v>
      </c>
      <c r="E150" s="150" t="s">
        <v>413</v>
      </c>
      <c r="F150" s="151" t="s">
        <v>414</v>
      </c>
      <c r="G150" s="152" t="s">
        <v>375</v>
      </c>
      <c r="H150" s="153">
        <v>9</v>
      </c>
      <c r="I150" s="154"/>
      <c r="J150" s="155">
        <f>ROUND(I150*H150,2)</f>
        <v>0</v>
      </c>
      <c r="K150" s="151" t="s">
        <v>356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239</v>
      </c>
      <c r="AT150" s="160" t="s">
        <v>243</v>
      </c>
      <c r="AU150" s="160" t="s">
        <v>87</v>
      </c>
      <c r="AY150" s="17" t="s">
        <v>240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239</v>
      </c>
      <c r="BM150" s="160" t="s">
        <v>415</v>
      </c>
    </row>
    <row r="151" spans="1:47" s="2" customFormat="1" ht="29.25">
      <c r="A151" s="32"/>
      <c r="B151" s="33"/>
      <c r="C151" s="32"/>
      <c r="D151" s="162" t="s">
        <v>248</v>
      </c>
      <c r="E151" s="32"/>
      <c r="F151" s="163" t="s">
        <v>416</v>
      </c>
      <c r="G151" s="32"/>
      <c r="H151" s="32"/>
      <c r="I151" s="164"/>
      <c r="J151" s="32"/>
      <c r="K151" s="32"/>
      <c r="L151" s="33"/>
      <c r="M151" s="165"/>
      <c r="N151" s="166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248</v>
      </c>
      <c r="AU151" s="17" t="s">
        <v>87</v>
      </c>
    </row>
    <row r="152" spans="2:51" s="15" customFormat="1" ht="12">
      <c r="B152" s="187"/>
      <c r="D152" s="162" t="s">
        <v>367</v>
      </c>
      <c r="E152" s="188" t="s">
        <v>1</v>
      </c>
      <c r="F152" s="189" t="s">
        <v>417</v>
      </c>
      <c r="H152" s="188" t="s">
        <v>1</v>
      </c>
      <c r="I152" s="190"/>
      <c r="L152" s="187"/>
      <c r="M152" s="191"/>
      <c r="N152" s="192"/>
      <c r="O152" s="192"/>
      <c r="P152" s="192"/>
      <c r="Q152" s="192"/>
      <c r="R152" s="192"/>
      <c r="S152" s="192"/>
      <c r="T152" s="193"/>
      <c r="AT152" s="188" t="s">
        <v>367</v>
      </c>
      <c r="AU152" s="188" t="s">
        <v>87</v>
      </c>
      <c r="AV152" s="15" t="s">
        <v>85</v>
      </c>
      <c r="AW152" s="15" t="s">
        <v>33</v>
      </c>
      <c r="AX152" s="15" t="s">
        <v>78</v>
      </c>
      <c r="AY152" s="188" t="s">
        <v>240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282</v>
      </c>
      <c r="H153" s="174">
        <v>9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4" customFormat="1" ht="12">
      <c r="B154" s="179"/>
      <c r="D154" s="162" t="s">
        <v>367</v>
      </c>
      <c r="E154" s="180" t="s">
        <v>1</v>
      </c>
      <c r="F154" s="181" t="s">
        <v>368</v>
      </c>
      <c r="H154" s="182">
        <v>9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367</v>
      </c>
      <c r="AU154" s="180" t="s">
        <v>87</v>
      </c>
      <c r="AV154" s="14" t="s">
        <v>239</v>
      </c>
      <c r="AW154" s="14" t="s">
        <v>33</v>
      </c>
      <c r="AX154" s="14" t="s">
        <v>85</v>
      </c>
      <c r="AY154" s="180" t="s">
        <v>240</v>
      </c>
    </row>
    <row r="155" spans="1:65" s="2" customFormat="1" ht="24">
      <c r="A155" s="32"/>
      <c r="B155" s="148"/>
      <c r="C155" s="149" t="s">
        <v>277</v>
      </c>
      <c r="D155" s="149" t="s">
        <v>243</v>
      </c>
      <c r="E155" s="150" t="s">
        <v>418</v>
      </c>
      <c r="F155" s="151" t="s">
        <v>419</v>
      </c>
      <c r="G155" s="152" t="s">
        <v>375</v>
      </c>
      <c r="H155" s="153">
        <v>4</v>
      </c>
      <c r="I155" s="154"/>
      <c r="J155" s="155">
        <f>ROUND(I155*H155,2)</f>
        <v>0</v>
      </c>
      <c r="K155" s="151" t="s">
        <v>356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239</v>
      </c>
      <c r="AT155" s="160" t="s">
        <v>243</v>
      </c>
      <c r="AU155" s="160" t="s">
        <v>87</v>
      </c>
      <c r="AY155" s="17" t="s">
        <v>240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239</v>
      </c>
      <c r="BM155" s="160" t="s">
        <v>420</v>
      </c>
    </row>
    <row r="156" spans="1:47" s="2" customFormat="1" ht="39">
      <c r="A156" s="32"/>
      <c r="B156" s="33"/>
      <c r="C156" s="32"/>
      <c r="D156" s="162" t="s">
        <v>248</v>
      </c>
      <c r="E156" s="32"/>
      <c r="F156" s="163" t="s">
        <v>421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248</v>
      </c>
      <c r="AU156" s="17" t="s">
        <v>87</v>
      </c>
    </row>
    <row r="157" spans="2:51" s="15" customFormat="1" ht="12">
      <c r="B157" s="187"/>
      <c r="D157" s="162" t="s">
        <v>367</v>
      </c>
      <c r="E157" s="188" t="s">
        <v>1</v>
      </c>
      <c r="F157" s="189" t="s">
        <v>422</v>
      </c>
      <c r="H157" s="188" t="s">
        <v>1</v>
      </c>
      <c r="I157" s="190"/>
      <c r="L157" s="187"/>
      <c r="M157" s="191"/>
      <c r="N157" s="192"/>
      <c r="O157" s="192"/>
      <c r="P157" s="192"/>
      <c r="Q157" s="192"/>
      <c r="R157" s="192"/>
      <c r="S157" s="192"/>
      <c r="T157" s="193"/>
      <c r="AT157" s="188" t="s">
        <v>367</v>
      </c>
      <c r="AU157" s="188" t="s">
        <v>87</v>
      </c>
      <c r="AV157" s="15" t="s">
        <v>85</v>
      </c>
      <c r="AW157" s="15" t="s">
        <v>33</v>
      </c>
      <c r="AX157" s="15" t="s">
        <v>78</v>
      </c>
      <c r="AY157" s="188" t="s">
        <v>240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239</v>
      </c>
      <c r="H158" s="174">
        <v>4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78</v>
      </c>
      <c r="AY158" s="172" t="s">
        <v>240</v>
      </c>
    </row>
    <row r="159" spans="2:51" s="14" customFormat="1" ht="12">
      <c r="B159" s="179"/>
      <c r="D159" s="162" t="s">
        <v>367</v>
      </c>
      <c r="E159" s="180" t="s">
        <v>1</v>
      </c>
      <c r="F159" s="181" t="s">
        <v>368</v>
      </c>
      <c r="H159" s="182">
        <v>4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367</v>
      </c>
      <c r="AU159" s="180" t="s">
        <v>87</v>
      </c>
      <c r="AV159" s="14" t="s">
        <v>239</v>
      </c>
      <c r="AW159" s="14" t="s">
        <v>33</v>
      </c>
      <c r="AX159" s="14" t="s">
        <v>85</v>
      </c>
      <c r="AY159" s="180" t="s">
        <v>240</v>
      </c>
    </row>
    <row r="160" spans="1:65" s="2" customFormat="1" ht="24">
      <c r="A160" s="32"/>
      <c r="B160" s="148"/>
      <c r="C160" s="149" t="s">
        <v>282</v>
      </c>
      <c r="D160" s="149" t="s">
        <v>243</v>
      </c>
      <c r="E160" s="150" t="s">
        <v>423</v>
      </c>
      <c r="F160" s="151" t="s">
        <v>424</v>
      </c>
      <c r="G160" s="152" t="s">
        <v>355</v>
      </c>
      <c r="H160" s="153">
        <v>126.5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425</v>
      </c>
    </row>
    <row r="161" spans="1:47" s="2" customFormat="1" ht="19.5">
      <c r="A161" s="32"/>
      <c r="B161" s="33"/>
      <c r="C161" s="32"/>
      <c r="D161" s="162" t="s">
        <v>248</v>
      </c>
      <c r="E161" s="32"/>
      <c r="F161" s="163" t="s">
        <v>426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3" customFormat="1" ht="12">
      <c r="B162" s="171"/>
      <c r="D162" s="162" t="s">
        <v>367</v>
      </c>
      <c r="E162" s="172" t="s">
        <v>1</v>
      </c>
      <c r="F162" s="173" t="s">
        <v>736</v>
      </c>
      <c r="H162" s="174">
        <v>115.5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33</v>
      </c>
      <c r="AX162" s="13" t="s">
        <v>78</v>
      </c>
      <c r="AY162" s="172" t="s">
        <v>240</v>
      </c>
    </row>
    <row r="163" spans="2:51" s="13" customFormat="1" ht="12">
      <c r="B163" s="171"/>
      <c r="D163" s="162" t="s">
        <v>367</v>
      </c>
      <c r="E163" s="172" t="s">
        <v>1</v>
      </c>
      <c r="F163" s="173" t="s">
        <v>737</v>
      </c>
      <c r="H163" s="174">
        <v>11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367</v>
      </c>
      <c r="AU163" s="172" t="s">
        <v>87</v>
      </c>
      <c r="AV163" s="13" t="s">
        <v>87</v>
      </c>
      <c r="AW163" s="13" t="s">
        <v>33</v>
      </c>
      <c r="AX163" s="13" t="s">
        <v>78</v>
      </c>
      <c r="AY163" s="172" t="s">
        <v>240</v>
      </c>
    </row>
    <row r="164" spans="2:51" s="14" customFormat="1" ht="12">
      <c r="B164" s="179"/>
      <c r="D164" s="162" t="s">
        <v>367</v>
      </c>
      <c r="E164" s="180" t="s">
        <v>1</v>
      </c>
      <c r="F164" s="181" t="s">
        <v>368</v>
      </c>
      <c r="H164" s="182">
        <v>126.5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367</v>
      </c>
      <c r="AU164" s="180" t="s">
        <v>87</v>
      </c>
      <c r="AV164" s="14" t="s">
        <v>239</v>
      </c>
      <c r="AW164" s="14" t="s">
        <v>33</v>
      </c>
      <c r="AX164" s="14" t="s">
        <v>85</v>
      </c>
      <c r="AY164" s="180" t="s">
        <v>240</v>
      </c>
    </row>
    <row r="165" spans="1:65" s="2" customFormat="1" ht="16.5" customHeight="1">
      <c r="A165" s="32"/>
      <c r="B165" s="148"/>
      <c r="C165" s="194" t="s">
        <v>287</v>
      </c>
      <c r="D165" s="194" t="s">
        <v>428</v>
      </c>
      <c r="E165" s="195" t="s">
        <v>429</v>
      </c>
      <c r="F165" s="196" t="s">
        <v>430</v>
      </c>
      <c r="G165" s="197" t="s">
        <v>391</v>
      </c>
      <c r="H165" s="198">
        <v>27.3</v>
      </c>
      <c r="I165" s="199"/>
      <c r="J165" s="200">
        <f>ROUND(I165*H165,2)</f>
        <v>0</v>
      </c>
      <c r="K165" s="196" t="s">
        <v>356</v>
      </c>
      <c r="L165" s="201"/>
      <c r="M165" s="202" t="s">
        <v>1</v>
      </c>
      <c r="N165" s="203" t="s">
        <v>43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277</v>
      </c>
      <c r="AT165" s="160" t="s">
        <v>428</v>
      </c>
      <c r="AU165" s="160" t="s">
        <v>87</v>
      </c>
      <c r="AY165" s="17" t="s">
        <v>240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239</v>
      </c>
      <c r="BM165" s="160" t="s">
        <v>738</v>
      </c>
    </row>
    <row r="166" spans="1:47" s="2" customFormat="1" ht="12">
      <c r="A166" s="32"/>
      <c r="B166" s="33"/>
      <c r="C166" s="32"/>
      <c r="D166" s="162" t="s">
        <v>248</v>
      </c>
      <c r="E166" s="32"/>
      <c r="F166" s="163" t="s">
        <v>430</v>
      </c>
      <c r="G166" s="32"/>
      <c r="H166" s="32"/>
      <c r="I166" s="164"/>
      <c r="J166" s="32"/>
      <c r="K166" s="32"/>
      <c r="L166" s="33"/>
      <c r="M166" s="165"/>
      <c r="N166" s="166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248</v>
      </c>
      <c r="AU166" s="17" t="s">
        <v>87</v>
      </c>
    </row>
    <row r="167" spans="2:51" s="13" customFormat="1" ht="12">
      <c r="B167" s="171"/>
      <c r="D167" s="162" t="s">
        <v>367</v>
      </c>
      <c r="E167" s="172" t="s">
        <v>1</v>
      </c>
      <c r="F167" s="173" t="s">
        <v>687</v>
      </c>
      <c r="H167" s="174">
        <v>27.3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367</v>
      </c>
      <c r="AU167" s="172" t="s">
        <v>87</v>
      </c>
      <c r="AV167" s="13" t="s">
        <v>87</v>
      </c>
      <c r="AW167" s="13" t="s">
        <v>33</v>
      </c>
      <c r="AX167" s="13" t="s">
        <v>78</v>
      </c>
      <c r="AY167" s="172" t="s">
        <v>240</v>
      </c>
    </row>
    <row r="168" spans="2:51" s="14" customFormat="1" ht="12">
      <c r="B168" s="179"/>
      <c r="D168" s="162" t="s">
        <v>367</v>
      </c>
      <c r="E168" s="180" t="s">
        <v>1</v>
      </c>
      <c r="F168" s="181" t="s">
        <v>368</v>
      </c>
      <c r="H168" s="182">
        <v>27.3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367</v>
      </c>
      <c r="AU168" s="180" t="s">
        <v>87</v>
      </c>
      <c r="AV168" s="14" t="s">
        <v>239</v>
      </c>
      <c r="AW168" s="14" t="s">
        <v>33</v>
      </c>
      <c r="AX168" s="14" t="s">
        <v>85</v>
      </c>
      <c r="AY168" s="180" t="s">
        <v>240</v>
      </c>
    </row>
    <row r="169" spans="2:63" s="12" customFormat="1" ht="22.9" customHeight="1">
      <c r="B169" s="135"/>
      <c r="D169" s="136" t="s">
        <v>77</v>
      </c>
      <c r="E169" s="146" t="s">
        <v>262</v>
      </c>
      <c r="F169" s="146" t="s">
        <v>448</v>
      </c>
      <c r="I169" s="138"/>
      <c r="J169" s="147">
        <f>BK169</f>
        <v>0</v>
      </c>
      <c r="L169" s="135"/>
      <c r="M169" s="140"/>
      <c r="N169" s="141"/>
      <c r="O169" s="141"/>
      <c r="P169" s="142">
        <f>SUM(P170:P185)</f>
        <v>0</v>
      </c>
      <c r="Q169" s="141"/>
      <c r="R169" s="142">
        <f>SUM(R170:R185)</f>
        <v>63.944649999999996</v>
      </c>
      <c r="S169" s="141"/>
      <c r="T169" s="143">
        <f>SUM(T170:T185)</f>
        <v>0</v>
      </c>
      <c r="AR169" s="136" t="s">
        <v>85</v>
      </c>
      <c r="AT169" s="144" t="s">
        <v>77</v>
      </c>
      <c r="AU169" s="144" t="s">
        <v>85</v>
      </c>
      <c r="AY169" s="136" t="s">
        <v>240</v>
      </c>
      <c r="BK169" s="145">
        <f>SUM(BK170:BK185)</f>
        <v>0</v>
      </c>
    </row>
    <row r="170" spans="1:65" s="2" customFormat="1" ht="16.5" customHeight="1">
      <c r="A170" s="32"/>
      <c r="B170" s="148"/>
      <c r="C170" s="149" t="s">
        <v>292</v>
      </c>
      <c r="D170" s="149" t="s">
        <v>243</v>
      </c>
      <c r="E170" s="150" t="s">
        <v>449</v>
      </c>
      <c r="F170" s="151" t="s">
        <v>450</v>
      </c>
      <c r="G170" s="152" t="s">
        <v>355</v>
      </c>
      <c r="H170" s="153">
        <v>115</v>
      </c>
      <c r="I170" s="154"/>
      <c r="J170" s="155">
        <f>ROUND(I170*H170,2)</f>
        <v>0</v>
      </c>
      <c r="K170" s="151" t="s">
        <v>356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0.345</v>
      </c>
      <c r="R170" s="158">
        <f>Q170*H170</f>
        <v>39.675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239</v>
      </c>
      <c r="AT170" s="160" t="s">
        <v>243</v>
      </c>
      <c r="AU170" s="160" t="s">
        <v>87</v>
      </c>
      <c r="AY170" s="17" t="s">
        <v>240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239</v>
      </c>
      <c r="BM170" s="160" t="s">
        <v>739</v>
      </c>
    </row>
    <row r="171" spans="1:47" s="2" customFormat="1" ht="19.5">
      <c r="A171" s="32"/>
      <c r="B171" s="33"/>
      <c r="C171" s="32"/>
      <c r="D171" s="162" t="s">
        <v>248</v>
      </c>
      <c r="E171" s="32"/>
      <c r="F171" s="163" t="s">
        <v>452</v>
      </c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248</v>
      </c>
      <c r="AU171" s="17" t="s">
        <v>87</v>
      </c>
    </row>
    <row r="172" spans="2:51" s="13" customFormat="1" ht="12">
      <c r="B172" s="171"/>
      <c r="D172" s="162" t="s">
        <v>367</v>
      </c>
      <c r="E172" s="172" t="s">
        <v>1</v>
      </c>
      <c r="F172" s="173" t="s">
        <v>740</v>
      </c>
      <c r="H172" s="174">
        <v>105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367</v>
      </c>
      <c r="AU172" s="172" t="s">
        <v>87</v>
      </c>
      <c r="AV172" s="13" t="s">
        <v>87</v>
      </c>
      <c r="AW172" s="13" t="s">
        <v>33</v>
      </c>
      <c r="AX172" s="13" t="s">
        <v>78</v>
      </c>
      <c r="AY172" s="172" t="s">
        <v>240</v>
      </c>
    </row>
    <row r="173" spans="2:51" s="13" customFormat="1" ht="12">
      <c r="B173" s="171"/>
      <c r="D173" s="162" t="s">
        <v>367</v>
      </c>
      <c r="E173" s="172" t="s">
        <v>1</v>
      </c>
      <c r="F173" s="173" t="s">
        <v>287</v>
      </c>
      <c r="H173" s="174">
        <v>10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33</v>
      </c>
      <c r="AX173" s="13" t="s">
        <v>78</v>
      </c>
      <c r="AY173" s="172" t="s">
        <v>240</v>
      </c>
    </row>
    <row r="174" spans="2:51" s="14" customFormat="1" ht="12">
      <c r="B174" s="179"/>
      <c r="D174" s="162" t="s">
        <v>367</v>
      </c>
      <c r="E174" s="180" t="s">
        <v>1</v>
      </c>
      <c r="F174" s="181" t="s">
        <v>368</v>
      </c>
      <c r="H174" s="182">
        <v>115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367</v>
      </c>
      <c r="AU174" s="180" t="s">
        <v>87</v>
      </c>
      <c r="AV174" s="14" t="s">
        <v>239</v>
      </c>
      <c r="AW174" s="14" t="s">
        <v>33</v>
      </c>
      <c r="AX174" s="14" t="s">
        <v>85</v>
      </c>
      <c r="AY174" s="180" t="s">
        <v>240</v>
      </c>
    </row>
    <row r="175" spans="1:65" s="2" customFormat="1" ht="24">
      <c r="A175" s="32"/>
      <c r="B175" s="148"/>
      <c r="C175" s="149" t="s">
        <v>297</v>
      </c>
      <c r="D175" s="149" t="s">
        <v>243</v>
      </c>
      <c r="E175" s="150" t="s">
        <v>701</v>
      </c>
      <c r="F175" s="151" t="s">
        <v>702</v>
      </c>
      <c r="G175" s="152" t="s">
        <v>355</v>
      </c>
      <c r="H175" s="153">
        <v>115</v>
      </c>
      <c r="I175" s="154"/>
      <c r="J175" s="155">
        <f>ROUND(I175*H175,2)</f>
        <v>0</v>
      </c>
      <c r="K175" s="151" t="s">
        <v>356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0.08425</v>
      </c>
      <c r="R175" s="158">
        <f>Q175*H175</f>
        <v>9.68875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239</v>
      </c>
      <c r="AT175" s="160" t="s">
        <v>243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741</v>
      </c>
    </row>
    <row r="176" spans="1:47" s="2" customFormat="1" ht="48.75">
      <c r="A176" s="32"/>
      <c r="B176" s="33"/>
      <c r="C176" s="32"/>
      <c r="D176" s="162" t="s">
        <v>248</v>
      </c>
      <c r="E176" s="32"/>
      <c r="F176" s="163" t="s">
        <v>704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1:65" s="2" customFormat="1" ht="16.5" customHeight="1">
      <c r="A177" s="32"/>
      <c r="B177" s="148"/>
      <c r="C177" s="194" t="s">
        <v>302</v>
      </c>
      <c r="D177" s="194" t="s">
        <v>428</v>
      </c>
      <c r="E177" s="195" t="s">
        <v>705</v>
      </c>
      <c r="F177" s="196" t="s">
        <v>706</v>
      </c>
      <c r="G177" s="197" t="s">
        <v>355</v>
      </c>
      <c r="H177" s="198">
        <v>117.3</v>
      </c>
      <c r="I177" s="199"/>
      <c r="J177" s="200">
        <f>ROUND(I177*H177,2)</f>
        <v>0</v>
      </c>
      <c r="K177" s="196" t="s">
        <v>356</v>
      </c>
      <c r="L177" s="201"/>
      <c r="M177" s="202" t="s">
        <v>1</v>
      </c>
      <c r="N177" s="203" t="s">
        <v>43</v>
      </c>
      <c r="O177" s="58"/>
      <c r="P177" s="158">
        <f>O177*H177</f>
        <v>0</v>
      </c>
      <c r="Q177" s="158">
        <v>0.113</v>
      </c>
      <c r="R177" s="158">
        <f>Q177*H177</f>
        <v>13.2549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277</v>
      </c>
      <c r="AT177" s="160" t="s">
        <v>428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742</v>
      </c>
    </row>
    <row r="178" spans="2:51" s="13" customFormat="1" ht="12">
      <c r="B178" s="171"/>
      <c r="D178" s="162" t="s">
        <v>367</v>
      </c>
      <c r="E178" s="172" t="s">
        <v>1</v>
      </c>
      <c r="F178" s="173" t="s">
        <v>743</v>
      </c>
      <c r="H178" s="174">
        <v>117.3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367</v>
      </c>
      <c r="AU178" s="172" t="s">
        <v>87</v>
      </c>
      <c r="AV178" s="13" t="s">
        <v>87</v>
      </c>
      <c r="AW178" s="13" t="s">
        <v>33</v>
      </c>
      <c r="AX178" s="13" t="s">
        <v>78</v>
      </c>
      <c r="AY178" s="172" t="s">
        <v>240</v>
      </c>
    </row>
    <row r="179" spans="2:51" s="14" customFormat="1" ht="12">
      <c r="B179" s="179"/>
      <c r="D179" s="162" t="s">
        <v>367</v>
      </c>
      <c r="E179" s="180" t="s">
        <v>1</v>
      </c>
      <c r="F179" s="181" t="s">
        <v>368</v>
      </c>
      <c r="H179" s="182">
        <v>117.3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367</v>
      </c>
      <c r="AU179" s="180" t="s">
        <v>87</v>
      </c>
      <c r="AV179" s="14" t="s">
        <v>239</v>
      </c>
      <c r="AW179" s="14" t="s">
        <v>33</v>
      </c>
      <c r="AX179" s="14" t="s">
        <v>85</v>
      </c>
      <c r="AY179" s="180" t="s">
        <v>240</v>
      </c>
    </row>
    <row r="180" spans="1:65" s="2" customFormat="1" ht="16.5" customHeight="1">
      <c r="A180" s="32"/>
      <c r="B180" s="148"/>
      <c r="C180" s="194" t="s">
        <v>307</v>
      </c>
      <c r="D180" s="194" t="s">
        <v>428</v>
      </c>
      <c r="E180" s="195" t="s">
        <v>709</v>
      </c>
      <c r="F180" s="196" t="s">
        <v>710</v>
      </c>
      <c r="G180" s="197" t="s">
        <v>355</v>
      </c>
      <c r="H180" s="198">
        <v>10.2</v>
      </c>
      <c r="I180" s="199"/>
      <c r="J180" s="200">
        <f>ROUND(I180*H180,2)</f>
        <v>0</v>
      </c>
      <c r="K180" s="196" t="s">
        <v>356</v>
      </c>
      <c r="L180" s="201"/>
      <c r="M180" s="202" t="s">
        <v>1</v>
      </c>
      <c r="N180" s="203" t="s">
        <v>43</v>
      </c>
      <c r="O180" s="58"/>
      <c r="P180" s="158">
        <f>O180*H180</f>
        <v>0</v>
      </c>
      <c r="Q180" s="158">
        <v>0.13</v>
      </c>
      <c r="R180" s="158">
        <f>Q180*H180</f>
        <v>1.3259999999999998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277</v>
      </c>
      <c r="AT180" s="160" t="s">
        <v>428</v>
      </c>
      <c r="AU180" s="160" t="s">
        <v>87</v>
      </c>
      <c r="AY180" s="17" t="s">
        <v>240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239</v>
      </c>
      <c r="BM180" s="160" t="s">
        <v>744</v>
      </c>
    </row>
    <row r="181" spans="2:51" s="13" customFormat="1" ht="12">
      <c r="B181" s="171"/>
      <c r="D181" s="162" t="s">
        <v>367</v>
      </c>
      <c r="E181" s="172" t="s">
        <v>1</v>
      </c>
      <c r="F181" s="173" t="s">
        <v>745</v>
      </c>
      <c r="H181" s="174">
        <v>10.2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367</v>
      </c>
      <c r="AU181" s="172" t="s">
        <v>87</v>
      </c>
      <c r="AV181" s="13" t="s">
        <v>87</v>
      </c>
      <c r="AW181" s="13" t="s">
        <v>33</v>
      </c>
      <c r="AX181" s="13" t="s">
        <v>78</v>
      </c>
      <c r="AY181" s="172" t="s">
        <v>240</v>
      </c>
    </row>
    <row r="182" spans="2:51" s="14" customFormat="1" ht="12">
      <c r="B182" s="179"/>
      <c r="D182" s="162" t="s">
        <v>367</v>
      </c>
      <c r="E182" s="180" t="s">
        <v>1</v>
      </c>
      <c r="F182" s="181" t="s">
        <v>368</v>
      </c>
      <c r="H182" s="182">
        <v>10.2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367</v>
      </c>
      <c r="AU182" s="180" t="s">
        <v>87</v>
      </c>
      <c r="AV182" s="14" t="s">
        <v>239</v>
      </c>
      <c r="AW182" s="14" t="s">
        <v>33</v>
      </c>
      <c r="AX182" s="14" t="s">
        <v>85</v>
      </c>
      <c r="AY182" s="180" t="s">
        <v>240</v>
      </c>
    </row>
    <row r="183" spans="1:65" s="2" customFormat="1" ht="24">
      <c r="A183" s="32"/>
      <c r="B183" s="148"/>
      <c r="C183" s="149" t="s">
        <v>8</v>
      </c>
      <c r="D183" s="149" t="s">
        <v>243</v>
      </c>
      <c r="E183" s="150" t="s">
        <v>491</v>
      </c>
      <c r="F183" s="151" t="s">
        <v>492</v>
      </c>
      <c r="G183" s="152" t="s">
        <v>493</v>
      </c>
      <c r="H183" s="153">
        <v>2</v>
      </c>
      <c r="I183" s="154"/>
      <c r="J183" s="155">
        <f>ROUND(I183*H183,2)</f>
        <v>0</v>
      </c>
      <c r="K183" s="151" t="s">
        <v>1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239</v>
      </c>
      <c r="AT183" s="160" t="s">
        <v>243</v>
      </c>
      <c r="AU183" s="160" t="s">
        <v>87</v>
      </c>
      <c r="AY183" s="17" t="s">
        <v>240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239</v>
      </c>
      <c r="BM183" s="160" t="s">
        <v>746</v>
      </c>
    </row>
    <row r="184" spans="1:47" s="2" customFormat="1" ht="48.75">
      <c r="A184" s="32"/>
      <c r="B184" s="33"/>
      <c r="C184" s="32"/>
      <c r="D184" s="162" t="s">
        <v>248</v>
      </c>
      <c r="E184" s="32"/>
      <c r="F184" s="163" t="s">
        <v>495</v>
      </c>
      <c r="G184" s="32"/>
      <c r="H184" s="32"/>
      <c r="I184" s="164"/>
      <c r="J184" s="32"/>
      <c r="K184" s="32"/>
      <c r="L184" s="33"/>
      <c r="M184" s="165"/>
      <c r="N184" s="166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248</v>
      </c>
      <c r="AU184" s="17" t="s">
        <v>87</v>
      </c>
    </row>
    <row r="185" spans="2:51" s="13" customFormat="1" ht="12">
      <c r="B185" s="171"/>
      <c r="D185" s="162" t="s">
        <v>367</v>
      </c>
      <c r="F185" s="173" t="s">
        <v>747</v>
      </c>
      <c r="H185" s="174">
        <v>2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367</v>
      </c>
      <c r="AU185" s="172" t="s">
        <v>87</v>
      </c>
      <c r="AV185" s="13" t="s">
        <v>87</v>
      </c>
      <c r="AW185" s="13" t="s">
        <v>3</v>
      </c>
      <c r="AX185" s="13" t="s">
        <v>85</v>
      </c>
      <c r="AY185" s="172" t="s">
        <v>240</v>
      </c>
    </row>
    <row r="186" spans="2:63" s="12" customFormat="1" ht="22.9" customHeight="1">
      <c r="B186" s="135"/>
      <c r="D186" s="136" t="s">
        <v>77</v>
      </c>
      <c r="E186" s="146" t="s">
        <v>282</v>
      </c>
      <c r="F186" s="146" t="s">
        <v>508</v>
      </c>
      <c r="I186" s="138"/>
      <c r="J186" s="147">
        <f>BK186</f>
        <v>0</v>
      </c>
      <c r="L186" s="135"/>
      <c r="M186" s="140"/>
      <c r="N186" s="141"/>
      <c r="O186" s="141"/>
      <c r="P186" s="142">
        <f>SUM(P187:P196)</f>
        <v>0</v>
      </c>
      <c r="Q186" s="141"/>
      <c r="R186" s="142">
        <f>SUM(R187:R196)</f>
        <v>17.875399</v>
      </c>
      <c r="S186" s="141"/>
      <c r="T186" s="143">
        <f>SUM(T187:T196)</f>
        <v>0</v>
      </c>
      <c r="AR186" s="136" t="s">
        <v>85</v>
      </c>
      <c r="AT186" s="144" t="s">
        <v>77</v>
      </c>
      <c r="AU186" s="144" t="s">
        <v>85</v>
      </c>
      <c r="AY186" s="136" t="s">
        <v>240</v>
      </c>
      <c r="BK186" s="145">
        <f>SUM(BK187:BK196)</f>
        <v>0</v>
      </c>
    </row>
    <row r="187" spans="1:65" s="2" customFormat="1" ht="33" customHeight="1">
      <c r="A187" s="32"/>
      <c r="B187" s="148"/>
      <c r="C187" s="149" t="s">
        <v>316</v>
      </c>
      <c r="D187" s="149" t="s">
        <v>243</v>
      </c>
      <c r="E187" s="150" t="s">
        <v>714</v>
      </c>
      <c r="F187" s="151" t="s">
        <v>715</v>
      </c>
      <c r="G187" s="152" t="s">
        <v>445</v>
      </c>
      <c r="H187" s="153">
        <v>67</v>
      </c>
      <c r="I187" s="154"/>
      <c r="J187" s="155">
        <f>ROUND(I187*H187,2)</f>
        <v>0</v>
      </c>
      <c r="K187" s="151" t="s">
        <v>356</v>
      </c>
      <c r="L187" s="33"/>
      <c r="M187" s="156" t="s">
        <v>1</v>
      </c>
      <c r="N187" s="157" t="s">
        <v>43</v>
      </c>
      <c r="O187" s="58"/>
      <c r="P187" s="158">
        <f>O187*H187</f>
        <v>0</v>
      </c>
      <c r="Q187" s="158">
        <v>0.1295</v>
      </c>
      <c r="R187" s="158">
        <f>Q187*H187</f>
        <v>8.6765</v>
      </c>
      <c r="S187" s="158">
        <v>0</v>
      </c>
      <c r="T187" s="15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0" t="s">
        <v>239</v>
      </c>
      <c r="AT187" s="160" t="s">
        <v>243</v>
      </c>
      <c r="AU187" s="160" t="s">
        <v>87</v>
      </c>
      <c r="AY187" s="17" t="s">
        <v>240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7" t="s">
        <v>85</v>
      </c>
      <c r="BK187" s="161">
        <f>ROUND(I187*H187,2)</f>
        <v>0</v>
      </c>
      <c r="BL187" s="17" t="s">
        <v>239</v>
      </c>
      <c r="BM187" s="160" t="s">
        <v>748</v>
      </c>
    </row>
    <row r="188" spans="1:47" s="2" customFormat="1" ht="29.25">
      <c r="A188" s="32"/>
      <c r="B188" s="33"/>
      <c r="C188" s="32"/>
      <c r="D188" s="162" t="s">
        <v>248</v>
      </c>
      <c r="E188" s="32"/>
      <c r="F188" s="163" t="s">
        <v>717</v>
      </c>
      <c r="G188" s="32"/>
      <c r="H188" s="32"/>
      <c r="I188" s="164"/>
      <c r="J188" s="32"/>
      <c r="K188" s="32"/>
      <c r="L188" s="33"/>
      <c r="M188" s="165"/>
      <c r="N188" s="166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248</v>
      </c>
      <c r="AU188" s="17" t="s">
        <v>87</v>
      </c>
    </row>
    <row r="189" spans="1:65" s="2" customFormat="1" ht="16.5" customHeight="1">
      <c r="A189" s="32"/>
      <c r="B189" s="148"/>
      <c r="C189" s="194" t="s">
        <v>321</v>
      </c>
      <c r="D189" s="194" t="s">
        <v>428</v>
      </c>
      <c r="E189" s="195" t="s">
        <v>718</v>
      </c>
      <c r="F189" s="196" t="s">
        <v>719</v>
      </c>
      <c r="G189" s="197" t="s">
        <v>445</v>
      </c>
      <c r="H189" s="198">
        <v>68.34</v>
      </c>
      <c r="I189" s="199"/>
      <c r="J189" s="200">
        <f>ROUND(I189*H189,2)</f>
        <v>0</v>
      </c>
      <c r="K189" s="196" t="s">
        <v>356</v>
      </c>
      <c r="L189" s="201"/>
      <c r="M189" s="202" t="s">
        <v>1</v>
      </c>
      <c r="N189" s="203" t="s">
        <v>43</v>
      </c>
      <c r="O189" s="58"/>
      <c r="P189" s="158">
        <f>O189*H189</f>
        <v>0</v>
      </c>
      <c r="Q189" s="158">
        <v>0.024</v>
      </c>
      <c r="R189" s="158">
        <f>Q189*H189</f>
        <v>1.64016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277</v>
      </c>
      <c r="AT189" s="160" t="s">
        <v>428</v>
      </c>
      <c r="AU189" s="160" t="s">
        <v>87</v>
      </c>
      <c r="AY189" s="17" t="s">
        <v>240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239</v>
      </c>
      <c r="BM189" s="160" t="s">
        <v>749</v>
      </c>
    </row>
    <row r="190" spans="1:47" s="2" customFormat="1" ht="12">
      <c r="A190" s="32"/>
      <c r="B190" s="33"/>
      <c r="C190" s="32"/>
      <c r="D190" s="162" t="s">
        <v>248</v>
      </c>
      <c r="E190" s="32"/>
      <c r="F190" s="163" t="s">
        <v>721</v>
      </c>
      <c r="G190" s="32"/>
      <c r="H190" s="32"/>
      <c r="I190" s="164"/>
      <c r="J190" s="32"/>
      <c r="K190" s="32"/>
      <c r="L190" s="33"/>
      <c r="M190" s="165"/>
      <c r="N190" s="166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248</v>
      </c>
      <c r="AU190" s="17" t="s">
        <v>87</v>
      </c>
    </row>
    <row r="191" spans="2:51" s="13" customFormat="1" ht="12">
      <c r="B191" s="171"/>
      <c r="D191" s="162" t="s">
        <v>367</v>
      </c>
      <c r="E191" s="172" t="s">
        <v>1</v>
      </c>
      <c r="F191" s="173" t="s">
        <v>750</v>
      </c>
      <c r="H191" s="174">
        <v>68.34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367</v>
      </c>
      <c r="AU191" s="172" t="s">
        <v>87</v>
      </c>
      <c r="AV191" s="13" t="s">
        <v>87</v>
      </c>
      <c r="AW191" s="13" t="s">
        <v>33</v>
      </c>
      <c r="AX191" s="13" t="s">
        <v>78</v>
      </c>
      <c r="AY191" s="172" t="s">
        <v>240</v>
      </c>
    </row>
    <row r="192" spans="2:51" s="14" customFormat="1" ht="12">
      <c r="B192" s="179"/>
      <c r="D192" s="162" t="s">
        <v>367</v>
      </c>
      <c r="E192" s="180" t="s">
        <v>1</v>
      </c>
      <c r="F192" s="181" t="s">
        <v>368</v>
      </c>
      <c r="H192" s="182">
        <v>68.34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367</v>
      </c>
      <c r="AU192" s="180" t="s">
        <v>87</v>
      </c>
      <c r="AV192" s="14" t="s">
        <v>239</v>
      </c>
      <c r="AW192" s="14" t="s">
        <v>33</v>
      </c>
      <c r="AX192" s="14" t="s">
        <v>85</v>
      </c>
      <c r="AY192" s="180" t="s">
        <v>240</v>
      </c>
    </row>
    <row r="193" spans="1:65" s="2" customFormat="1" ht="24">
      <c r="A193" s="32"/>
      <c r="B193" s="148"/>
      <c r="C193" s="149" t="s">
        <v>327</v>
      </c>
      <c r="D193" s="149" t="s">
        <v>243</v>
      </c>
      <c r="E193" s="150" t="s">
        <v>572</v>
      </c>
      <c r="F193" s="151" t="s">
        <v>573</v>
      </c>
      <c r="G193" s="152" t="s">
        <v>375</v>
      </c>
      <c r="H193" s="153">
        <v>3.35</v>
      </c>
      <c r="I193" s="154"/>
      <c r="J193" s="155">
        <f>ROUND(I193*H193,2)</f>
        <v>0</v>
      </c>
      <c r="K193" s="151" t="s">
        <v>356</v>
      </c>
      <c r="L193" s="33"/>
      <c r="M193" s="156" t="s">
        <v>1</v>
      </c>
      <c r="N193" s="157" t="s">
        <v>43</v>
      </c>
      <c r="O193" s="58"/>
      <c r="P193" s="158">
        <f>O193*H193</f>
        <v>0</v>
      </c>
      <c r="Q193" s="158">
        <v>2.25634</v>
      </c>
      <c r="R193" s="158">
        <f>Q193*H193</f>
        <v>7.558738999999999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239</v>
      </c>
      <c r="AT193" s="160" t="s">
        <v>243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239</v>
      </c>
      <c r="BM193" s="160" t="s">
        <v>751</v>
      </c>
    </row>
    <row r="194" spans="1:47" s="2" customFormat="1" ht="19.5">
      <c r="A194" s="32"/>
      <c r="B194" s="33"/>
      <c r="C194" s="32"/>
      <c r="D194" s="162" t="s">
        <v>248</v>
      </c>
      <c r="E194" s="32"/>
      <c r="F194" s="163" t="s">
        <v>575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2:51" s="13" customFormat="1" ht="12">
      <c r="B195" s="171"/>
      <c r="D195" s="162" t="s">
        <v>367</v>
      </c>
      <c r="E195" s="172" t="s">
        <v>1</v>
      </c>
      <c r="F195" s="173" t="s">
        <v>752</v>
      </c>
      <c r="H195" s="174">
        <v>3.35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367</v>
      </c>
      <c r="AU195" s="172" t="s">
        <v>87</v>
      </c>
      <c r="AV195" s="13" t="s">
        <v>87</v>
      </c>
      <c r="AW195" s="13" t="s">
        <v>33</v>
      </c>
      <c r="AX195" s="13" t="s">
        <v>78</v>
      </c>
      <c r="AY195" s="172" t="s">
        <v>240</v>
      </c>
    </row>
    <row r="196" spans="2:51" s="14" customFormat="1" ht="12">
      <c r="B196" s="179"/>
      <c r="D196" s="162" t="s">
        <v>367</v>
      </c>
      <c r="E196" s="180" t="s">
        <v>1</v>
      </c>
      <c r="F196" s="181" t="s">
        <v>368</v>
      </c>
      <c r="H196" s="182">
        <v>3.35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367</v>
      </c>
      <c r="AU196" s="180" t="s">
        <v>87</v>
      </c>
      <c r="AV196" s="14" t="s">
        <v>239</v>
      </c>
      <c r="AW196" s="14" t="s">
        <v>33</v>
      </c>
      <c r="AX196" s="14" t="s">
        <v>85</v>
      </c>
      <c r="AY196" s="180" t="s">
        <v>240</v>
      </c>
    </row>
    <row r="197" spans="2:63" s="12" customFormat="1" ht="22.9" customHeight="1">
      <c r="B197" s="135"/>
      <c r="D197" s="136" t="s">
        <v>77</v>
      </c>
      <c r="E197" s="146" t="s">
        <v>614</v>
      </c>
      <c r="F197" s="146" t="s">
        <v>615</v>
      </c>
      <c r="I197" s="138"/>
      <c r="J197" s="147">
        <f>BK197</f>
        <v>0</v>
      </c>
      <c r="L197" s="135"/>
      <c r="M197" s="140"/>
      <c r="N197" s="141"/>
      <c r="O197" s="141"/>
      <c r="P197" s="142">
        <f>SUM(P198:P199)</f>
        <v>0</v>
      </c>
      <c r="Q197" s="141"/>
      <c r="R197" s="142">
        <f>SUM(R198:R199)</f>
        <v>0</v>
      </c>
      <c r="S197" s="141"/>
      <c r="T197" s="143">
        <f>SUM(T198:T199)</f>
        <v>0</v>
      </c>
      <c r="AR197" s="136" t="s">
        <v>85</v>
      </c>
      <c r="AT197" s="144" t="s">
        <v>77</v>
      </c>
      <c r="AU197" s="144" t="s">
        <v>85</v>
      </c>
      <c r="AY197" s="136" t="s">
        <v>240</v>
      </c>
      <c r="BK197" s="145">
        <f>SUM(BK198:BK199)</f>
        <v>0</v>
      </c>
    </row>
    <row r="198" spans="1:65" s="2" customFormat="1" ht="24">
      <c r="A198" s="32"/>
      <c r="B198" s="148"/>
      <c r="C198" s="149" t="s">
        <v>332</v>
      </c>
      <c r="D198" s="149" t="s">
        <v>243</v>
      </c>
      <c r="E198" s="150" t="s">
        <v>724</v>
      </c>
      <c r="F198" s="151" t="s">
        <v>725</v>
      </c>
      <c r="G198" s="152" t="s">
        <v>391</v>
      </c>
      <c r="H198" s="153">
        <v>81.82</v>
      </c>
      <c r="I198" s="154"/>
      <c r="J198" s="155">
        <f>ROUND(I198*H198,2)</f>
        <v>0</v>
      </c>
      <c r="K198" s="151" t="s">
        <v>356</v>
      </c>
      <c r="L198" s="33"/>
      <c r="M198" s="156" t="s">
        <v>1</v>
      </c>
      <c r="N198" s="157" t="s">
        <v>43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239</v>
      </c>
      <c r="AT198" s="160" t="s">
        <v>243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239</v>
      </c>
      <c r="BM198" s="160" t="s">
        <v>753</v>
      </c>
    </row>
    <row r="199" spans="1:47" s="2" customFormat="1" ht="19.5">
      <c r="A199" s="32"/>
      <c r="B199" s="33"/>
      <c r="C199" s="32"/>
      <c r="D199" s="162" t="s">
        <v>248</v>
      </c>
      <c r="E199" s="32"/>
      <c r="F199" s="163" t="s">
        <v>727</v>
      </c>
      <c r="G199" s="32"/>
      <c r="H199" s="32"/>
      <c r="I199" s="164"/>
      <c r="J199" s="32"/>
      <c r="K199" s="32"/>
      <c r="L199" s="33"/>
      <c r="M199" s="167"/>
      <c r="N199" s="168"/>
      <c r="O199" s="169"/>
      <c r="P199" s="169"/>
      <c r="Q199" s="169"/>
      <c r="R199" s="169"/>
      <c r="S199" s="169"/>
      <c r="T199" s="1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31" s="2" customFormat="1" ht="6.95" customHeight="1">
      <c r="A200" s="32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3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autoFilter ref="C124:K19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00"/>
  <sheetViews>
    <sheetView showGridLines="0" workbookViewId="0" topLeftCell="A17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124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212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52" t="str">
        <f>'Rekapitulace stavby'!K6</f>
        <v>ZTV pro výstavbu rodinných a bytových domů U Unika v Pacově - III.etapa</v>
      </c>
      <c r="F7" s="253"/>
      <c r="G7" s="253"/>
      <c r="H7" s="253"/>
      <c r="L7" s="20"/>
    </row>
    <row r="8" spans="2:12" s="1" customFormat="1" ht="12" customHeight="1">
      <c r="B8" s="20"/>
      <c r="D8" s="27" t="s">
        <v>213</v>
      </c>
      <c r="L8" s="20"/>
    </row>
    <row r="9" spans="1:31" s="2" customFormat="1" ht="16.5" customHeight="1">
      <c r="A9" s="32"/>
      <c r="B9" s="33"/>
      <c r="C9" s="32"/>
      <c r="D9" s="32"/>
      <c r="E9" s="252" t="s">
        <v>337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9" t="s">
        <v>754</v>
      </c>
      <c r="F11" s="251"/>
      <c r="G11" s="251"/>
      <c r="H11" s="25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125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21</v>
      </c>
      <c r="F17" s="32"/>
      <c r="G17" s="32"/>
      <c r="H17" s="32"/>
      <c r="I17" s="27" t="s">
        <v>26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27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4" t="str">
        <f>'Rekapitulace stavby'!E14</f>
        <v>Vyplň údaj</v>
      </c>
      <c r="F20" s="240"/>
      <c r="G20" s="240"/>
      <c r="H20" s="240"/>
      <c r="I20" s="27" t="s">
        <v>26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29</v>
      </c>
      <c r="E22" s="32"/>
      <c r="F22" s="32"/>
      <c r="G22" s="32"/>
      <c r="H22" s="32"/>
      <c r="I22" s="27" t="s">
        <v>25</v>
      </c>
      <c r="J22" s="25" t="s">
        <v>30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27" t="s">
        <v>26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34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26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36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55.25" customHeight="1">
      <c r="A29" s="99"/>
      <c r="B29" s="100"/>
      <c r="C29" s="99"/>
      <c r="D29" s="99"/>
      <c r="E29" s="244" t="s">
        <v>341</v>
      </c>
      <c r="F29" s="244"/>
      <c r="G29" s="244"/>
      <c r="H29" s="24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42</v>
      </c>
      <c r="E35" s="27" t="s">
        <v>43</v>
      </c>
      <c r="F35" s="104">
        <f>ROUND((SUM(BE125:BE199)),2)</f>
        <v>0</v>
      </c>
      <c r="G35" s="32"/>
      <c r="H35" s="32"/>
      <c r="I35" s="105">
        <v>0.21</v>
      </c>
      <c r="J35" s="104">
        <f>ROUND(((SUM(BE125:BE199))*I35),2)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44</v>
      </c>
      <c r="F36" s="104">
        <f>ROUND((SUM(BF125:BF199)),2)</f>
        <v>0</v>
      </c>
      <c r="G36" s="32"/>
      <c r="H36" s="32"/>
      <c r="I36" s="105">
        <v>0.15</v>
      </c>
      <c r="J36" s="104">
        <f>ROUND(((SUM(BF125:BF199))*I36),2)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4">
        <f>ROUND((SUM(BG125:BG199)),2)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46</v>
      </c>
      <c r="F38" s="104">
        <f>ROUND((SUM(BH125:BH199)),2)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47</v>
      </c>
      <c r="F39" s="104">
        <f>ROUND((SUM(BI125:BI199)),2)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217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52" t="str">
        <f>E7</f>
        <v>ZTV pro výstavbu rodinných a bytových domů U Unika v Pacově - III.etapa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213</v>
      </c>
      <c r="L86" s="20"/>
    </row>
    <row r="87" spans="1:31" s="2" customFormat="1" ht="16.5" customHeight="1">
      <c r="A87" s="32"/>
      <c r="B87" s="33"/>
      <c r="C87" s="32"/>
      <c r="D87" s="32"/>
      <c r="E87" s="252" t="s">
        <v>337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9" t="str">
        <f>E11</f>
        <v>SO-105 - Chodník pro pěší - část C</v>
      </c>
      <c r="F89" s="251"/>
      <c r="G89" s="251"/>
      <c r="H89" s="25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město Pacov</v>
      </c>
      <c r="G91" s="32"/>
      <c r="H91" s="32"/>
      <c r="I91" s="27" t="s">
        <v>22</v>
      </c>
      <c r="J91" s="55" t="str">
        <f>IF(J14="","",J14)</f>
        <v>21. 12. 2020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24</v>
      </c>
      <c r="D93" s="32"/>
      <c r="E93" s="32"/>
      <c r="F93" s="25" t="str">
        <f>E17</f>
        <v>město Pacov</v>
      </c>
      <c r="G93" s="32"/>
      <c r="H93" s="32"/>
      <c r="I93" s="27" t="s">
        <v>29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27</v>
      </c>
      <c r="D94" s="32"/>
      <c r="E94" s="32"/>
      <c r="F94" s="25" t="str">
        <f>IF(E20="","",E20)</f>
        <v>Vyplň údaj</v>
      </c>
      <c r="G94" s="32"/>
      <c r="H94" s="32"/>
      <c r="I94" s="27" t="s">
        <v>34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218</v>
      </c>
      <c r="D96" s="106"/>
      <c r="E96" s="106"/>
      <c r="F96" s="106"/>
      <c r="G96" s="106"/>
      <c r="H96" s="106"/>
      <c r="I96" s="106"/>
      <c r="J96" s="115" t="s">
        <v>219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220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221</v>
      </c>
    </row>
    <row r="99" spans="2:12" s="9" customFormat="1" ht="24.95" customHeight="1">
      <c r="B99" s="117"/>
      <c r="D99" s="118" t="s">
        <v>342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21"/>
      <c r="D100" s="122" t="s">
        <v>343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12" s="10" customFormat="1" ht="19.9" customHeight="1">
      <c r="B101" s="121"/>
      <c r="D101" s="122" t="s">
        <v>345</v>
      </c>
      <c r="E101" s="123"/>
      <c r="F101" s="123"/>
      <c r="G101" s="123"/>
      <c r="H101" s="123"/>
      <c r="I101" s="123"/>
      <c r="J101" s="124">
        <f>J169</f>
        <v>0</v>
      </c>
      <c r="L101" s="121"/>
    </row>
    <row r="102" spans="2:12" s="10" customFormat="1" ht="19.9" customHeight="1">
      <c r="B102" s="121"/>
      <c r="D102" s="122" t="s">
        <v>347</v>
      </c>
      <c r="E102" s="123"/>
      <c r="F102" s="123"/>
      <c r="G102" s="123"/>
      <c r="H102" s="123"/>
      <c r="I102" s="123"/>
      <c r="J102" s="124">
        <f>J186</f>
        <v>0</v>
      </c>
      <c r="L102" s="121"/>
    </row>
    <row r="103" spans="2:12" s="10" customFormat="1" ht="19.9" customHeight="1">
      <c r="B103" s="121"/>
      <c r="D103" s="122" t="s">
        <v>349</v>
      </c>
      <c r="E103" s="123"/>
      <c r="F103" s="123"/>
      <c r="G103" s="123"/>
      <c r="H103" s="123"/>
      <c r="I103" s="123"/>
      <c r="J103" s="124">
        <f>J197</f>
        <v>0</v>
      </c>
      <c r="L103" s="12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224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52" t="str">
        <f>E7</f>
        <v>ZTV pro výstavbu rodinných a bytových domů U Unika v Pacově - III.etapa</v>
      </c>
      <c r="F113" s="253"/>
      <c r="G113" s="253"/>
      <c r="H113" s="25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213</v>
      </c>
      <c r="L114" s="20"/>
    </row>
    <row r="115" spans="1:31" s="2" customFormat="1" ht="16.5" customHeight="1">
      <c r="A115" s="32"/>
      <c r="B115" s="33"/>
      <c r="C115" s="32"/>
      <c r="D115" s="32"/>
      <c r="E115" s="252" t="s">
        <v>337</v>
      </c>
      <c r="F115" s="251"/>
      <c r="G115" s="251"/>
      <c r="H115" s="25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9" t="str">
        <f>E11</f>
        <v>SO-105 - Chodník pro pěší - část C</v>
      </c>
      <c r="F117" s="251"/>
      <c r="G117" s="251"/>
      <c r="H117" s="25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město Pacov</v>
      </c>
      <c r="G119" s="32"/>
      <c r="H119" s="32"/>
      <c r="I119" s="27" t="s">
        <v>22</v>
      </c>
      <c r="J119" s="55" t="str">
        <f>IF(J14="","",J14)</f>
        <v>21. 12. 2020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E17</f>
        <v>město Pacov</v>
      </c>
      <c r="G121" s="32"/>
      <c r="H121" s="32"/>
      <c r="I121" s="27" t="s">
        <v>29</v>
      </c>
      <c r="J121" s="30" t="str">
        <f>E23</f>
        <v>PROJEKT CENTRUM NOVA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IF(E20="","",E20)</f>
        <v>Vyplň údaj</v>
      </c>
      <c r="G122" s="32"/>
      <c r="H122" s="32"/>
      <c r="I122" s="27" t="s">
        <v>34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225</v>
      </c>
      <c r="D124" s="128" t="s">
        <v>63</v>
      </c>
      <c r="E124" s="128" t="s">
        <v>59</v>
      </c>
      <c r="F124" s="128" t="s">
        <v>60</v>
      </c>
      <c r="G124" s="128" t="s">
        <v>226</v>
      </c>
      <c r="H124" s="128" t="s">
        <v>227</v>
      </c>
      <c r="I124" s="128" t="s">
        <v>228</v>
      </c>
      <c r="J124" s="128" t="s">
        <v>219</v>
      </c>
      <c r="K124" s="129" t="s">
        <v>229</v>
      </c>
      <c r="L124" s="130"/>
      <c r="M124" s="62" t="s">
        <v>1</v>
      </c>
      <c r="N124" s="63" t="s">
        <v>42</v>
      </c>
      <c r="O124" s="63" t="s">
        <v>230</v>
      </c>
      <c r="P124" s="63" t="s">
        <v>231</v>
      </c>
      <c r="Q124" s="63" t="s">
        <v>232</v>
      </c>
      <c r="R124" s="63" t="s">
        <v>233</v>
      </c>
      <c r="S124" s="63" t="s">
        <v>234</v>
      </c>
      <c r="T124" s="64" t="s">
        <v>235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9" customHeight="1">
      <c r="A125" s="32"/>
      <c r="B125" s="33"/>
      <c r="C125" s="69" t="s">
        <v>236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</f>
        <v>0</v>
      </c>
      <c r="Q125" s="66"/>
      <c r="R125" s="132">
        <f>R126</f>
        <v>69.16787099999999</v>
      </c>
      <c r="S125" s="66"/>
      <c r="T125" s="133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221</v>
      </c>
      <c r="BK125" s="134">
        <f>BK126</f>
        <v>0</v>
      </c>
    </row>
    <row r="126" spans="2:63" s="12" customFormat="1" ht="25.9" customHeight="1">
      <c r="B126" s="135"/>
      <c r="D126" s="136" t="s">
        <v>77</v>
      </c>
      <c r="E126" s="137" t="s">
        <v>350</v>
      </c>
      <c r="F126" s="137" t="s">
        <v>351</v>
      </c>
      <c r="I126" s="138"/>
      <c r="J126" s="139">
        <f>BK126</f>
        <v>0</v>
      </c>
      <c r="L126" s="135"/>
      <c r="M126" s="140"/>
      <c r="N126" s="141"/>
      <c r="O126" s="141"/>
      <c r="P126" s="142">
        <f>P127+P169+P186+P197</f>
        <v>0</v>
      </c>
      <c r="Q126" s="141"/>
      <c r="R126" s="142">
        <f>R127+R169+R186+R197</f>
        <v>69.16787099999999</v>
      </c>
      <c r="S126" s="141"/>
      <c r="T126" s="143">
        <f>T127+T169+T186+T197</f>
        <v>0</v>
      </c>
      <c r="AR126" s="136" t="s">
        <v>85</v>
      </c>
      <c r="AT126" s="144" t="s">
        <v>77</v>
      </c>
      <c r="AU126" s="144" t="s">
        <v>78</v>
      </c>
      <c r="AY126" s="136" t="s">
        <v>240</v>
      </c>
      <c r="BK126" s="145">
        <f>BK127+BK169+BK186+BK197</f>
        <v>0</v>
      </c>
    </row>
    <row r="127" spans="2:63" s="12" customFormat="1" ht="22.9" customHeight="1">
      <c r="B127" s="135"/>
      <c r="D127" s="136" t="s">
        <v>77</v>
      </c>
      <c r="E127" s="146" t="s">
        <v>85</v>
      </c>
      <c r="F127" s="146" t="s">
        <v>352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SUM(P128:P168)</f>
        <v>0</v>
      </c>
      <c r="Q127" s="141"/>
      <c r="R127" s="142">
        <f>SUM(R128:R168)</f>
        <v>0</v>
      </c>
      <c r="S127" s="141"/>
      <c r="T127" s="143">
        <f>SUM(T128:T168)</f>
        <v>0</v>
      </c>
      <c r="AR127" s="136" t="s">
        <v>85</v>
      </c>
      <c r="AT127" s="144" t="s">
        <v>77</v>
      </c>
      <c r="AU127" s="144" t="s">
        <v>85</v>
      </c>
      <c r="AY127" s="136" t="s">
        <v>240</v>
      </c>
      <c r="BK127" s="145">
        <f>SUM(BK128:BK168)</f>
        <v>0</v>
      </c>
    </row>
    <row r="128" spans="1:65" s="2" customFormat="1" ht="33" customHeight="1">
      <c r="A128" s="32"/>
      <c r="B128" s="148"/>
      <c r="C128" s="149" t="s">
        <v>85</v>
      </c>
      <c r="D128" s="149" t="s">
        <v>243</v>
      </c>
      <c r="E128" s="150" t="s">
        <v>729</v>
      </c>
      <c r="F128" s="151" t="s">
        <v>730</v>
      </c>
      <c r="G128" s="152" t="s">
        <v>375</v>
      </c>
      <c r="H128" s="153">
        <v>7</v>
      </c>
      <c r="I128" s="154"/>
      <c r="J128" s="155">
        <f>ROUND(I128*H128,2)</f>
        <v>0</v>
      </c>
      <c r="K128" s="151" t="s">
        <v>356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239</v>
      </c>
      <c r="AT128" s="160" t="s">
        <v>243</v>
      </c>
      <c r="AU128" s="160" t="s">
        <v>87</v>
      </c>
      <c r="AY128" s="17" t="s">
        <v>240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239</v>
      </c>
      <c r="BM128" s="160" t="s">
        <v>731</v>
      </c>
    </row>
    <row r="129" spans="1:47" s="2" customFormat="1" ht="29.25">
      <c r="A129" s="32"/>
      <c r="B129" s="33"/>
      <c r="C129" s="32"/>
      <c r="D129" s="162" t="s">
        <v>248</v>
      </c>
      <c r="E129" s="32"/>
      <c r="F129" s="163" t="s">
        <v>732</v>
      </c>
      <c r="G129" s="32"/>
      <c r="H129" s="32"/>
      <c r="I129" s="164"/>
      <c r="J129" s="32"/>
      <c r="K129" s="32"/>
      <c r="L129" s="33"/>
      <c r="M129" s="165"/>
      <c r="N129" s="166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248</v>
      </c>
      <c r="AU129" s="17" t="s">
        <v>87</v>
      </c>
    </row>
    <row r="130" spans="1:65" s="2" customFormat="1" ht="33" customHeight="1">
      <c r="A130" s="32"/>
      <c r="B130" s="148"/>
      <c r="C130" s="149" t="s">
        <v>87</v>
      </c>
      <c r="D130" s="149" t="s">
        <v>243</v>
      </c>
      <c r="E130" s="150" t="s">
        <v>384</v>
      </c>
      <c r="F130" s="151" t="s">
        <v>385</v>
      </c>
      <c r="G130" s="152" t="s">
        <v>375</v>
      </c>
      <c r="H130" s="153">
        <v>7</v>
      </c>
      <c r="I130" s="154"/>
      <c r="J130" s="155">
        <f>ROUND(I130*H130,2)</f>
        <v>0</v>
      </c>
      <c r="K130" s="151" t="s">
        <v>356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239</v>
      </c>
      <c r="AT130" s="160" t="s">
        <v>243</v>
      </c>
      <c r="AU130" s="160" t="s">
        <v>87</v>
      </c>
      <c r="AY130" s="17" t="s">
        <v>240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239</v>
      </c>
      <c r="BM130" s="160" t="s">
        <v>755</v>
      </c>
    </row>
    <row r="131" spans="1:47" s="2" customFormat="1" ht="39">
      <c r="A131" s="32"/>
      <c r="B131" s="33"/>
      <c r="C131" s="32"/>
      <c r="D131" s="162" t="s">
        <v>248</v>
      </c>
      <c r="E131" s="32"/>
      <c r="F131" s="163" t="s">
        <v>387</v>
      </c>
      <c r="G131" s="32"/>
      <c r="H131" s="32"/>
      <c r="I131" s="164"/>
      <c r="J131" s="32"/>
      <c r="K131" s="32"/>
      <c r="L131" s="33"/>
      <c r="M131" s="165"/>
      <c r="N131" s="166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248</v>
      </c>
      <c r="AU131" s="17" t="s">
        <v>87</v>
      </c>
    </row>
    <row r="132" spans="1:65" s="2" customFormat="1" ht="24">
      <c r="A132" s="32"/>
      <c r="B132" s="148"/>
      <c r="C132" s="149" t="s">
        <v>100</v>
      </c>
      <c r="D132" s="149" t="s">
        <v>243</v>
      </c>
      <c r="E132" s="150" t="s">
        <v>389</v>
      </c>
      <c r="F132" s="151" t="s">
        <v>390</v>
      </c>
      <c r="G132" s="152" t="s">
        <v>391</v>
      </c>
      <c r="H132" s="153">
        <v>14.7</v>
      </c>
      <c r="I132" s="154"/>
      <c r="J132" s="155">
        <f>ROUND(I132*H132,2)</f>
        <v>0</v>
      </c>
      <c r="K132" s="151" t="s">
        <v>356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239</v>
      </c>
      <c r="AT132" s="160" t="s">
        <v>243</v>
      </c>
      <c r="AU132" s="160" t="s">
        <v>87</v>
      </c>
      <c r="AY132" s="17" t="s">
        <v>240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239</v>
      </c>
      <c r="BM132" s="160" t="s">
        <v>392</v>
      </c>
    </row>
    <row r="133" spans="1:47" s="2" customFormat="1" ht="29.25">
      <c r="A133" s="32"/>
      <c r="B133" s="33"/>
      <c r="C133" s="32"/>
      <c r="D133" s="162" t="s">
        <v>248</v>
      </c>
      <c r="E133" s="32"/>
      <c r="F133" s="163" t="s">
        <v>393</v>
      </c>
      <c r="G133" s="32"/>
      <c r="H133" s="32"/>
      <c r="I133" s="164"/>
      <c r="J133" s="32"/>
      <c r="K133" s="32"/>
      <c r="L133" s="33"/>
      <c r="M133" s="165"/>
      <c r="N133" s="166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248</v>
      </c>
      <c r="AU133" s="17" t="s">
        <v>87</v>
      </c>
    </row>
    <row r="134" spans="2:51" s="13" customFormat="1" ht="12">
      <c r="B134" s="171"/>
      <c r="D134" s="162" t="s">
        <v>367</v>
      </c>
      <c r="E134" s="172" t="s">
        <v>1</v>
      </c>
      <c r="F134" s="173" t="s">
        <v>756</v>
      </c>
      <c r="H134" s="174">
        <v>14.7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367</v>
      </c>
      <c r="AU134" s="172" t="s">
        <v>87</v>
      </c>
      <c r="AV134" s="13" t="s">
        <v>87</v>
      </c>
      <c r="AW134" s="13" t="s">
        <v>33</v>
      </c>
      <c r="AX134" s="13" t="s">
        <v>78</v>
      </c>
      <c r="AY134" s="172" t="s">
        <v>240</v>
      </c>
    </row>
    <row r="135" spans="2:51" s="14" customFormat="1" ht="12">
      <c r="B135" s="179"/>
      <c r="D135" s="162" t="s">
        <v>367</v>
      </c>
      <c r="E135" s="180" t="s">
        <v>1</v>
      </c>
      <c r="F135" s="181" t="s">
        <v>368</v>
      </c>
      <c r="H135" s="182">
        <v>14.7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367</v>
      </c>
      <c r="AU135" s="180" t="s">
        <v>87</v>
      </c>
      <c r="AV135" s="14" t="s">
        <v>239</v>
      </c>
      <c r="AW135" s="14" t="s">
        <v>33</v>
      </c>
      <c r="AX135" s="14" t="s">
        <v>85</v>
      </c>
      <c r="AY135" s="180" t="s">
        <v>240</v>
      </c>
    </row>
    <row r="136" spans="1:65" s="2" customFormat="1" ht="24">
      <c r="A136" s="32"/>
      <c r="B136" s="148"/>
      <c r="C136" s="149" t="s">
        <v>239</v>
      </c>
      <c r="D136" s="149" t="s">
        <v>243</v>
      </c>
      <c r="E136" s="150" t="s">
        <v>395</v>
      </c>
      <c r="F136" s="151" t="s">
        <v>396</v>
      </c>
      <c r="G136" s="152" t="s">
        <v>375</v>
      </c>
      <c r="H136" s="153">
        <v>27</v>
      </c>
      <c r="I136" s="154"/>
      <c r="J136" s="155">
        <f>ROUND(I136*H136,2)</f>
        <v>0</v>
      </c>
      <c r="K136" s="151" t="s">
        <v>356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239</v>
      </c>
      <c r="AT136" s="160" t="s">
        <v>243</v>
      </c>
      <c r="AU136" s="160" t="s">
        <v>87</v>
      </c>
      <c r="AY136" s="17" t="s">
        <v>240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239</v>
      </c>
      <c r="BM136" s="160" t="s">
        <v>397</v>
      </c>
    </row>
    <row r="137" spans="1:47" s="2" customFormat="1" ht="29.25">
      <c r="A137" s="32"/>
      <c r="B137" s="33"/>
      <c r="C137" s="32"/>
      <c r="D137" s="162" t="s">
        <v>248</v>
      </c>
      <c r="E137" s="32"/>
      <c r="F137" s="163" t="s">
        <v>398</v>
      </c>
      <c r="G137" s="32"/>
      <c r="H137" s="32"/>
      <c r="I137" s="164"/>
      <c r="J137" s="32"/>
      <c r="K137" s="32"/>
      <c r="L137" s="33"/>
      <c r="M137" s="165"/>
      <c r="N137" s="166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248</v>
      </c>
      <c r="AU137" s="17" t="s">
        <v>87</v>
      </c>
    </row>
    <row r="138" spans="2:51" s="15" customFormat="1" ht="12">
      <c r="B138" s="187"/>
      <c r="D138" s="162" t="s">
        <v>367</v>
      </c>
      <c r="E138" s="188" t="s">
        <v>1</v>
      </c>
      <c r="F138" s="189" t="s">
        <v>399</v>
      </c>
      <c r="H138" s="188" t="s">
        <v>1</v>
      </c>
      <c r="I138" s="190"/>
      <c r="L138" s="187"/>
      <c r="M138" s="191"/>
      <c r="N138" s="192"/>
      <c r="O138" s="192"/>
      <c r="P138" s="192"/>
      <c r="Q138" s="192"/>
      <c r="R138" s="192"/>
      <c r="S138" s="192"/>
      <c r="T138" s="193"/>
      <c r="AT138" s="188" t="s">
        <v>367</v>
      </c>
      <c r="AU138" s="188" t="s">
        <v>87</v>
      </c>
      <c r="AV138" s="15" t="s">
        <v>85</v>
      </c>
      <c r="AW138" s="15" t="s">
        <v>33</v>
      </c>
      <c r="AX138" s="15" t="s">
        <v>78</v>
      </c>
      <c r="AY138" s="188" t="s">
        <v>240</v>
      </c>
    </row>
    <row r="139" spans="2:51" s="15" customFormat="1" ht="12">
      <c r="B139" s="187"/>
      <c r="D139" s="162" t="s">
        <v>367</v>
      </c>
      <c r="E139" s="188" t="s">
        <v>1</v>
      </c>
      <c r="F139" s="189" t="s">
        <v>400</v>
      </c>
      <c r="H139" s="188" t="s">
        <v>1</v>
      </c>
      <c r="I139" s="190"/>
      <c r="L139" s="187"/>
      <c r="M139" s="191"/>
      <c r="N139" s="192"/>
      <c r="O139" s="192"/>
      <c r="P139" s="192"/>
      <c r="Q139" s="192"/>
      <c r="R139" s="192"/>
      <c r="S139" s="192"/>
      <c r="T139" s="193"/>
      <c r="AT139" s="188" t="s">
        <v>367</v>
      </c>
      <c r="AU139" s="188" t="s">
        <v>87</v>
      </c>
      <c r="AV139" s="15" t="s">
        <v>85</v>
      </c>
      <c r="AW139" s="15" t="s">
        <v>33</v>
      </c>
      <c r="AX139" s="15" t="s">
        <v>78</v>
      </c>
      <c r="AY139" s="188" t="s">
        <v>240</v>
      </c>
    </row>
    <row r="140" spans="2:51" s="13" customFormat="1" ht="12">
      <c r="B140" s="171"/>
      <c r="D140" s="162" t="s">
        <v>367</v>
      </c>
      <c r="E140" s="172" t="s">
        <v>1</v>
      </c>
      <c r="F140" s="173" t="s">
        <v>467</v>
      </c>
      <c r="H140" s="174">
        <v>23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367</v>
      </c>
      <c r="AU140" s="172" t="s">
        <v>87</v>
      </c>
      <c r="AV140" s="13" t="s">
        <v>87</v>
      </c>
      <c r="AW140" s="13" t="s">
        <v>33</v>
      </c>
      <c r="AX140" s="13" t="s">
        <v>78</v>
      </c>
      <c r="AY140" s="172" t="s">
        <v>240</v>
      </c>
    </row>
    <row r="141" spans="2:51" s="15" customFormat="1" ht="12">
      <c r="B141" s="187"/>
      <c r="D141" s="162" t="s">
        <v>367</v>
      </c>
      <c r="E141" s="188" t="s">
        <v>1</v>
      </c>
      <c r="F141" s="189" t="s">
        <v>402</v>
      </c>
      <c r="H141" s="188" t="s">
        <v>1</v>
      </c>
      <c r="I141" s="190"/>
      <c r="L141" s="187"/>
      <c r="M141" s="191"/>
      <c r="N141" s="192"/>
      <c r="O141" s="192"/>
      <c r="P141" s="192"/>
      <c r="Q141" s="192"/>
      <c r="R141" s="192"/>
      <c r="S141" s="192"/>
      <c r="T141" s="193"/>
      <c r="AT141" s="188" t="s">
        <v>367</v>
      </c>
      <c r="AU141" s="188" t="s">
        <v>87</v>
      </c>
      <c r="AV141" s="15" t="s">
        <v>85</v>
      </c>
      <c r="AW141" s="15" t="s">
        <v>33</v>
      </c>
      <c r="AX141" s="15" t="s">
        <v>78</v>
      </c>
      <c r="AY141" s="188" t="s">
        <v>240</v>
      </c>
    </row>
    <row r="142" spans="2:51" s="13" customFormat="1" ht="12">
      <c r="B142" s="171"/>
      <c r="D142" s="162" t="s">
        <v>367</v>
      </c>
      <c r="E142" s="172" t="s">
        <v>1</v>
      </c>
      <c r="F142" s="173" t="s">
        <v>239</v>
      </c>
      <c r="H142" s="174">
        <v>4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367</v>
      </c>
      <c r="AU142" s="172" t="s">
        <v>87</v>
      </c>
      <c r="AV142" s="13" t="s">
        <v>87</v>
      </c>
      <c r="AW142" s="13" t="s">
        <v>33</v>
      </c>
      <c r="AX142" s="13" t="s">
        <v>78</v>
      </c>
      <c r="AY142" s="172" t="s">
        <v>240</v>
      </c>
    </row>
    <row r="143" spans="2:51" s="14" customFormat="1" ht="12">
      <c r="B143" s="179"/>
      <c r="D143" s="162" t="s">
        <v>367</v>
      </c>
      <c r="E143" s="180" t="s">
        <v>1</v>
      </c>
      <c r="F143" s="181" t="s">
        <v>368</v>
      </c>
      <c r="H143" s="182">
        <v>27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367</v>
      </c>
      <c r="AU143" s="180" t="s">
        <v>87</v>
      </c>
      <c r="AV143" s="14" t="s">
        <v>239</v>
      </c>
      <c r="AW143" s="14" t="s">
        <v>33</v>
      </c>
      <c r="AX143" s="14" t="s">
        <v>85</v>
      </c>
      <c r="AY143" s="180" t="s">
        <v>240</v>
      </c>
    </row>
    <row r="144" spans="1:65" s="2" customFormat="1" ht="33" customHeight="1">
      <c r="A144" s="32"/>
      <c r="B144" s="148"/>
      <c r="C144" s="149" t="s">
        <v>262</v>
      </c>
      <c r="D144" s="149" t="s">
        <v>243</v>
      </c>
      <c r="E144" s="150" t="s">
        <v>404</v>
      </c>
      <c r="F144" s="151" t="s">
        <v>405</v>
      </c>
      <c r="G144" s="152" t="s">
        <v>375</v>
      </c>
      <c r="H144" s="153">
        <v>27</v>
      </c>
      <c r="I144" s="154"/>
      <c r="J144" s="155">
        <f>ROUND(I144*H144,2)</f>
        <v>0</v>
      </c>
      <c r="K144" s="151" t="s">
        <v>356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239</v>
      </c>
      <c r="AT144" s="160" t="s">
        <v>243</v>
      </c>
      <c r="AU144" s="160" t="s">
        <v>87</v>
      </c>
      <c r="AY144" s="17" t="s">
        <v>240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239</v>
      </c>
      <c r="BM144" s="160" t="s">
        <v>406</v>
      </c>
    </row>
    <row r="145" spans="1:47" s="2" customFormat="1" ht="39">
      <c r="A145" s="32"/>
      <c r="B145" s="33"/>
      <c r="C145" s="32"/>
      <c r="D145" s="162" t="s">
        <v>248</v>
      </c>
      <c r="E145" s="32"/>
      <c r="F145" s="163" t="s">
        <v>407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248</v>
      </c>
      <c r="AU145" s="17" t="s">
        <v>87</v>
      </c>
    </row>
    <row r="146" spans="1:65" s="2" customFormat="1" ht="36">
      <c r="A146" s="32"/>
      <c r="B146" s="148"/>
      <c r="C146" s="149" t="s">
        <v>267</v>
      </c>
      <c r="D146" s="149" t="s">
        <v>243</v>
      </c>
      <c r="E146" s="150" t="s">
        <v>408</v>
      </c>
      <c r="F146" s="151" t="s">
        <v>409</v>
      </c>
      <c r="G146" s="152" t="s">
        <v>375</v>
      </c>
      <c r="H146" s="153">
        <v>270</v>
      </c>
      <c r="I146" s="154"/>
      <c r="J146" s="155">
        <f>ROUND(I146*H146,2)</f>
        <v>0</v>
      </c>
      <c r="K146" s="151" t="s">
        <v>356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239</v>
      </c>
      <c r="AT146" s="160" t="s">
        <v>243</v>
      </c>
      <c r="AU146" s="160" t="s">
        <v>87</v>
      </c>
      <c r="AY146" s="17" t="s">
        <v>240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239</v>
      </c>
      <c r="BM146" s="160" t="s">
        <v>410</v>
      </c>
    </row>
    <row r="147" spans="1:47" s="2" customFormat="1" ht="48.75">
      <c r="A147" s="32"/>
      <c r="B147" s="33"/>
      <c r="C147" s="32"/>
      <c r="D147" s="162" t="s">
        <v>248</v>
      </c>
      <c r="E147" s="32"/>
      <c r="F147" s="163" t="s">
        <v>411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248</v>
      </c>
      <c r="AU147" s="17" t="s">
        <v>87</v>
      </c>
    </row>
    <row r="148" spans="2:51" s="13" customFormat="1" ht="12">
      <c r="B148" s="171"/>
      <c r="D148" s="162" t="s">
        <v>367</v>
      </c>
      <c r="E148" s="172" t="s">
        <v>1</v>
      </c>
      <c r="F148" s="173" t="s">
        <v>757</v>
      </c>
      <c r="H148" s="174">
        <v>270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367</v>
      </c>
      <c r="AU148" s="172" t="s">
        <v>87</v>
      </c>
      <c r="AV148" s="13" t="s">
        <v>87</v>
      </c>
      <c r="AW148" s="13" t="s">
        <v>33</v>
      </c>
      <c r="AX148" s="13" t="s">
        <v>78</v>
      </c>
      <c r="AY148" s="172" t="s">
        <v>240</v>
      </c>
    </row>
    <row r="149" spans="2:51" s="14" customFormat="1" ht="12">
      <c r="B149" s="179"/>
      <c r="D149" s="162" t="s">
        <v>367</v>
      </c>
      <c r="E149" s="180" t="s">
        <v>1</v>
      </c>
      <c r="F149" s="181" t="s">
        <v>368</v>
      </c>
      <c r="H149" s="182">
        <v>270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367</v>
      </c>
      <c r="AU149" s="180" t="s">
        <v>87</v>
      </c>
      <c r="AV149" s="14" t="s">
        <v>239</v>
      </c>
      <c r="AW149" s="14" t="s">
        <v>33</v>
      </c>
      <c r="AX149" s="14" t="s">
        <v>85</v>
      </c>
      <c r="AY149" s="180" t="s">
        <v>240</v>
      </c>
    </row>
    <row r="150" spans="1:65" s="2" customFormat="1" ht="24">
      <c r="A150" s="32"/>
      <c r="B150" s="148"/>
      <c r="C150" s="149" t="s">
        <v>272</v>
      </c>
      <c r="D150" s="149" t="s">
        <v>243</v>
      </c>
      <c r="E150" s="150" t="s">
        <v>413</v>
      </c>
      <c r="F150" s="151" t="s">
        <v>414</v>
      </c>
      <c r="G150" s="152" t="s">
        <v>375</v>
      </c>
      <c r="H150" s="153">
        <v>23</v>
      </c>
      <c r="I150" s="154"/>
      <c r="J150" s="155">
        <f>ROUND(I150*H150,2)</f>
        <v>0</v>
      </c>
      <c r="K150" s="151" t="s">
        <v>356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239</v>
      </c>
      <c r="AT150" s="160" t="s">
        <v>243</v>
      </c>
      <c r="AU150" s="160" t="s">
        <v>87</v>
      </c>
      <c r="AY150" s="17" t="s">
        <v>240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239</v>
      </c>
      <c r="BM150" s="160" t="s">
        <v>415</v>
      </c>
    </row>
    <row r="151" spans="1:47" s="2" customFormat="1" ht="29.25">
      <c r="A151" s="32"/>
      <c r="B151" s="33"/>
      <c r="C151" s="32"/>
      <c r="D151" s="162" t="s">
        <v>248</v>
      </c>
      <c r="E151" s="32"/>
      <c r="F151" s="163" t="s">
        <v>416</v>
      </c>
      <c r="G151" s="32"/>
      <c r="H151" s="32"/>
      <c r="I151" s="164"/>
      <c r="J151" s="32"/>
      <c r="K151" s="32"/>
      <c r="L151" s="33"/>
      <c r="M151" s="165"/>
      <c r="N151" s="166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248</v>
      </c>
      <c r="AU151" s="17" t="s">
        <v>87</v>
      </c>
    </row>
    <row r="152" spans="2:51" s="15" customFormat="1" ht="12">
      <c r="B152" s="187"/>
      <c r="D152" s="162" t="s">
        <v>367</v>
      </c>
      <c r="E152" s="188" t="s">
        <v>1</v>
      </c>
      <c r="F152" s="189" t="s">
        <v>417</v>
      </c>
      <c r="H152" s="188" t="s">
        <v>1</v>
      </c>
      <c r="I152" s="190"/>
      <c r="L152" s="187"/>
      <c r="M152" s="191"/>
      <c r="N152" s="192"/>
      <c r="O152" s="192"/>
      <c r="P152" s="192"/>
      <c r="Q152" s="192"/>
      <c r="R152" s="192"/>
      <c r="S152" s="192"/>
      <c r="T152" s="193"/>
      <c r="AT152" s="188" t="s">
        <v>367</v>
      </c>
      <c r="AU152" s="188" t="s">
        <v>87</v>
      </c>
      <c r="AV152" s="15" t="s">
        <v>85</v>
      </c>
      <c r="AW152" s="15" t="s">
        <v>33</v>
      </c>
      <c r="AX152" s="15" t="s">
        <v>78</v>
      </c>
      <c r="AY152" s="188" t="s">
        <v>240</v>
      </c>
    </row>
    <row r="153" spans="2:51" s="13" customFormat="1" ht="12">
      <c r="B153" s="171"/>
      <c r="D153" s="162" t="s">
        <v>367</v>
      </c>
      <c r="E153" s="172" t="s">
        <v>1</v>
      </c>
      <c r="F153" s="173" t="s">
        <v>467</v>
      </c>
      <c r="H153" s="174">
        <v>23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367</v>
      </c>
      <c r="AU153" s="172" t="s">
        <v>87</v>
      </c>
      <c r="AV153" s="13" t="s">
        <v>87</v>
      </c>
      <c r="AW153" s="13" t="s">
        <v>33</v>
      </c>
      <c r="AX153" s="13" t="s">
        <v>78</v>
      </c>
      <c r="AY153" s="172" t="s">
        <v>240</v>
      </c>
    </row>
    <row r="154" spans="2:51" s="14" customFormat="1" ht="12">
      <c r="B154" s="179"/>
      <c r="D154" s="162" t="s">
        <v>367</v>
      </c>
      <c r="E154" s="180" t="s">
        <v>1</v>
      </c>
      <c r="F154" s="181" t="s">
        <v>368</v>
      </c>
      <c r="H154" s="182">
        <v>23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367</v>
      </c>
      <c r="AU154" s="180" t="s">
        <v>87</v>
      </c>
      <c r="AV154" s="14" t="s">
        <v>239</v>
      </c>
      <c r="AW154" s="14" t="s">
        <v>33</v>
      </c>
      <c r="AX154" s="14" t="s">
        <v>85</v>
      </c>
      <c r="AY154" s="180" t="s">
        <v>240</v>
      </c>
    </row>
    <row r="155" spans="1:65" s="2" customFormat="1" ht="24">
      <c r="A155" s="32"/>
      <c r="B155" s="148"/>
      <c r="C155" s="149" t="s">
        <v>277</v>
      </c>
      <c r="D155" s="149" t="s">
        <v>243</v>
      </c>
      <c r="E155" s="150" t="s">
        <v>418</v>
      </c>
      <c r="F155" s="151" t="s">
        <v>419</v>
      </c>
      <c r="G155" s="152" t="s">
        <v>375</v>
      </c>
      <c r="H155" s="153">
        <v>4</v>
      </c>
      <c r="I155" s="154"/>
      <c r="J155" s="155">
        <f>ROUND(I155*H155,2)</f>
        <v>0</v>
      </c>
      <c r="K155" s="151" t="s">
        <v>356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239</v>
      </c>
      <c r="AT155" s="160" t="s">
        <v>243</v>
      </c>
      <c r="AU155" s="160" t="s">
        <v>87</v>
      </c>
      <c r="AY155" s="17" t="s">
        <v>240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239</v>
      </c>
      <c r="BM155" s="160" t="s">
        <v>420</v>
      </c>
    </row>
    <row r="156" spans="1:47" s="2" customFormat="1" ht="39">
      <c r="A156" s="32"/>
      <c r="B156" s="33"/>
      <c r="C156" s="32"/>
      <c r="D156" s="162" t="s">
        <v>248</v>
      </c>
      <c r="E156" s="32"/>
      <c r="F156" s="163" t="s">
        <v>421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248</v>
      </c>
      <c r="AU156" s="17" t="s">
        <v>87</v>
      </c>
    </row>
    <row r="157" spans="2:51" s="15" customFormat="1" ht="12">
      <c r="B157" s="187"/>
      <c r="D157" s="162" t="s">
        <v>367</v>
      </c>
      <c r="E157" s="188" t="s">
        <v>1</v>
      </c>
      <c r="F157" s="189" t="s">
        <v>422</v>
      </c>
      <c r="H157" s="188" t="s">
        <v>1</v>
      </c>
      <c r="I157" s="190"/>
      <c r="L157" s="187"/>
      <c r="M157" s="191"/>
      <c r="N157" s="192"/>
      <c r="O157" s="192"/>
      <c r="P157" s="192"/>
      <c r="Q157" s="192"/>
      <c r="R157" s="192"/>
      <c r="S157" s="192"/>
      <c r="T157" s="193"/>
      <c r="AT157" s="188" t="s">
        <v>367</v>
      </c>
      <c r="AU157" s="188" t="s">
        <v>87</v>
      </c>
      <c r="AV157" s="15" t="s">
        <v>85</v>
      </c>
      <c r="AW157" s="15" t="s">
        <v>33</v>
      </c>
      <c r="AX157" s="15" t="s">
        <v>78</v>
      </c>
      <c r="AY157" s="188" t="s">
        <v>240</v>
      </c>
    </row>
    <row r="158" spans="2:51" s="13" customFormat="1" ht="12">
      <c r="B158" s="171"/>
      <c r="D158" s="162" t="s">
        <v>367</v>
      </c>
      <c r="E158" s="172" t="s">
        <v>1</v>
      </c>
      <c r="F158" s="173" t="s">
        <v>239</v>
      </c>
      <c r="H158" s="174">
        <v>4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367</v>
      </c>
      <c r="AU158" s="172" t="s">
        <v>87</v>
      </c>
      <c r="AV158" s="13" t="s">
        <v>87</v>
      </c>
      <c r="AW158" s="13" t="s">
        <v>33</v>
      </c>
      <c r="AX158" s="13" t="s">
        <v>78</v>
      </c>
      <c r="AY158" s="172" t="s">
        <v>240</v>
      </c>
    </row>
    <row r="159" spans="2:51" s="14" customFormat="1" ht="12">
      <c r="B159" s="179"/>
      <c r="D159" s="162" t="s">
        <v>367</v>
      </c>
      <c r="E159" s="180" t="s">
        <v>1</v>
      </c>
      <c r="F159" s="181" t="s">
        <v>368</v>
      </c>
      <c r="H159" s="182">
        <v>4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367</v>
      </c>
      <c r="AU159" s="180" t="s">
        <v>87</v>
      </c>
      <c r="AV159" s="14" t="s">
        <v>239</v>
      </c>
      <c r="AW159" s="14" t="s">
        <v>33</v>
      </c>
      <c r="AX159" s="14" t="s">
        <v>85</v>
      </c>
      <c r="AY159" s="180" t="s">
        <v>240</v>
      </c>
    </row>
    <row r="160" spans="1:65" s="2" customFormat="1" ht="24">
      <c r="A160" s="32"/>
      <c r="B160" s="148"/>
      <c r="C160" s="149" t="s">
        <v>282</v>
      </c>
      <c r="D160" s="149" t="s">
        <v>243</v>
      </c>
      <c r="E160" s="150" t="s">
        <v>423</v>
      </c>
      <c r="F160" s="151" t="s">
        <v>424</v>
      </c>
      <c r="G160" s="152" t="s">
        <v>355</v>
      </c>
      <c r="H160" s="153">
        <v>105.6</v>
      </c>
      <c r="I160" s="154"/>
      <c r="J160" s="155">
        <f>ROUND(I160*H160,2)</f>
        <v>0</v>
      </c>
      <c r="K160" s="151" t="s">
        <v>356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239</v>
      </c>
      <c r="AT160" s="160" t="s">
        <v>243</v>
      </c>
      <c r="AU160" s="160" t="s">
        <v>87</v>
      </c>
      <c r="AY160" s="17" t="s">
        <v>240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239</v>
      </c>
      <c r="BM160" s="160" t="s">
        <v>425</v>
      </c>
    </row>
    <row r="161" spans="1:47" s="2" customFormat="1" ht="19.5">
      <c r="A161" s="32"/>
      <c r="B161" s="33"/>
      <c r="C161" s="32"/>
      <c r="D161" s="162" t="s">
        <v>248</v>
      </c>
      <c r="E161" s="32"/>
      <c r="F161" s="163" t="s">
        <v>426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248</v>
      </c>
      <c r="AU161" s="17" t="s">
        <v>87</v>
      </c>
    </row>
    <row r="162" spans="2:51" s="13" customFormat="1" ht="12">
      <c r="B162" s="171"/>
      <c r="D162" s="162" t="s">
        <v>367</v>
      </c>
      <c r="E162" s="172" t="s">
        <v>1</v>
      </c>
      <c r="F162" s="173" t="s">
        <v>758</v>
      </c>
      <c r="H162" s="174">
        <v>100.1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367</v>
      </c>
      <c r="AU162" s="172" t="s">
        <v>87</v>
      </c>
      <c r="AV162" s="13" t="s">
        <v>87</v>
      </c>
      <c r="AW162" s="13" t="s">
        <v>33</v>
      </c>
      <c r="AX162" s="13" t="s">
        <v>78</v>
      </c>
      <c r="AY162" s="172" t="s">
        <v>240</v>
      </c>
    </row>
    <row r="163" spans="2:51" s="13" customFormat="1" ht="12">
      <c r="B163" s="171"/>
      <c r="D163" s="162" t="s">
        <v>367</v>
      </c>
      <c r="E163" s="172" t="s">
        <v>1</v>
      </c>
      <c r="F163" s="173" t="s">
        <v>759</v>
      </c>
      <c r="H163" s="174">
        <v>5.5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367</v>
      </c>
      <c r="AU163" s="172" t="s">
        <v>87</v>
      </c>
      <c r="AV163" s="13" t="s">
        <v>87</v>
      </c>
      <c r="AW163" s="13" t="s">
        <v>33</v>
      </c>
      <c r="AX163" s="13" t="s">
        <v>78</v>
      </c>
      <c r="AY163" s="172" t="s">
        <v>240</v>
      </c>
    </row>
    <row r="164" spans="2:51" s="14" customFormat="1" ht="12">
      <c r="B164" s="179"/>
      <c r="D164" s="162" t="s">
        <v>367</v>
      </c>
      <c r="E164" s="180" t="s">
        <v>1</v>
      </c>
      <c r="F164" s="181" t="s">
        <v>368</v>
      </c>
      <c r="H164" s="182">
        <v>105.6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367</v>
      </c>
      <c r="AU164" s="180" t="s">
        <v>87</v>
      </c>
      <c r="AV164" s="14" t="s">
        <v>239</v>
      </c>
      <c r="AW164" s="14" t="s">
        <v>33</v>
      </c>
      <c r="AX164" s="14" t="s">
        <v>85</v>
      </c>
      <c r="AY164" s="180" t="s">
        <v>240</v>
      </c>
    </row>
    <row r="165" spans="1:65" s="2" customFormat="1" ht="16.5" customHeight="1">
      <c r="A165" s="32"/>
      <c r="B165" s="148"/>
      <c r="C165" s="194" t="s">
        <v>287</v>
      </c>
      <c r="D165" s="194" t="s">
        <v>428</v>
      </c>
      <c r="E165" s="195" t="s">
        <v>429</v>
      </c>
      <c r="F165" s="196" t="s">
        <v>430</v>
      </c>
      <c r="G165" s="197" t="s">
        <v>391</v>
      </c>
      <c r="H165" s="198">
        <v>56.7</v>
      </c>
      <c r="I165" s="199"/>
      <c r="J165" s="200">
        <f>ROUND(I165*H165,2)</f>
        <v>0</v>
      </c>
      <c r="K165" s="196" t="s">
        <v>356</v>
      </c>
      <c r="L165" s="201"/>
      <c r="M165" s="202" t="s">
        <v>1</v>
      </c>
      <c r="N165" s="203" t="s">
        <v>43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277</v>
      </c>
      <c r="AT165" s="160" t="s">
        <v>428</v>
      </c>
      <c r="AU165" s="160" t="s">
        <v>87</v>
      </c>
      <c r="AY165" s="17" t="s">
        <v>240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239</v>
      </c>
      <c r="BM165" s="160" t="s">
        <v>760</v>
      </c>
    </row>
    <row r="166" spans="1:47" s="2" customFormat="1" ht="12">
      <c r="A166" s="32"/>
      <c r="B166" s="33"/>
      <c r="C166" s="32"/>
      <c r="D166" s="162" t="s">
        <v>248</v>
      </c>
      <c r="E166" s="32"/>
      <c r="F166" s="163" t="s">
        <v>430</v>
      </c>
      <c r="G166" s="32"/>
      <c r="H166" s="32"/>
      <c r="I166" s="164"/>
      <c r="J166" s="32"/>
      <c r="K166" s="32"/>
      <c r="L166" s="33"/>
      <c r="M166" s="165"/>
      <c r="N166" s="166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248</v>
      </c>
      <c r="AU166" s="17" t="s">
        <v>87</v>
      </c>
    </row>
    <row r="167" spans="2:51" s="13" customFormat="1" ht="12">
      <c r="B167" s="171"/>
      <c r="D167" s="162" t="s">
        <v>367</v>
      </c>
      <c r="E167" s="172" t="s">
        <v>1</v>
      </c>
      <c r="F167" s="173" t="s">
        <v>761</v>
      </c>
      <c r="H167" s="174">
        <v>56.7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367</v>
      </c>
      <c r="AU167" s="172" t="s">
        <v>87</v>
      </c>
      <c r="AV167" s="13" t="s">
        <v>87</v>
      </c>
      <c r="AW167" s="13" t="s">
        <v>33</v>
      </c>
      <c r="AX167" s="13" t="s">
        <v>78</v>
      </c>
      <c r="AY167" s="172" t="s">
        <v>240</v>
      </c>
    </row>
    <row r="168" spans="2:51" s="14" customFormat="1" ht="12">
      <c r="B168" s="179"/>
      <c r="D168" s="162" t="s">
        <v>367</v>
      </c>
      <c r="E168" s="180" t="s">
        <v>1</v>
      </c>
      <c r="F168" s="181" t="s">
        <v>368</v>
      </c>
      <c r="H168" s="182">
        <v>56.7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367</v>
      </c>
      <c r="AU168" s="180" t="s">
        <v>87</v>
      </c>
      <c r="AV168" s="14" t="s">
        <v>239</v>
      </c>
      <c r="AW168" s="14" t="s">
        <v>33</v>
      </c>
      <c r="AX168" s="14" t="s">
        <v>85</v>
      </c>
      <c r="AY168" s="180" t="s">
        <v>240</v>
      </c>
    </row>
    <row r="169" spans="2:63" s="12" customFormat="1" ht="22.9" customHeight="1">
      <c r="B169" s="135"/>
      <c r="D169" s="136" t="s">
        <v>77</v>
      </c>
      <c r="E169" s="146" t="s">
        <v>262</v>
      </c>
      <c r="F169" s="146" t="s">
        <v>448</v>
      </c>
      <c r="I169" s="138"/>
      <c r="J169" s="147">
        <f>BK169</f>
        <v>0</v>
      </c>
      <c r="L169" s="135"/>
      <c r="M169" s="140"/>
      <c r="N169" s="141"/>
      <c r="O169" s="141"/>
      <c r="P169" s="142">
        <f>SUM(P170:P185)</f>
        <v>0</v>
      </c>
      <c r="Q169" s="141"/>
      <c r="R169" s="142">
        <f>SUM(R170:R185)</f>
        <v>52.35965999999999</v>
      </c>
      <c r="S169" s="141"/>
      <c r="T169" s="143">
        <f>SUM(T170:T185)</f>
        <v>0</v>
      </c>
      <c r="AR169" s="136" t="s">
        <v>85</v>
      </c>
      <c r="AT169" s="144" t="s">
        <v>77</v>
      </c>
      <c r="AU169" s="144" t="s">
        <v>85</v>
      </c>
      <c r="AY169" s="136" t="s">
        <v>240</v>
      </c>
      <c r="BK169" s="145">
        <f>SUM(BK170:BK185)</f>
        <v>0</v>
      </c>
    </row>
    <row r="170" spans="1:65" s="2" customFormat="1" ht="16.5" customHeight="1">
      <c r="A170" s="32"/>
      <c r="B170" s="148"/>
      <c r="C170" s="149" t="s">
        <v>292</v>
      </c>
      <c r="D170" s="149" t="s">
        <v>243</v>
      </c>
      <c r="E170" s="150" t="s">
        <v>449</v>
      </c>
      <c r="F170" s="151" t="s">
        <v>450</v>
      </c>
      <c r="G170" s="152" t="s">
        <v>355</v>
      </c>
      <c r="H170" s="153">
        <v>96</v>
      </c>
      <c r="I170" s="154"/>
      <c r="J170" s="155">
        <f>ROUND(I170*H170,2)</f>
        <v>0</v>
      </c>
      <c r="K170" s="151" t="s">
        <v>356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0.345</v>
      </c>
      <c r="R170" s="158">
        <f>Q170*H170</f>
        <v>33.12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239</v>
      </c>
      <c r="AT170" s="160" t="s">
        <v>243</v>
      </c>
      <c r="AU170" s="160" t="s">
        <v>87</v>
      </c>
      <c r="AY170" s="17" t="s">
        <v>240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239</v>
      </c>
      <c r="BM170" s="160" t="s">
        <v>739</v>
      </c>
    </row>
    <row r="171" spans="1:47" s="2" customFormat="1" ht="19.5">
      <c r="A171" s="32"/>
      <c r="B171" s="33"/>
      <c r="C171" s="32"/>
      <c r="D171" s="162" t="s">
        <v>248</v>
      </c>
      <c r="E171" s="32"/>
      <c r="F171" s="163" t="s">
        <v>452</v>
      </c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248</v>
      </c>
      <c r="AU171" s="17" t="s">
        <v>87</v>
      </c>
    </row>
    <row r="172" spans="2:51" s="13" customFormat="1" ht="12">
      <c r="B172" s="171"/>
      <c r="D172" s="162" t="s">
        <v>367</v>
      </c>
      <c r="E172" s="172" t="s">
        <v>1</v>
      </c>
      <c r="F172" s="173" t="s">
        <v>762</v>
      </c>
      <c r="H172" s="174">
        <v>91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367</v>
      </c>
      <c r="AU172" s="172" t="s">
        <v>87</v>
      </c>
      <c r="AV172" s="13" t="s">
        <v>87</v>
      </c>
      <c r="AW172" s="13" t="s">
        <v>33</v>
      </c>
      <c r="AX172" s="13" t="s">
        <v>78</v>
      </c>
      <c r="AY172" s="172" t="s">
        <v>240</v>
      </c>
    </row>
    <row r="173" spans="2:51" s="13" customFormat="1" ht="12">
      <c r="B173" s="171"/>
      <c r="D173" s="162" t="s">
        <v>367</v>
      </c>
      <c r="E173" s="172" t="s">
        <v>1</v>
      </c>
      <c r="F173" s="173" t="s">
        <v>262</v>
      </c>
      <c r="H173" s="174">
        <v>5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367</v>
      </c>
      <c r="AU173" s="172" t="s">
        <v>87</v>
      </c>
      <c r="AV173" s="13" t="s">
        <v>87</v>
      </c>
      <c r="AW173" s="13" t="s">
        <v>33</v>
      </c>
      <c r="AX173" s="13" t="s">
        <v>78</v>
      </c>
      <c r="AY173" s="172" t="s">
        <v>240</v>
      </c>
    </row>
    <row r="174" spans="2:51" s="14" customFormat="1" ht="12">
      <c r="B174" s="179"/>
      <c r="D174" s="162" t="s">
        <v>367</v>
      </c>
      <c r="E174" s="180" t="s">
        <v>1</v>
      </c>
      <c r="F174" s="181" t="s">
        <v>368</v>
      </c>
      <c r="H174" s="182">
        <v>96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367</v>
      </c>
      <c r="AU174" s="180" t="s">
        <v>87</v>
      </c>
      <c r="AV174" s="14" t="s">
        <v>239</v>
      </c>
      <c r="AW174" s="14" t="s">
        <v>33</v>
      </c>
      <c r="AX174" s="14" t="s">
        <v>85</v>
      </c>
      <c r="AY174" s="180" t="s">
        <v>240</v>
      </c>
    </row>
    <row r="175" spans="1:65" s="2" customFormat="1" ht="24">
      <c r="A175" s="32"/>
      <c r="B175" s="148"/>
      <c r="C175" s="149" t="s">
        <v>297</v>
      </c>
      <c r="D175" s="149" t="s">
        <v>243</v>
      </c>
      <c r="E175" s="150" t="s">
        <v>763</v>
      </c>
      <c r="F175" s="151" t="s">
        <v>764</v>
      </c>
      <c r="G175" s="152" t="s">
        <v>355</v>
      </c>
      <c r="H175" s="153">
        <v>96</v>
      </c>
      <c r="I175" s="154"/>
      <c r="J175" s="155">
        <f>ROUND(I175*H175,2)</f>
        <v>0</v>
      </c>
      <c r="K175" s="151" t="s">
        <v>356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0.08425</v>
      </c>
      <c r="R175" s="158">
        <f>Q175*H175</f>
        <v>8.088000000000001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239</v>
      </c>
      <c r="AT175" s="160" t="s">
        <v>243</v>
      </c>
      <c r="AU175" s="160" t="s">
        <v>87</v>
      </c>
      <c r="AY175" s="17" t="s">
        <v>240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239</v>
      </c>
      <c r="BM175" s="160" t="s">
        <v>765</v>
      </c>
    </row>
    <row r="176" spans="1:47" s="2" customFormat="1" ht="48.75">
      <c r="A176" s="32"/>
      <c r="B176" s="33"/>
      <c r="C176" s="32"/>
      <c r="D176" s="162" t="s">
        <v>248</v>
      </c>
      <c r="E176" s="32"/>
      <c r="F176" s="163" t="s">
        <v>766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248</v>
      </c>
      <c r="AU176" s="17" t="s">
        <v>87</v>
      </c>
    </row>
    <row r="177" spans="1:65" s="2" customFormat="1" ht="16.5" customHeight="1">
      <c r="A177" s="32"/>
      <c r="B177" s="148"/>
      <c r="C177" s="194" t="s">
        <v>302</v>
      </c>
      <c r="D177" s="194" t="s">
        <v>428</v>
      </c>
      <c r="E177" s="195" t="s">
        <v>705</v>
      </c>
      <c r="F177" s="196" t="s">
        <v>706</v>
      </c>
      <c r="G177" s="197" t="s">
        <v>355</v>
      </c>
      <c r="H177" s="198">
        <v>92.82</v>
      </c>
      <c r="I177" s="199"/>
      <c r="J177" s="200">
        <f>ROUND(I177*H177,2)</f>
        <v>0</v>
      </c>
      <c r="K177" s="196" t="s">
        <v>356</v>
      </c>
      <c r="L177" s="201"/>
      <c r="M177" s="202" t="s">
        <v>1</v>
      </c>
      <c r="N177" s="203" t="s">
        <v>43</v>
      </c>
      <c r="O177" s="58"/>
      <c r="P177" s="158">
        <f>O177*H177</f>
        <v>0</v>
      </c>
      <c r="Q177" s="158">
        <v>0.113</v>
      </c>
      <c r="R177" s="158">
        <f>Q177*H177</f>
        <v>10.48866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277</v>
      </c>
      <c r="AT177" s="160" t="s">
        <v>428</v>
      </c>
      <c r="AU177" s="160" t="s">
        <v>87</v>
      </c>
      <c r="AY177" s="17" t="s">
        <v>240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239</v>
      </c>
      <c r="BM177" s="160" t="s">
        <v>742</v>
      </c>
    </row>
    <row r="178" spans="2:51" s="13" customFormat="1" ht="12">
      <c r="B178" s="171"/>
      <c r="D178" s="162" t="s">
        <v>367</v>
      </c>
      <c r="E178" s="172" t="s">
        <v>1</v>
      </c>
      <c r="F178" s="173" t="s">
        <v>767</v>
      </c>
      <c r="H178" s="174">
        <v>92.82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367</v>
      </c>
      <c r="AU178" s="172" t="s">
        <v>87</v>
      </c>
      <c r="AV178" s="13" t="s">
        <v>87</v>
      </c>
      <c r="AW178" s="13" t="s">
        <v>33</v>
      </c>
      <c r="AX178" s="13" t="s">
        <v>78</v>
      </c>
      <c r="AY178" s="172" t="s">
        <v>240</v>
      </c>
    </row>
    <row r="179" spans="2:51" s="14" customFormat="1" ht="12">
      <c r="B179" s="179"/>
      <c r="D179" s="162" t="s">
        <v>367</v>
      </c>
      <c r="E179" s="180" t="s">
        <v>1</v>
      </c>
      <c r="F179" s="181" t="s">
        <v>368</v>
      </c>
      <c r="H179" s="182">
        <v>92.82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367</v>
      </c>
      <c r="AU179" s="180" t="s">
        <v>87</v>
      </c>
      <c r="AV179" s="14" t="s">
        <v>239</v>
      </c>
      <c r="AW179" s="14" t="s">
        <v>33</v>
      </c>
      <c r="AX179" s="14" t="s">
        <v>85</v>
      </c>
      <c r="AY179" s="180" t="s">
        <v>240</v>
      </c>
    </row>
    <row r="180" spans="1:65" s="2" customFormat="1" ht="16.5" customHeight="1">
      <c r="A180" s="32"/>
      <c r="B180" s="148"/>
      <c r="C180" s="194" t="s">
        <v>307</v>
      </c>
      <c r="D180" s="194" t="s">
        <v>428</v>
      </c>
      <c r="E180" s="195" t="s">
        <v>709</v>
      </c>
      <c r="F180" s="196" t="s">
        <v>710</v>
      </c>
      <c r="G180" s="197" t="s">
        <v>355</v>
      </c>
      <c r="H180" s="198">
        <v>5.1</v>
      </c>
      <c r="I180" s="199"/>
      <c r="J180" s="200">
        <f>ROUND(I180*H180,2)</f>
        <v>0</v>
      </c>
      <c r="K180" s="196" t="s">
        <v>356</v>
      </c>
      <c r="L180" s="201"/>
      <c r="M180" s="202" t="s">
        <v>1</v>
      </c>
      <c r="N180" s="203" t="s">
        <v>43</v>
      </c>
      <c r="O180" s="58"/>
      <c r="P180" s="158">
        <f>O180*H180</f>
        <v>0</v>
      </c>
      <c r="Q180" s="158">
        <v>0.13</v>
      </c>
      <c r="R180" s="158">
        <f>Q180*H180</f>
        <v>0.6629999999999999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277</v>
      </c>
      <c r="AT180" s="160" t="s">
        <v>428</v>
      </c>
      <c r="AU180" s="160" t="s">
        <v>87</v>
      </c>
      <c r="AY180" s="17" t="s">
        <v>240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239</v>
      </c>
      <c r="BM180" s="160" t="s">
        <v>744</v>
      </c>
    </row>
    <row r="181" spans="2:51" s="13" customFormat="1" ht="12">
      <c r="B181" s="171"/>
      <c r="D181" s="162" t="s">
        <v>367</v>
      </c>
      <c r="E181" s="172" t="s">
        <v>1</v>
      </c>
      <c r="F181" s="173" t="s">
        <v>768</v>
      </c>
      <c r="H181" s="174">
        <v>5.1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367</v>
      </c>
      <c r="AU181" s="172" t="s">
        <v>87</v>
      </c>
      <c r="AV181" s="13" t="s">
        <v>87</v>
      </c>
      <c r="AW181" s="13" t="s">
        <v>33</v>
      </c>
      <c r="AX181" s="13" t="s">
        <v>78</v>
      </c>
      <c r="AY181" s="172" t="s">
        <v>240</v>
      </c>
    </row>
    <row r="182" spans="2:51" s="14" customFormat="1" ht="12">
      <c r="B182" s="179"/>
      <c r="D182" s="162" t="s">
        <v>367</v>
      </c>
      <c r="E182" s="180" t="s">
        <v>1</v>
      </c>
      <c r="F182" s="181" t="s">
        <v>368</v>
      </c>
      <c r="H182" s="182">
        <v>5.1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367</v>
      </c>
      <c r="AU182" s="180" t="s">
        <v>87</v>
      </c>
      <c r="AV182" s="14" t="s">
        <v>239</v>
      </c>
      <c r="AW182" s="14" t="s">
        <v>33</v>
      </c>
      <c r="AX182" s="14" t="s">
        <v>85</v>
      </c>
      <c r="AY182" s="180" t="s">
        <v>240</v>
      </c>
    </row>
    <row r="183" spans="1:65" s="2" customFormat="1" ht="24">
      <c r="A183" s="32"/>
      <c r="B183" s="148"/>
      <c r="C183" s="149" t="s">
        <v>8</v>
      </c>
      <c r="D183" s="149" t="s">
        <v>243</v>
      </c>
      <c r="E183" s="150" t="s">
        <v>491</v>
      </c>
      <c r="F183" s="151" t="s">
        <v>492</v>
      </c>
      <c r="G183" s="152" t="s">
        <v>493</v>
      </c>
      <c r="H183" s="153">
        <v>1</v>
      </c>
      <c r="I183" s="154"/>
      <c r="J183" s="155">
        <f>ROUND(I183*H183,2)</f>
        <v>0</v>
      </c>
      <c r="K183" s="151" t="s">
        <v>1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239</v>
      </c>
      <c r="AT183" s="160" t="s">
        <v>243</v>
      </c>
      <c r="AU183" s="160" t="s">
        <v>87</v>
      </c>
      <c r="AY183" s="17" t="s">
        <v>240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239</v>
      </c>
      <c r="BM183" s="160" t="s">
        <v>769</v>
      </c>
    </row>
    <row r="184" spans="1:47" s="2" customFormat="1" ht="48.75">
      <c r="A184" s="32"/>
      <c r="B184" s="33"/>
      <c r="C184" s="32"/>
      <c r="D184" s="162" t="s">
        <v>248</v>
      </c>
      <c r="E184" s="32"/>
      <c r="F184" s="163" t="s">
        <v>495</v>
      </c>
      <c r="G184" s="32"/>
      <c r="H184" s="32"/>
      <c r="I184" s="164"/>
      <c r="J184" s="32"/>
      <c r="K184" s="32"/>
      <c r="L184" s="33"/>
      <c r="M184" s="165"/>
      <c r="N184" s="166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248</v>
      </c>
      <c r="AU184" s="17" t="s">
        <v>87</v>
      </c>
    </row>
    <row r="185" spans="2:51" s="13" customFormat="1" ht="12">
      <c r="B185" s="171"/>
      <c r="D185" s="162" t="s">
        <v>367</v>
      </c>
      <c r="F185" s="173" t="s">
        <v>770</v>
      </c>
      <c r="H185" s="174">
        <v>1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367</v>
      </c>
      <c r="AU185" s="172" t="s">
        <v>87</v>
      </c>
      <c r="AV185" s="13" t="s">
        <v>87</v>
      </c>
      <c r="AW185" s="13" t="s">
        <v>3</v>
      </c>
      <c r="AX185" s="13" t="s">
        <v>85</v>
      </c>
      <c r="AY185" s="172" t="s">
        <v>240</v>
      </c>
    </row>
    <row r="186" spans="2:63" s="12" customFormat="1" ht="22.9" customHeight="1">
      <c r="B186" s="135"/>
      <c r="D186" s="136" t="s">
        <v>77</v>
      </c>
      <c r="E186" s="146" t="s">
        <v>282</v>
      </c>
      <c r="F186" s="146" t="s">
        <v>508</v>
      </c>
      <c r="I186" s="138"/>
      <c r="J186" s="147">
        <f>BK186</f>
        <v>0</v>
      </c>
      <c r="L186" s="135"/>
      <c r="M186" s="140"/>
      <c r="N186" s="141"/>
      <c r="O186" s="141"/>
      <c r="P186" s="142">
        <f>SUM(P187:P196)</f>
        <v>0</v>
      </c>
      <c r="Q186" s="141"/>
      <c r="R186" s="142">
        <f>SUM(R187:R196)</f>
        <v>16.808211</v>
      </c>
      <c r="S186" s="141"/>
      <c r="T186" s="143">
        <f>SUM(T187:T196)</f>
        <v>0</v>
      </c>
      <c r="AR186" s="136" t="s">
        <v>85</v>
      </c>
      <c r="AT186" s="144" t="s">
        <v>77</v>
      </c>
      <c r="AU186" s="144" t="s">
        <v>85</v>
      </c>
      <c r="AY186" s="136" t="s">
        <v>240</v>
      </c>
      <c r="BK186" s="145">
        <f>SUM(BK187:BK196)</f>
        <v>0</v>
      </c>
    </row>
    <row r="187" spans="1:65" s="2" customFormat="1" ht="33" customHeight="1">
      <c r="A187" s="32"/>
      <c r="B187" s="148"/>
      <c r="C187" s="149" t="s">
        <v>316</v>
      </c>
      <c r="D187" s="149" t="s">
        <v>243</v>
      </c>
      <c r="E187" s="150" t="s">
        <v>714</v>
      </c>
      <c r="F187" s="151" t="s">
        <v>715</v>
      </c>
      <c r="G187" s="152" t="s">
        <v>445</v>
      </c>
      <c r="H187" s="153">
        <v>63</v>
      </c>
      <c r="I187" s="154"/>
      <c r="J187" s="155">
        <f>ROUND(I187*H187,2)</f>
        <v>0</v>
      </c>
      <c r="K187" s="151" t="s">
        <v>356</v>
      </c>
      <c r="L187" s="33"/>
      <c r="M187" s="156" t="s">
        <v>1</v>
      </c>
      <c r="N187" s="157" t="s">
        <v>43</v>
      </c>
      <c r="O187" s="58"/>
      <c r="P187" s="158">
        <f>O187*H187</f>
        <v>0</v>
      </c>
      <c r="Q187" s="158">
        <v>0.1295</v>
      </c>
      <c r="R187" s="158">
        <f>Q187*H187</f>
        <v>8.1585</v>
      </c>
      <c r="S187" s="158">
        <v>0</v>
      </c>
      <c r="T187" s="15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0" t="s">
        <v>239</v>
      </c>
      <c r="AT187" s="160" t="s">
        <v>243</v>
      </c>
      <c r="AU187" s="160" t="s">
        <v>87</v>
      </c>
      <c r="AY187" s="17" t="s">
        <v>240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7" t="s">
        <v>85</v>
      </c>
      <c r="BK187" s="161">
        <f>ROUND(I187*H187,2)</f>
        <v>0</v>
      </c>
      <c r="BL187" s="17" t="s">
        <v>239</v>
      </c>
      <c r="BM187" s="160" t="s">
        <v>748</v>
      </c>
    </row>
    <row r="188" spans="1:47" s="2" customFormat="1" ht="29.25">
      <c r="A188" s="32"/>
      <c r="B188" s="33"/>
      <c r="C188" s="32"/>
      <c r="D188" s="162" t="s">
        <v>248</v>
      </c>
      <c r="E188" s="32"/>
      <c r="F188" s="163" t="s">
        <v>717</v>
      </c>
      <c r="G188" s="32"/>
      <c r="H188" s="32"/>
      <c r="I188" s="164"/>
      <c r="J188" s="32"/>
      <c r="K188" s="32"/>
      <c r="L188" s="33"/>
      <c r="M188" s="165"/>
      <c r="N188" s="166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248</v>
      </c>
      <c r="AU188" s="17" t="s">
        <v>87</v>
      </c>
    </row>
    <row r="189" spans="1:65" s="2" customFormat="1" ht="16.5" customHeight="1">
      <c r="A189" s="32"/>
      <c r="B189" s="148"/>
      <c r="C189" s="194" t="s">
        <v>321</v>
      </c>
      <c r="D189" s="194" t="s">
        <v>428</v>
      </c>
      <c r="E189" s="195" t="s">
        <v>718</v>
      </c>
      <c r="F189" s="196" t="s">
        <v>719</v>
      </c>
      <c r="G189" s="197" t="s">
        <v>445</v>
      </c>
      <c r="H189" s="198">
        <v>64.26</v>
      </c>
      <c r="I189" s="199"/>
      <c r="J189" s="200">
        <f>ROUND(I189*H189,2)</f>
        <v>0</v>
      </c>
      <c r="K189" s="196" t="s">
        <v>356</v>
      </c>
      <c r="L189" s="201"/>
      <c r="M189" s="202" t="s">
        <v>1</v>
      </c>
      <c r="N189" s="203" t="s">
        <v>43</v>
      </c>
      <c r="O189" s="58"/>
      <c r="P189" s="158">
        <f>O189*H189</f>
        <v>0</v>
      </c>
      <c r="Q189" s="158">
        <v>0.024</v>
      </c>
      <c r="R189" s="158">
        <f>Q189*H189</f>
        <v>1.54224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277</v>
      </c>
      <c r="AT189" s="160" t="s">
        <v>428</v>
      </c>
      <c r="AU189" s="160" t="s">
        <v>87</v>
      </c>
      <c r="AY189" s="17" t="s">
        <v>240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239</v>
      </c>
      <c r="BM189" s="160" t="s">
        <v>749</v>
      </c>
    </row>
    <row r="190" spans="1:47" s="2" customFormat="1" ht="12">
      <c r="A190" s="32"/>
      <c r="B190" s="33"/>
      <c r="C190" s="32"/>
      <c r="D190" s="162" t="s">
        <v>248</v>
      </c>
      <c r="E190" s="32"/>
      <c r="F190" s="163" t="s">
        <v>721</v>
      </c>
      <c r="G190" s="32"/>
      <c r="H190" s="32"/>
      <c r="I190" s="164"/>
      <c r="J190" s="32"/>
      <c r="K190" s="32"/>
      <c r="L190" s="33"/>
      <c r="M190" s="165"/>
      <c r="N190" s="166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248</v>
      </c>
      <c r="AU190" s="17" t="s">
        <v>87</v>
      </c>
    </row>
    <row r="191" spans="2:51" s="13" customFormat="1" ht="12">
      <c r="B191" s="171"/>
      <c r="D191" s="162" t="s">
        <v>367</v>
      </c>
      <c r="E191" s="172" t="s">
        <v>1</v>
      </c>
      <c r="F191" s="173" t="s">
        <v>771</v>
      </c>
      <c r="H191" s="174">
        <v>64.26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367</v>
      </c>
      <c r="AU191" s="172" t="s">
        <v>87</v>
      </c>
      <c r="AV191" s="13" t="s">
        <v>87</v>
      </c>
      <c r="AW191" s="13" t="s">
        <v>33</v>
      </c>
      <c r="AX191" s="13" t="s">
        <v>78</v>
      </c>
      <c r="AY191" s="172" t="s">
        <v>240</v>
      </c>
    </row>
    <row r="192" spans="2:51" s="14" customFormat="1" ht="12">
      <c r="B192" s="179"/>
      <c r="D192" s="162" t="s">
        <v>367</v>
      </c>
      <c r="E192" s="180" t="s">
        <v>1</v>
      </c>
      <c r="F192" s="181" t="s">
        <v>368</v>
      </c>
      <c r="H192" s="182">
        <v>64.26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367</v>
      </c>
      <c r="AU192" s="180" t="s">
        <v>87</v>
      </c>
      <c r="AV192" s="14" t="s">
        <v>239</v>
      </c>
      <c r="AW192" s="14" t="s">
        <v>33</v>
      </c>
      <c r="AX192" s="14" t="s">
        <v>85</v>
      </c>
      <c r="AY192" s="180" t="s">
        <v>240</v>
      </c>
    </row>
    <row r="193" spans="1:65" s="2" customFormat="1" ht="24">
      <c r="A193" s="32"/>
      <c r="B193" s="148"/>
      <c r="C193" s="149" t="s">
        <v>327</v>
      </c>
      <c r="D193" s="149" t="s">
        <v>243</v>
      </c>
      <c r="E193" s="150" t="s">
        <v>572</v>
      </c>
      <c r="F193" s="151" t="s">
        <v>573</v>
      </c>
      <c r="G193" s="152" t="s">
        <v>375</v>
      </c>
      <c r="H193" s="153">
        <v>3.15</v>
      </c>
      <c r="I193" s="154"/>
      <c r="J193" s="155">
        <f>ROUND(I193*H193,2)</f>
        <v>0</v>
      </c>
      <c r="K193" s="151" t="s">
        <v>356</v>
      </c>
      <c r="L193" s="33"/>
      <c r="M193" s="156" t="s">
        <v>1</v>
      </c>
      <c r="N193" s="157" t="s">
        <v>43</v>
      </c>
      <c r="O193" s="58"/>
      <c r="P193" s="158">
        <f>O193*H193</f>
        <v>0</v>
      </c>
      <c r="Q193" s="158">
        <v>2.25634</v>
      </c>
      <c r="R193" s="158">
        <f>Q193*H193</f>
        <v>7.107470999999999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239</v>
      </c>
      <c r="AT193" s="160" t="s">
        <v>243</v>
      </c>
      <c r="AU193" s="160" t="s">
        <v>87</v>
      </c>
      <c r="AY193" s="17" t="s">
        <v>240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239</v>
      </c>
      <c r="BM193" s="160" t="s">
        <v>751</v>
      </c>
    </row>
    <row r="194" spans="1:47" s="2" customFormat="1" ht="19.5">
      <c r="A194" s="32"/>
      <c r="B194" s="33"/>
      <c r="C194" s="32"/>
      <c r="D194" s="162" t="s">
        <v>248</v>
      </c>
      <c r="E194" s="32"/>
      <c r="F194" s="163" t="s">
        <v>575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248</v>
      </c>
      <c r="AU194" s="17" t="s">
        <v>87</v>
      </c>
    </row>
    <row r="195" spans="2:51" s="13" customFormat="1" ht="12">
      <c r="B195" s="171"/>
      <c r="D195" s="162" t="s">
        <v>367</v>
      </c>
      <c r="E195" s="172" t="s">
        <v>1</v>
      </c>
      <c r="F195" s="173" t="s">
        <v>772</v>
      </c>
      <c r="H195" s="174">
        <v>3.15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367</v>
      </c>
      <c r="AU195" s="172" t="s">
        <v>87</v>
      </c>
      <c r="AV195" s="13" t="s">
        <v>87</v>
      </c>
      <c r="AW195" s="13" t="s">
        <v>33</v>
      </c>
      <c r="AX195" s="13" t="s">
        <v>78</v>
      </c>
      <c r="AY195" s="172" t="s">
        <v>240</v>
      </c>
    </row>
    <row r="196" spans="2:51" s="14" customFormat="1" ht="12">
      <c r="B196" s="179"/>
      <c r="D196" s="162" t="s">
        <v>367</v>
      </c>
      <c r="E196" s="180" t="s">
        <v>1</v>
      </c>
      <c r="F196" s="181" t="s">
        <v>368</v>
      </c>
      <c r="H196" s="182">
        <v>3.15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367</v>
      </c>
      <c r="AU196" s="180" t="s">
        <v>87</v>
      </c>
      <c r="AV196" s="14" t="s">
        <v>239</v>
      </c>
      <c r="AW196" s="14" t="s">
        <v>33</v>
      </c>
      <c r="AX196" s="14" t="s">
        <v>85</v>
      </c>
      <c r="AY196" s="180" t="s">
        <v>240</v>
      </c>
    </row>
    <row r="197" spans="2:63" s="12" customFormat="1" ht="22.9" customHeight="1">
      <c r="B197" s="135"/>
      <c r="D197" s="136" t="s">
        <v>77</v>
      </c>
      <c r="E197" s="146" t="s">
        <v>614</v>
      </c>
      <c r="F197" s="146" t="s">
        <v>615</v>
      </c>
      <c r="I197" s="138"/>
      <c r="J197" s="147">
        <f>BK197</f>
        <v>0</v>
      </c>
      <c r="L197" s="135"/>
      <c r="M197" s="140"/>
      <c r="N197" s="141"/>
      <c r="O197" s="141"/>
      <c r="P197" s="142">
        <f>SUM(P198:P199)</f>
        <v>0</v>
      </c>
      <c r="Q197" s="141"/>
      <c r="R197" s="142">
        <f>SUM(R198:R199)</f>
        <v>0</v>
      </c>
      <c r="S197" s="141"/>
      <c r="T197" s="143">
        <f>SUM(T198:T199)</f>
        <v>0</v>
      </c>
      <c r="AR197" s="136" t="s">
        <v>85</v>
      </c>
      <c r="AT197" s="144" t="s">
        <v>77</v>
      </c>
      <c r="AU197" s="144" t="s">
        <v>85</v>
      </c>
      <c r="AY197" s="136" t="s">
        <v>240</v>
      </c>
      <c r="BK197" s="145">
        <f>SUM(BK198:BK199)</f>
        <v>0</v>
      </c>
    </row>
    <row r="198" spans="1:65" s="2" customFormat="1" ht="24">
      <c r="A198" s="32"/>
      <c r="B198" s="148"/>
      <c r="C198" s="149" t="s">
        <v>332</v>
      </c>
      <c r="D198" s="149" t="s">
        <v>243</v>
      </c>
      <c r="E198" s="150" t="s">
        <v>724</v>
      </c>
      <c r="F198" s="151" t="s">
        <v>725</v>
      </c>
      <c r="G198" s="152" t="s">
        <v>391</v>
      </c>
      <c r="H198" s="153">
        <v>69.168</v>
      </c>
      <c r="I198" s="154"/>
      <c r="J198" s="155">
        <f>ROUND(I198*H198,2)</f>
        <v>0</v>
      </c>
      <c r="K198" s="151" t="s">
        <v>356</v>
      </c>
      <c r="L198" s="33"/>
      <c r="M198" s="156" t="s">
        <v>1</v>
      </c>
      <c r="N198" s="157" t="s">
        <v>43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239</v>
      </c>
      <c r="AT198" s="160" t="s">
        <v>243</v>
      </c>
      <c r="AU198" s="160" t="s">
        <v>87</v>
      </c>
      <c r="AY198" s="17" t="s">
        <v>240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85</v>
      </c>
      <c r="BK198" s="161">
        <f>ROUND(I198*H198,2)</f>
        <v>0</v>
      </c>
      <c r="BL198" s="17" t="s">
        <v>239</v>
      </c>
      <c r="BM198" s="160" t="s">
        <v>753</v>
      </c>
    </row>
    <row r="199" spans="1:47" s="2" customFormat="1" ht="19.5">
      <c r="A199" s="32"/>
      <c r="B199" s="33"/>
      <c r="C199" s="32"/>
      <c r="D199" s="162" t="s">
        <v>248</v>
      </c>
      <c r="E199" s="32"/>
      <c r="F199" s="163" t="s">
        <v>727</v>
      </c>
      <c r="G199" s="32"/>
      <c r="H199" s="32"/>
      <c r="I199" s="164"/>
      <c r="J199" s="32"/>
      <c r="K199" s="32"/>
      <c r="L199" s="33"/>
      <c r="M199" s="167"/>
      <c r="N199" s="168"/>
      <c r="O199" s="169"/>
      <c r="P199" s="169"/>
      <c r="Q199" s="169"/>
      <c r="R199" s="169"/>
      <c r="S199" s="169"/>
      <c r="T199" s="1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248</v>
      </c>
      <c r="AU199" s="17" t="s">
        <v>87</v>
      </c>
    </row>
    <row r="200" spans="1:31" s="2" customFormat="1" ht="6.95" customHeight="1">
      <c r="A200" s="32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3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autoFilter ref="C124:K19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k-36\k_36</dc:creator>
  <cp:keywords/>
  <dc:description/>
  <cp:lastModifiedBy>Romana Kocourová</cp:lastModifiedBy>
  <dcterms:created xsi:type="dcterms:W3CDTF">2021-01-12T15:26:13Z</dcterms:created>
  <dcterms:modified xsi:type="dcterms:W3CDTF">2021-03-17T10:16:22Z</dcterms:modified>
  <cp:category/>
  <cp:version/>
  <cp:contentType/>
  <cp:contentStatus/>
</cp:coreProperties>
</file>