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1"/>
  </bookViews>
  <sheets>
    <sheet name="Rekapitulace stavby" sheetId="1" r:id="rId1"/>
    <sheet name="SO 01 - Terénní úpravy" sheetId="2" r:id="rId2"/>
    <sheet name="SO 02 - Složiště, 3. etapa" sheetId="3" r:id="rId3"/>
    <sheet name="SO 03 - Odplynění" sheetId="4" r:id="rId4"/>
    <sheet name="SO 04 - Nové oplocení" sheetId="5" r:id="rId5"/>
    <sheet name="SO 05 - Odstínění skládky..." sheetId="6" r:id="rId6"/>
    <sheet name="VON - Vedlejší a ostatní ..." sheetId="7" r:id="rId7"/>
  </sheets>
  <definedNames>
    <definedName name="_xlnm._FilterDatabase" localSheetId="1" hidden="1">'SO 01 - Terénní úpravy'!$C$120:$K$205</definedName>
    <definedName name="_xlnm._FilterDatabase" localSheetId="2" hidden="1">'SO 02 - Složiště, 3. etapa'!$C$118:$K$225</definedName>
    <definedName name="_xlnm._FilterDatabase" localSheetId="3" hidden="1">'SO 03 - Odplynění'!$C$116:$K$119</definedName>
    <definedName name="_xlnm._FilterDatabase" localSheetId="4" hidden="1">'SO 04 - Nové oplocení'!$C$121:$K$171</definedName>
    <definedName name="_xlnm._FilterDatabase" localSheetId="5" hidden="1">'SO 05 - Odstínění skládky...'!$C$118:$K$238</definedName>
    <definedName name="_xlnm._FilterDatabase" localSheetId="6" hidden="1">'VON - Vedlejší a ostatní ...'!$C$117:$K$121</definedName>
    <definedName name="_xlnm.Print_Area" localSheetId="0">'Rekapitulace stavby'!$D$4:$AO$76,'Rekapitulace stavby'!$C$82:$AQ$101</definedName>
    <definedName name="_xlnm.Print_Area" localSheetId="1">'SO 01 - Terénní úpravy'!$C$108:$K$205</definedName>
    <definedName name="_xlnm.Print_Area" localSheetId="2">'SO 02 - Složiště, 3. etapa'!$C$106:$K$225</definedName>
    <definedName name="_xlnm.Print_Area" localSheetId="3">'SO 03 - Odplynění'!$C$104:$K$119</definedName>
    <definedName name="_xlnm.Print_Area" localSheetId="4">'SO 04 - Nové oplocení'!$C$109:$K$171</definedName>
    <definedName name="_xlnm.Print_Area" localSheetId="5">'SO 05 - Odstínění skládky...'!$C$106:$K$238</definedName>
    <definedName name="_xlnm.Print_Area" localSheetId="6">'VON - Vedlejší a ostatní ...'!$C$105:$K$121</definedName>
    <definedName name="_xlnm.Print_Titles" localSheetId="0">'Rekapitulace stavby'!$92:$92</definedName>
    <definedName name="_xlnm.Print_Titles" localSheetId="1">'SO 01 - Terénní úpravy'!$120:$120</definedName>
    <definedName name="_xlnm.Print_Titles" localSheetId="3">'SO 03 - Odplynění'!$116:$116</definedName>
    <definedName name="_xlnm.Print_Titles" localSheetId="4">'SO 04 - Nové oplocení'!$121:$121</definedName>
    <definedName name="_xlnm.Print_Titles" localSheetId="5">'SO 05 - Odstínění skládky...'!$118:$118</definedName>
    <definedName name="_xlnm.Print_Titles" localSheetId="6">'VON - Vedlejší a ostatní ...'!$117:$117</definedName>
  </definedNames>
  <calcPr calcId="191029"/>
  <extLst/>
</workbook>
</file>

<file path=xl/sharedStrings.xml><?xml version="1.0" encoding="utf-8"?>
<sst xmlns="http://schemas.openxmlformats.org/spreadsheetml/2006/main" count="4021" uniqueCount="613">
  <si>
    <t>Export Komplet</t>
  </si>
  <si>
    <t/>
  </si>
  <si>
    <t>2.0</t>
  </si>
  <si>
    <t>ZAMOK</t>
  </si>
  <si>
    <t>False</t>
  </si>
  <si>
    <t>{65ddd567-a5e3-446e-8fca-e7a2a6e8903f}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</si>
  <si>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</si>
  <si>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</si>
  <si>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</si>
  <si>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</si>
  <si>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</si>
  <si>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</si>
  <si>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</si>
  <si>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</si>
  <si>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Pacov_2021_09_01OP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</si>
  <si>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</si>
  <si>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</si>
  <si>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Skládka odpadů Hrádek u Pacova – Rozšíření skládky III. etapa</t>
  </si>
  <si>
    <t>KSO:</t>
  </si>
  <si>
    <t>CC-CZ:</t>
  </si>
  <si>
    <t>Místo:</t>
  </si>
  <si>
    <t xml:space="preserve"> </t>
  </si>
  <si>
    <t>Datum:</t>
  </si>
  <si>
    <t>1. 9. 2021</t>
  </si>
  <si>
    <t>Zadavatel:</t>
  </si>
  <si>
    <t>IČ:</t>
  </si>
  <si>
    <t>SOMPO a.s., Svatovítské nám. 126, 393 01 Pelhřimov</t>
  </si>
  <si>
    <t>DIČ:</t>
  </si>
  <si>
    <t>Uchazeč:</t>
  </si>
  <si>
    <t>Vyplň údaj</t>
  </si>
  <si>
    <t>Projektant:</t>
  </si>
  <si>
    <t>26475081</t>
  </si>
  <si>
    <t>Sweco Hydroprojekt a.s.</t>
  </si>
  <si>
    <t>CZ26475081</t>
  </si>
  <si>
    <t>True</t>
  </si>
  <si>
    <t>Zpracovatel: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</si>
  <si>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</si>
  <si>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 sloupci "Cenová soustava" uveden žádný údaj, nepochází z Cenové soustavy ÚRS.
CU 2021/II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</si>
  <si>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</si>
  <si>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</si>
  <si>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</si>
  <si>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</si>
  <si>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</si>
  <si>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</si>
  <si>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</si>
  <si>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</si>
  <si>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</si>
  <si>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</si>
  <si>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</si>
  <si>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</si>
  <si>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</si>
  <si>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</si>
  <si>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</si>
  <si>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</si>
  <si>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</si>
  <si>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</si>
  <si>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</si>
  <si>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</si>
  <si>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</si>
  <si>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</si>
  <si>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</si>
  <si>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</si>
  <si>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</si>
  <si>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</si>
  <si>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</si>
  <si>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</si>
  <si>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</si>
  <si>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</si>
  <si>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</si>
  <si>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</si>
  <si>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</si>
  <si>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</si>
  <si>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</si>
  <si>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</si>
  <si>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</si>
  <si>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</si>
  <si>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</si>
  <si>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</si>
  <si>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</si>
  <si>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</si>
  <si>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</si>
  <si>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</si>
  <si>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</si>
  <si>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</si>
  <si>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Terénní úpravy</t>
  </si>
  <si>
    <t>STA</t>
  </si>
  <si>
    <t>1</t>
  </si>
  <si>
    <t>{1992085a-88d6-4853-adca-53089ba05b70}</t>
  </si>
  <si>
    <t>2</t>
  </si>
  <si>
    <t>SO 02</t>
  </si>
  <si>
    <t>Složiště, 3. etapa</t>
  </si>
  <si>
    <t>{99a90ba8-cbb2-436c-8995-15e8c0b9b136}</t>
  </si>
  <si>
    <t>SO 03</t>
  </si>
  <si>
    <t>Odplynění</t>
  </si>
  <si>
    <t>{f0596b14-127a-4400-b9cd-6260aaead99e}</t>
  </si>
  <si>
    <t>SO 04</t>
  </si>
  <si>
    <t>Nové oplocení</t>
  </si>
  <si>
    <t>{fd75937d-e994-407e-abb4-e3eea23393ff}</t>
  </si>
  <si>
    <t>SO 05</t>
  </si>
  <si>
    <t>Odstínění skládky komunálního odpadu</t>
  </si>
  <si>
    <t>{c48a0e6f-2bd0-420f-bf92-c564296ee182}</t>
  </si>
  <si>
    <t>VON</t>
  </si>
  <si>
    <t>Vedlejší a ostatní náklady</t>
  </si>
  <si>
    <t>{8e7fea74-9f67-4922-8dba-2edaa3d54276}</t>
  </si>
  <si>
    <t>KRYCÍ LIST SOUPISU PRACÍ</t>
  </si>
  <si>
    <t>Objekt:</t>
  </si>
  <si>
    <t>SO 01 - Terénní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</si>
  <si>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</si>
  <si>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</si>
  <si>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</si>
  <si>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</si>
  <si>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</si>
  <si>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</si>
  <si>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</si>
  <si>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</si>
  <si>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</si>
  <si>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</si>
  <si>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</si>
  <si>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</si>
  <si>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</si>
  <si>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</si>
  <si>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</si>
  <si>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</si>
  <si>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</si>
  <si>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</si>
  <si>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</si>
  <si>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</si>
  <si>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</si>
  <si>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</si>
  <si>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</si>
  <si>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</si>
  <si>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</si>
  <si>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</si>
  <si>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</si>
  <si>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</si>
  <si>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122251107</t>
  </si>
  <si>
    <t>Odkopávky a prokopávky nezapažené v hornině třídy těžitelnosti I skupiny 3 objem přes 5000 m3 strojně</t>
  </si>
  <si>
    <t>m3</t>
  </si>
  <si>
    <t>CS ÚRS 2021 02</t>
  </si>
  <si>
    <t>4</t>
  </si>
  <si>
    <t>153264183</t>
  </si>
  <si>
    <t>PP</t>
  </si>
  <si>
    <t>Odkopávky a prokopávky nezapažené strojně v hornině třídy těžitelnosti I skupiny 3 přes 5 000 m3</t>
  </si>
  <si>
    <t>Online PSC</t>
  </si>
  <si>
    <t>https://podminky.urs.cz/item/CS_URS_2021_02/122251107</t>
  </si>
  <si>
    <t>VV</t>
  </si>
  <si>
    <t>16000"m3"  "odkopávka rekultivační zeminy z parcely 1698</t>
  </si>
  <si>
    <t>56728"m3"  "odkopávka</t>
  </si>
  <si>
    <t>Součet</t>
  </si>
  <si>
    <t>162351103</t>
  </si>
  <si>
    <t>Vodorovné přemístění přes 50 do 500 m výkopku/sypaniny z horniny třídy těžitelnosti I skupiny 1 až 3</t>
  </si>
  <si>
    <t>-1083053816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</si>
  <si>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</si>
  <si>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https://podminky.urs.cz/item/CS_URS_2021_02/162351103</t>
  </si>
  <si>
    <t xml:space="preserve">56728-100   "přebytek výkopku </t>
  </si>
  <si>
    <t>16000"m3"  "přemístění rekultivační zeminy z parcely 1698 na parcelu 1699</t>
  </si>
  <si>
    <t>3</t>
  </si>
  <si>
    <t>171111103</t>
  </si>
  <si>
    <t>Uložení sypaniny z hornin soudržných do násypů zhutněných ručně</t>
  </si>
  <si>
    <t>574290468</t>
  </si>
  <si>
    <t>Uložení sypanin do násypů ručně s rozprostřením sypaniny ve vrstvách a s hrubým urovnáním zhutněných z hornin soudržných jakékoliv třídy těžitelnosti</t>
  </si>
  <si>
    <t>https://podminky.urs.cz/item/CS_URS_2021_02/171111103</t>
  </si>
  <si>
    <t>100"m3"      "zemní krajnice</t>
  </si>
  <si>
    <t>171251101</t>
  </si>
  <si>
    <t>Uložení sypaniny do násypů nezhutněných strojně</t>
  </si>
  <si>
    <t>1009639273</t>
  </si>
  <si>
    <t>Uložení sypanin do násypů strojně s rozprostřením sypaniny ve vrstvách a s hrubým urovnáním nezhutněných jakékoliv třídy těžitelnosti</t>
  </si>
  <si>
    <t>https://podminky.urs.cz/item/CS_URS_2021_02/171251101</t>
  </si>
  <si>
    <t>16000"m3"  "rozprostření rekultivační zeminy na parcelu 1699</t>
  </si>
  <si>
    <t>5</t>
  </si>
  <si>
    <t>171251201</t>
  </si>
  <si>
    <t>Uložení sypaniny na skládky nebo meziskládky</t>
  </si>
  <si>
    <t>852472461</t>
  </si>
  <si>
    <t>Uložení sypaniny na skládky nebo meziskládky bez hutnění s upravením uložené sypaniny do předepsaného tvaru</t>
  </si>
  <si>
    <t>https://podminky.urs.cz/item/CS_URS_2021_02/171251201</t>
  </si>
  <si>
    <t>6</t>
  </si>
  <si>
    <t>181951112</t>
  </si>
  <si>
    <t>Úprava pláně v hornině třídy těžitelnosti I skupiny 1 až 3 se zhutněním strojně</t>
  </si>
  <si>
    <t>m2</t>
  </si>
  <si>
    <t>-1917838133</t>
  </si>
  <si>
    <t>Úprava pláně vyrovnáním výškových rozdílů strojně v hornině třídy těžitelnosti I, skupiny 1 až 3 se zhutněním</t>
  </si>
  <si>
    <t>https://podminky.urs.cz/item/CS_URS_2021_02/181951112</t>
  </si>
  <si>
    <t>11548,1"m2"   "viz tabulka</t>
  </si>
  <si>
    <t>7</t>
  </si>
  <si>
    <t>182201101</t>
  </si>
  <si>
    <t>Svahování násypů strojně</t>
  </si>
  <si>
    <t>1093645684</t>
  </si>
  <si>
    <t>Svahování trvalých svahů do projektovaných profilů s potřebným přemístěním výkopku při svahování násypů v jakékoliv hornině</t>
  </si>
  <si>
    <t>https://podminky.urs.cz/item/CS_URS_2021_02/182201101</t>
  </si>
  <si>
    <t>PSC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</si>
  <si>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</si>
  <si>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6243,2"m2"    "viz tabulka</t>
  </si>
  <si>
    <t>Vodorovné konstrukce</t>
  </si>
  <si>
    <t>8</t>
  </si>
  <si>
    <t>451579877</t>
  </si>
  <si>
    <t>Příplatek ZKD 10 mm tl u podkladu nebo lože pod dlažbu ze štěrkopísku</t>
  </si>
  <si>
    <t>1890815225</t>
  </si>
  <si>
    <t>Podklad nebo lože pod dlažbu (přídlažbu)  Příplatek k cenám za každých dalších i započatých 10 mm tloušťky podkladu nebo lože ze štěrkopísku</t>
  </si>
  <si>
    <t>https://podminky.urs.cz/item/CS_URS_2021_02/451579877</t>
  </si>
  <si>
    <t>Panelová cesta po obvodu skládky, pískový podsyp tl. 5 cm - příplatek ZKD 10 mm</t>
  </si>
  <si>
    <t>1350"m2"</t>
  </si>
  <si>
    <t>9</t>
  </si>
  <si>
    <t>462512370</t>
  </si>
  <si>
    <t>Zához z lomového kamene s proštěrkováním z terénu hmotnost přes 200 do 500 kg</t>
  </si>
  <si>
    <t>246856274</t>
  </si>
  <si>
    <t>Zához z lomového kamene neupraveného záhozového  s proštěrkováním z terénu, hmotnosti jednotlivých kamenů přes 200 do 500 kg</t>
  </si>
  <si>
    <t>https://podminky.urs.cz/item/CS_URS_2021_02/462512370</t>
  </si>
  <si>
    <t>342"m3"</t>
  </si>
  <si>
    <t>10</t>
  </si>
  <si>
    <t>462519003</t>
  </si>
  <si>
    <t>Příplatek za urovnání ploch záhozu z lomového kamene hmotnost přes 200 do 500 kg</t>
  </si>
  <si>
    <t>-1173842024</t>
  </si>
  <si>
    <t>Zához z lomového kamene neupraveného záhozového  Příplatek k cenám za urovnání viditelných ploch záhozu z kamene, hmotnosti jednotlivých kamenů přes 200 do 500 kg</t>
  </si>
  <si>
    <t>https://podminky.urs.cz/item/CS_URS_2021_02/462519003</t>
  </si>
  <si>
    <t>Opevnění příkopu záhozem tl. 300 mm</t>
  </si>
  <si>
    <t>342"m3"/0,3"m"</t>
  </si>
  <si>
    <t>Komunikace pozemní</t>
  </si>
  <si>
    <t>11</t>
  </si>
  <si>
    <t>564871111</t>
  </si>
  <si>
    <t>Podklad ze štěrkodrtě ŠD tl 250 mm</t>
  </si>
  <si>
    <t>-1035852170</t>
  </si>
  <si>
    <t>Podklad ze štěrkodrti ŠD s rozprostřením a zhutněním, po zhutnění tl. 250 mm</t>
  </si>
  <si>
    <t>https://podminky.urs.cz/item/CS_URS_2021_02/564871111</t>
  </si>
  <si>
    <t>Panelová cesta po obvodu skládky</t>
  </si>
  <si>
    <t>450*4</t>
  </si>
  <si>
    <t>12</t>
  </si>
  <si>
    <t>567122114</t>
  </si>
  <si>
    <t>Podklad ze směsi stmelené cementem SC C 8/10 (KSC I) tl 150 mm</t>
  </si>
  <si>
    <t>295925908</t>
  </si>
  <si>
    <t>Podklad ze směsi stmelené cementem SC bez dilatačních spár, s rozprostřením a zhutněním SC C 8/10 (KSC I), po zhutnění tl. 150 mm</t>
  </si>
  <si>
    <t>https://podminky.urs.cz/item/CS_URS_2021_02/567122114</t>
  </si>
  <si>
    <t xml:space="preserve">Poznámka k souboru cen:
1. V cenách jsou započteny i náklady na ošetření povrchu podkladu vodou. 2. V cenách 567 1.-4 jsou započteny i náklady postřik proti odpařování vody. 3. V cenách nejsou započteny náklady na: a) příp. postřik, který se oceňuje cenou 919 74-8111 Postřik popř. zdrsnění povrchu cementobetonového krytu nebo podkladu ochrannou emulzí, b) zřízení dilatačních spár a jejich vyplnění; tyto práce se oceňují cenami souborů cen 919 11-1 Řezání dilatačních spár, 919 12-. Těsnění dilatačních spár a 919 13 Vyztužení dilatačních spár. </t>
  </si>
  <si>
    <t>13</t>
  </si>
  <si>
    <t>584121112</t>
  </si>
  <si>
    <t>Osazení silničních dílců z ŽB do lože z kameniva těženého tl 40 mm plochy přes 200 m2</t>
  </si>
  <si>
    <t>-1905948032</t>
  </si>
  <si>
    <t>Osazení silničních dílců ze železového betonu  s podkladem z kameniva těženého do tl. 40 mm jakéhokoliv druhu a velikosti, na plochu jednotlivě přes 200 m2</t>
  </si>
  <si>
    <t>https://podminky.urs.cz/item/CS_URS_2021_02/584121112</t>
  </si>
  <si>
    <t>450*3</t>
  </si>
  <si>
    <t>14</t>
  </si>
  <si>
    <t>M</t>
  </si>
  <si>
    <t>59381006</t>
  </si>
  <si>
    <t>panel silniční 3,00x1,00x0,215m</t>
  </si>
  <si>
    <t>kus</t>
  </si>
  <si>
    <t>284324060</t>
  </si>
  <si>
    <t>1350"m2"/3</t>
  </si>
  <si>
    <t>998</t>
  </si>
  <si>
    <t>Přesun hmot</t>
  </si>
  <si>
    <t>998231311</t>
  </si>
  <si>
    <t>Přesun hmot pro sadovnické a krajinářské úpravy vodorovně do 5000 m</t>
  </si>
  <si>
    <t>t</t>
  </si>
  <si>
    <t>-1962456785</t>
  </si>
  <si>
    <t>Přesun hmot pro sadovnické a krajinářské úpravy - strojně dopravní vzdálenost do 5000 m</t>
  </si>
  <si>
    <t>https://podminky.urs.cz/item/CS_URS_2021_02/998231311</t>
  </si>
  <si>
    <t>SO 02 - Složiště, 3. etapa</t>
  </si>
  <si>
    <t xml:space="preserve">    A - Těsnění dna skládky</t>
  </si>
  <si>
    <t xml:space="preserve">    B - Drenážní systém</t>
  </si>
  <si>
    <t>A</t>
  </si>
  <si>
    <t>Těsnění dna skládky</t>
  </si>
  <si>
    <t>132251104</t>
  </si>
  <si>
    <t>Hloubení rýh nezapažených š do 800 mm v hornině třídy těžitelnosti I skupiny 3 objem přes 100 m3 strojně</t>
  </si>
  <si>
    <t>-135677429</t>
  </si>
  <si>
    <t>Hloubení nezapažených rýh šířky do 800 mm strojně s urovnáním dna do předepsaného profilu a spádu v hornině třídy těžitelnosti I skupiny 3 přes 100 m3</t>
  </si>
  <si>
    <t>https://podminky.urs.cz/item/CS_URS_2021_02/132251104</t>
  </si>
  <si>
    <t>kotevní ostruha, hloubení rýhy š=500 mm, hl. 1000 mm</t>
  </si>
  <si>
    <t>446"m"*1"m2"</t>
  </si>
  <si>
    <t>-1805774362</t>
  </si>
  <si>
    <t>446"m3"*2   "přemístění zeminy na mezideponii  a zpět, využití na zásyp</t>
  </si>
  <si>
    <t>171R</t>
  </si>
  <si>
    <t>Bentonitový prášek -  šíře napojení 1 m</t>
  </si>
  <si>
    <t>m</t>
  </si>
  <si>
    <t>R-položka</t>
  </si>
  <si>
    <t>1614590791</t>
  </si>
  <si>
    <t>174101101</t>
  </si>
  <si>
    <t>Zásyp jam, šachet rýh nebo kolem objektů sypaninou se zhutněním</t>
  </si>
  <si>
    <t>-973406402</t>
  </si>
  <si>
    <t>Zásyp sypaninou z jakékoliv horniny s uložením výkopku ve vrstvách se zhutněním jam, šachet, rýh nebo kolem objektů v těchto vykopávkách</t>
  </si>
  <si>
    <t>https://podminky.urs.cz/item/CS_URS_2021_02/174101101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</si>
  <si>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</si>
  <si>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446"m3"      "zásyp kotevní ostruhy zeminou z výkopku</t>
  </si>
  <si>
    <t>45797000R</t>
  </si>
  <si>
    <t>Vodotěsné svaření folií</t>
  </si>
  <si>
    <t>620668021</t>
  </si>
  <si>
    <t>400"m"  "extruzní svar</t>
  </si>
  <si>
    <t>45797001R</t>
  </si>
  <si>
    <t xml:space="preserve">Očištění stávající folie </t>
  </si>
  <si>
    <t>1562775095</t>
  </si>
  <si>
    <t>45797111R</t>
  </si>
  <si>
    <t>Zřízení a dodávka bentonitové matrace</t>
  </si>
  <si>
    <t>878734018</t>
  </si>
  <si>
    <t>18497,9"m2"*1,03</t>
  </si>
  <si>
    <t>457971121</t>
  </si>
  <si>
    <t>Zřízení vrstvy z geotextilie o sklonu přes 10° do 35° š do 3 m</t>
  </si>
  <si>
    <t>-26663938</t>
  </si>
  <si>
    <t>Zřízení vrstvy z geotextilie s přesahem bez připevnění k podkladu, s potřebným dočasným zatěžováním včetně zakotvení okraje o sklonu přes 10 st. do 35 st., šířky geotextilie do 3 m</t>
  </si>
  <si>
    <t>https://podminky.urs.cz/item/CS_URS_2021_02/457971121</t>
  </si>
  <si>
    <t xml:space="preserve">Poznámka k souboru cen:
1. Ceny jsou určeny pro ukládání geotextilií jakéhokoliv druhu a obchodní značky. 2. Ceny neplatí pro zřízení břehového opevnění perforovanou fólií z umělých hmot. Tyto práce se oceňují cenami souboru cen 469 15-11 Zřízení břehového opevnění perforovanou fólií. 3. Plocha se stanoví v m2 rozvinuté pohledové plochy, na níž má být uložena geotextilie. Při vícevrstvové konstrukci se takto zjištěná plocha u cen -1111 až 1122 násobí počtem vrstev. 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 </t>
  </si>
  <si>
    <t>19576,3"m2"</t>
  </si>
  <si>
    <t>69311120R</t>
  </si>
  <si>
    <t>geotextilie 1200g/m2</t>
  </si>
  <si>
    <t>-479307337</t>
  </si>
  <si>
    <t>19576,3"m2"*1,08</t>
  </si>
  <si>
    <t>21142,404*1,08 'Přepočtené koeficientem množství</t>
  </si>
  <si>
    <t>46900001R</t>
  </si>
  <si>
    <t>Systém pro měření celistvosti folie</t>
  </si>
  <si>
    <t>495451779</t>
  </si>
  <si>
    <t>46915112R</t>
  </si>
  <si>
    <t>Těsnící folie PEHD 1,5 mm hladká - mtž a dodávka</t>
  </si>
  <si>
    <t>1211984748</t>
  </si>
  <si>
    <t>19576,3*1,03</t>
  </si>
  <si>
    <t>-1821602933</t>
  </si>
  <si>
    <t>B</t>
  </si>
  <si>
    <t>Drenážní systém</t>
  </si>
  <si>
    <t>132251103</t>
  </si>
  <si>
    <t>Hloubení rýh nezapažených š do 800 mm v hornině třídy těžitelnosti I skupiny 3 objem do 100 m3 strojně</t>
  </si>
  <si>
    <t>-1729850854</t>
  </si>
  <si>
    <t>Hloubení nezapažených rýh šířky do 800 mm strojně s urovnáním dna do předepsaného profilu a spádu v hornině třídy těžitelnosti I skupiny 3 přes 50 do 100 m3</t>
  </si>
  <si>
    <t>https://podminky.urs.cz/item/CS_URS_2021_02/132251103</t>
  </si>
  <si>
    <t>výkop rýhy pro uložení potrubí</t>
  </si>
  <si>
    <t>0,6*1,5*86</t>
  </si>
  <si>
    <t>-2146384327</t>
  </si>
  <si>
    <t>77,4-50   "přebytek výkopku</t>
  </si>
  <si>
    <t>-643225197</t>
  </si>
  <si>
    <t>78-28   "zpětný zásyp potrubí</t>
  </si>
  <si>
    <t>16</t>
  </si>
  <si>
    <t>175151101</t>
  </si>
  <si>
    <t>Obsypání potrubí strojně sypaninou bez prohození, uloženou do 3 m</t>
  </si>
  <si>
    <t>-1050447552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</si>
  <si>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</si>
  <si>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https://podminky.urs.cz/item/CS_URS_2021_02/175151101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</si>
  <si>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</si>
  <si>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"obsyp potrubí fr. 16/32 mm</t>
  </si>
  <si>
    <t>213*1,8</t>
  </si>
  <si>
    <t>"obsyp potrubí fr. 8/16 mm</t>
  </si>
  <si>
    <t>213*0,8</t>
  </si>
  <si>
    <t>17</t>
  </si>
  <si>
    <t>58333674</t>
  </si>
  <si>
    <t>kamenivo těžené hrubé frakce 16/32</t>
  </si>
  <si>
    <t>-1145171016</t>
  </si>
  <si>
    <t>kamenivo těžené hrubé frakce 16-32</t>
  </si>
  <si>
    <t>383"m3"*1,8"t/m3"</t>
  </si>
  <si>
    <t>18</t>
  </si>
  <si>
    <t>58333651</t>
  </si>
  <si>
    <t>kamenivo těžené hrubé frakce 8/16</t>
  </si>
  <si>
    <t>1110614880</t>
  </si>
  <si>
    <t>kamenivo těžené hrubé frakce 8-16</t>
  </si>
  <si>
    <t>obsyp potrubí fr. 8/16 mm</t>
  </si>
  <si>
    <t>170,4"m3"*1,58"t/m3"</t>
  </si>
  <si>
    <t>19</t>
  </si>
  <si>
    <t>451573111</t>
  </si>
  <si>
    <t>Lože pod potrubí otevřený výkop ze štěrkopísku</t>
  </si>
  <si>
    <t>-794209241</t>
  </si>
  <si>
    <t>Lože pod potrubí, stoky a drobné objekty v otevřeném výkopu z písku a štěrkopísku do 63 mm</t>
  </si>
  <si>
    <t>https://podminky.urs.cz/item/CS_URS_2021_02/451573111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</si>
  <si>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</si>
  <si>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 xml:space="preserve">"podsyp a obsyp potrubí - písek </t>
  </si>
  <si>
    <t>(0,6*0,4+0,6*0,3-0,07)*78</t>
  </si>
  <si>
    <t>20</t>
  </si>
  <si>
    <t>457571211R</t>
  </si>
  <si>
    <t>Plošný drén z těženého kameniva, tl. 300 mm</t>
  </si>
  <si>
    <t>-873662039</t>
  </si>
  <si>
    <t>plošný drén z těženého kameniva, tl. 300 mm</t>
  </si>
  <si>
    <t>(5220+5710*1,08)*0,3+(365*2+230*4)*0,5</t>
  </si>
  <si>
    <t>87137114R</t>
  </si>
  <si>
    <t>Montáž potrubí z trubek PEHD D 315 x 28,7 mm</t>
  </si>
  <si>
    <t>1741561532</t>
  </si>
  <si>
    <t>213  "potrubí PEHD DN 315x28,7 - perforované</t>
  </si>
  <si>
    <t>86    "potrubí PEHD DN 315x28,7 - plnostěnné</t>
  </si>
  <si>
    <t>22</t>
  </si>
  <si>
    <t>87137R2</t>
  </si>
  <si>
    <t>PEHD DN 315x28,7 perforované</t>
  </si>
  <si>
    <t>-590937364</t>
  </si>
  <si>
    <t>23</t>
  </si>
  <si>
    <t>87137R1</t>
  </si>
  <si>
    <t>PEHD DN 315x28,7 plnostěnný</t>
  </si>
  <si>
    <t>-2054611302</t>
  </si>
  <si>
    <t>24</t>
  </si>
  <si>
    <t>877R_1</t>
  </si>
  <si>
    <t>Napojení PEHD potrubí na sebe (svaření)</t>
  </si>
  <si>
    <t>kpl</t>
  </si>
  <si>
    <t>2018953844</t>
  </si>
  <si>
    <t>25</t>
  </si>
  <si>
    <t>877R_2</t>
  </si>
  <si>
    <t>Napojení potrubí do šachty</t>
  </si>
  <si>
    <t>-1747388916</t>
  </si>
  <si>
    <t>26</t>
  </si>
  <si>
    <t>89481000R</t>
  </si>
  <si>
    <t>Šachta plastová DN 600 hl. 2 m vč. poklopu</t>
  </si>
  <si>
    <t>734917007</t>
  </si>
  <si>
    <t>27</t>
  </si>
  <si>
    <t>1367251988</t>
  </si>
  <si>
    <t>SO 03 - Odplynění</t>
  </si>
  <si>
    <t>R_SO 03</t>
  </si>
  <si>
    <t>Odplyňovací studna s poklopem - montáž a dodávka</t>
  </si>
  <si>
    <t>-133065383</t>
  </si>
  <si>
    <t>SO 04 - Nové oplocení</t>
  </si>
  <si>
    <t xml:space="preserve">    3 - Svislé a kompletní konstrukce</t>
  </si>
  <si>
    <t xml:space="preserve">    9 - Ostatní konstrukce a práce-bourání</t>
  </si>
  <si>
    <t xml:space="preserve">    997 - Přesun sutě</t>
  </si>
  <si>
    <t>-1290712667</t>
  </si>
  <si>
    <t>171201201</t>
  </si>
  <si>
    <t>-496619222</t>
  </si>
  <si>
    <t>Uložení sypaniny na skládky</t>
  </si>
  <si>
    <t>https://podminky.urs.cz/item/CS_URS_2021_02/171201201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</si>
  <si>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</si>
  <si>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18315000R</t>
  </si>
  <si>
    <t>Hloubení jamek pro betonové patky</t>
  </si>
  <si>
    <t>-1552680831</t>
  </si>
  <si>
    <t>Svislé a kompletní konstrukce</t>
  </si>
  <si>
    <t>338171123</t>
  </si>
  <si>
    <t>Osazování sloupků a vzpěr plotových ocelových v do 2,60 m se zabetonováním</t>
  </si>
  <si>
    <t>-1290539516</t>
  </si>
  <si>
    <t>Osazování sloupků a vzpěr plotových ocelových trubkových nebo profilovaných výšky do 2,60 m se zabetonováním (tř. C 25/30) do 0,16 m3 do připravených jamek</t>
  </si>
  <si>
    <t>https://podminky.urs.cz/item/CS_URS_2021_02/338171123</t>
  </si>
  <si>
    <t xml:space="preserve">Poznámka k souboru cen:
1. Ceny lze použít i pro zalití (zabetonování) vzpěr rohových sloupků. 2. V cenách nejsou započteny náklady na sloupky a vzpěry. Jejich dodání se oceňuje ve specifikaci. 3. Výškou sloupku se rozumí jeho délka před osazením. 4. Montáž pletiva se oceňuje cenami souboru cen 348 17 Osazení oplocení. 5. V cenách osazování do zemního vrutu je započten i štěrk fixující sloupek. </t>
  </si>
  <si>
    <t>5534226R</t>
  </si>
  <si>
    <t>sloupek plotový  Pz a komaxitový 2500</t>
  </si>
  <si>
    <t>633599470</t>
  </si>
  <si>
    <t>348401230</t>
  </si>
  <si>
    <t>Montáž oplocení ze strojového pletiva bez napínacích drátů v přes 1,6 do 2,0 m</t>
  </si>
  <si>
    <t>-1387721898</t>
  </si>
  <si>
    <t>Osazení oplocení ze strojového pletiva bez napínacích drátů do 15 st. sklonu svahu, výšky přes 1,6 do 2,0 m</t>
  </si>
  <si>
    <t>https://podminky.urs.cz/item/CS_URS_2021_02/348401230</t>
  </si>
  <si>
    <t xml:space="preserve">Poznámka k souboru cen:
1. V cenách nejsou započteny náklady na dodávku pletiva a drátů, tyto se oceňují ve specifikaci. </t>
  </si>
  <si>
    <t>31324768R</t>
  </si>
  <si>
    <t>pletivo drátěné se čtvercovými oky poplastované 50 x 3,5 x 2000 mm</t>
  </si>
  <si>
    <t>2053756885</t>
  </si>
  <si>
    <t>348401320</t>
  </si>
  <si>
    <t>Rozvinutí, montáž a napnutí ostnatého drátu</t>
  </si>
  <si>
    <t>2075391363</t>
  </si>
  <si>
    <t>Montáž oplocení z pletiva rozvinutí, uchycení a napnutí drátu ostnatého</t>
  </si>
  <si>
    <t>https://podminky.urs.cz/item/CS_URS_2021_02/348401320</t>
  </si>
  <si>
    <t>dvojitý ostnatý drát</t>
  </si>
  <si>
    <t>358*2</t>
  </si>
  <si>
    <t>31478001</t>
  </si>
  <si>
    <t>drát ostnatý D 2mm</t>
  </si>
  <si>
    <t>1776720773</t>
  </si>
  <si>
    <t>Ostatní konstrukce a práce-bourání</t>
  </si>
  <si>
    <t>966052121</t>
  </si>
  <si>
    <t>Bourání sloupků a vzpěr ŽB plotových s betonovou patkou</t>
  </si>
  <si>
    <t>554362197</t>
  </si>
  <si>
    <t>Bourání plotových sloupků a vzpěr železobetonových výšky do 2,5 m s betonovou patkou</t>
  </si>
  <si>
    <t>https://podminky.urs.cz/item/CS_URS_2021_02/966052121</t>
  </si>
  <si>
    <t>966071822</t>
  </si>
  <si>
    <t>Rozebrání oplocení z drátěného pletiva se čtvercovými oky v přes 1,6 do 2,0 m</t>
  </si>
  <si>
    <t>-594042046</t>
  </si>
  <si>
    <t>Rozebrání oplocení z pletiva drátěného se čtvercovými oky, výšky přes 1,6 do 2,0 m</t>
  </si>
  <si>
    <t>https://podminky.urs.cz/item/CS_URS_2021_02/966071822</t>
  </si>
  <si>
    <t xml:space="preserve">Poznámka k souboru cen:
1. V cenách nejsou započteny náklady na demontáž sloupků. </t>
  </si>
  <si>
    <t>997</t>
  </si>
  <si>
    <t>Přesun sutě</t>
  </si>
  <si>
    <t>997013501</t>
  </si>
  <si>
    <t>Odvoz suti a vybouraných hmot na skládku nebo meziskládku do 1 km se složením</t>
  </si>
  <si>
    <t>-1345841557</t>
  </si>
  <si>
    <t>Odvoz suti a vybouraných hmot na skládku nebo meziskládku se složením, na vzdálenost do 1 km</t>
  </si>
  <si>
    <t>https://podminky.urs.cz/item/CS_URS_2021_02/997013501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</si>
  <si>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</si>
  <si>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 xml:space="preserve">15,597"t"    "oplocení, uložení </t>
  </si>
  <si>
    <t>998232110</t>
  </si>
  <si>
    <t>Přesun hmot pro oplocení zděné z cihel nebo tvárnic v do 3 m</t>
  </si>
  <si>
    <t>-438502684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</si>
  <si>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</si>
  <si>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https://podminky.urs.cz/item/CS_URS_2021_02/998232110</t>
  </si>
  <si>
    <t xml:space="preserve">Poznámka k souboru cen:
1. Cenu -2111 lze použít i pro oplocení ze sloupků a dílců prefabrikovaných dřevěných, kovových nebo železobetonových </t>
  </si>
  <si>
    <t>SO 05 - Odstínění skládky komunálního odpadu</t>
  </si>
  <si>
    <t xml:space="preserve">    1 - Zemní práce </t>
  </si>
  <si>
    <t xml:space="preserve">Zemní práce </t>
  </si>
  <si>
    <t>181151311</t>
  </si>
  <si>
    <t>Plošná úprava terénu přes 500 m2 zemina skupiny 1 až 4 nerovnosti přes 50 do 100 mm v rovině a svahu do 1:5</t>
  </si>
  <si>
    <t>343377548</t>
  </si>
  <si>
    <t>Plošná úprava terénu v zemině skupiny 1 až 4 s urovnáním povrchu bez doplnění ornice souvislé plochy přes 500 m2 při nerovnostech terénu přes 50 do 100 mm v rovině nebo na svahu do 1:5</t>
  </si>
  <si>
    <t>https://podminky.urs.cz/item/CS_URS_2021_02/181151311</t>
  </si>
  <si>
    <t>181451121</t>
  </si>
  <si>
    <t>Založení lučního trávníku výsevem pl přes 1000 m2 v rovině a ve svahu do 1:5</t>
  </si>
  <si>
    <t>-289952290</t>
  </si>
  <si>
    <t>Založení trávníku na půdě předem připravené plochy přes 1000 m2 výsevem včetně utažení lučního v rovině nebo na svahu do 1:5</t>
  </si>
  <si>
    <t>https://podminky.urs.cz/item/CS_URS_2021_02/181451121</t>
  </si>
  <si>
    <t>00572100</t>
  </si>
  <si>
    <t>osivo jetelotráva intenzivní víceletá</t>
  </si>
  <si>
    <t>kg</t>
  </si>
  <si>
    <t>-506980185</t>
  </si>
  <si>
    <t>14177*0,02 'Přepočtené koeficientem množství</t>
  </si>
  <si>
    <t>183101314</t>
  </si>
  <si>
    <t>Jamky pro výsadbu s výměnou 100 % půdy zeminy tř 1 až 4 obj přes 0,05 do 0,125 m3 v rovině a svahu do 1:5</t>
  </si>
  <si>
    <t>-1420150421</t>
  </si>
  <si>
    <t>Hloubení jamek pro vysazování rostlin v zemině tř.1 až 4 s výměnou půdy z 100% v rovině nebo na svahu do 1:5, objemu přes 0,05 do 0,125 m3</t>
  </si>
  <si>
    <t>https://podminky.urs.cz/item/CS_URS_2021_02/183101314</t>
  </si>
  <si>
    <t>130 "ks"    "lípa srdčitá (Tilia cordata)</t>
  </si>
  <si>
    <t>120 "ks"   "javor klen (Acer pseudoplatanus)</t>
  </si>
  <si>
    <t>85 "ks"   "buk lesní (Fagus sylvatica)</t>
  </si>
  <si>
    <t>50 "ks"   "jeřáb ptačí (Sorbus aucuparia)</t>
  </si>
  <si>
    <t>5 "ks"     "dub letní (Quercus robur)</t>
  </si>
  <si>
    <t>40 "ks"   "borovice lesní (Pinus sylvestris)</t>
  </si>
  <si>
    <t>20 "ks"   "smrk ztepilý (Picea abies)</t>
  </si>
  <si>
    <t>20 "ks"   "modřín opadavý (Larix decidua)</t>
  </si>
  <si>
    <t>10321100</t>
  </si>
  <si>
    <t>zahradní substrát pro výsadbu VL</t>
  </si>
  <si>
    <t>2104486776</t>
  </si>
  <si>
    <t>P</t>
  </si>
  <si>
    <t>Poznámka k položce:
Poznámka k položce: - kompost</t>
  </si>
  <si>
    <t xml:space="preserve">prosátá středně těžká ornice s příměsí kompostu </t>
  </si>
  <si>
    <t xml:space="preserve">470"ks"*0,125"m3"*0,5"%"     "počet stromů * jamka 0,125 m3 * 50% objemu </t>
  </si>
  <si>
    <t>10364101</t>
  </si>
  <si>
    <t>zemina pro terénní úpravy -  ornice</t>
  </si>
  <si>
    <t>1090487561</t>
  </si>
  <si>
    <t xml:space="preserve">prosátá středně těžká ornice </t>
  </si>
  <si>
    <t xml:space="preserve">470"ks"*0,125"m3"*0,5"%"*1,8"t/m3"     "počet stromů * jamka 0,125 m3 * 50% objemu * obj. hm. </t>
  </si>
  <si>
    <t>183151111</t>
  </si>
  <si>
    <t>Hloubení jam pro výsadbu dřevin strojně v rovině nebo ve svahu do 1:5 obj jamky do 0,2 m3</t>
  </si>
  <si>
    <t>760972891</t>
  </si>
  <si>
    <t>Hloubení jam pro výsadbu dřevin strojně v rovině nebo ve svahu do 1:5, objem do 0,20 m3</t>
  </si>
  <si>
    <t>https://podminky.urs.cz/item/CS_URS_2021_02/183151111</t>
  </si>
  <si>
    <t>335"ks"     "růže šípková (Rosa canina)</t>
  </si>
  <si>
    <t>200"ks"    "trnka obecná (Prunus spinosa)</t>
  </si>
  <si>
    <t>175"ks"     "brslen evropský (Euonymus europeus)</t>
  </si>
  <si>
    <t>80 "ks"      "líska obecná (Coryllus avellana)</t>
  </si>
  <si>
    <t>15"ks"       "hloh (Crataegus sp.)</t>
  </si>
  <si>
    <t>184102110</t>
  </si>
  <si>
    <t>Výsadba dřeviny s balem D do 0,1 m do jamky se zalitím v rovině a svahu do 1:5</t>
  </si>
  <si>
    <t>1095677951</t>
  </si>
  <si>
    <t>Výsadba dřeviny s balem do předem vyhloubené jamky se zalitím  v rovině nebo na svahu do 1:5, při průměru balu do 100 mm</t>
  </si>
  <si>
    <t>https://podminky.urs.cz/item/CS_URS_2021_02/184102110</t>
  </si>
  <si>
    <t>026R1</t>
  </si>
  <si>
    <t>růže šípková (Rosa canina)</t>
  </si>
  <si>
    <t>-1027773107</t>
  </si>
  <si>
    <t>026R2</t>
  </si>
  <si>
    <t>trnka obecná (Prunus spinosa)</t>
  </si>
  <si>
    <t>1104872165</t>
  </si>
  <si>
    <t>026R3</t>
  </si>
  <si>
    <t>brslen evropský (Euonymus europeus)</t>
  </si>
  <si>
    <t>-1659273042</t>
  </si>
  <si>
    <t>026R4</t>
  </si>
  <si>
    <t>líska obecná (Coryllus avellana)</t>
  </si>
  <si>
    <t>960902864</t>
  </si>
  <si>
    <t>026R5</t>
  </si>
  <si>
    <t>hloh (Crataegus sp.)</t>
  </si>
  <si>
    <t>1464222362</t>
  </si>
  <si>
    <t>184102113</t>
  </si>
  <si>
    <t>Výsadba dřeviny s balem D přes 0,3 do 0,4 m do jamky se zalitím v rovině a svahu do 1:5</t>
  </si>
  <si>
    <t>1423574779</t>
  </si>
  <si>
    <t>Výsadba dřeviny s balem do předem vyhloubené jamky se zalitím  v rovině nebo na svahu do 1:5, při průměru balu přes 300 do 400 mm</t>
  </si>
  <si>
    <t>https://podminky.urs.cz/item/CS_URS_2021_02/184102113</t>
  </si>
  <si>
    <t xml:space="preserve">Poznámka k položce:
Počet náhradní výsadby bude dle kácených stromů nad průměr  25cm, (43 ks)
druhy: Lípa srdčitá, Habr obecný, Dub letní, Jírovec maďal </t>
  </si>
  <si>
    <t>026505R1</t>
  </si>
  <si>
    <t>lípa srdčitá (Tilia cordata)</t>
  </si>
  <si>
    <t>-1927138032</t>
  </si>
  <si>
    <t>026505R2</t>
  </si>
  <si>
    <t>javor klen (Acer pseudoplatanus)</t>
  </si>
  <si>
    <t>367548904</t>
  </si>
  <si>
    <t>026505R3</t>
  </si>
  <si>
    <t>buk lesní (Fagus sylvatica)</t>
  </si>
  <si>
    <t>-1627845142</t>
  </si>
  <si>
    <t>026505R4</t>
  </si>
  <si>
    <t>jeřáb ptačí (Sorbus aucuparia)</t>
  </si>
  <si>
    <t>-1477963759</t>
  </si>
  <si>
    <t>026505R5</t>
  </si>
  <si>
    <t>dub letní (Quercus robur)</t>
  </si>
  <si>
    <t>-1575260872</t>
  </si>
  <si>
    <t>026505R6</t>
  </si>
  <si>
    <t>borovice lesní (Pinus sylvestris)</t>
  </si>
  <si>
    <t>-1194838444</t>
  </si>
  <si>
    <t>026505R7</t>
  </si>
  <si>
    <t>smrk ztepilý (Picea abies)</t>
  </si>
  <si>
    <t>1265915048</t>
  </si>
  <si>
    <t>026505R8</t>
  </si>
  <si>
    <t>modřín opadavý (Larix decidua)</t>
  </si>
  <si>
    <t>2050910615</t>
  </si>
  <si>
    <t>184215132</t>
  </si>
  <si>
    <t>Ukotvení kmene dřevin třemi kůly D do 0,1 m dl přes 1 do 2 m</t>
  </si>
  <si>
    <t>-1896318654</t>
  </si>
  <si>
    <t>Ukotvení dřeviny kůly třemi kůly, délky přes 1 do 2 m</t>
  </si>
  <si>
    <t>https://podminky.urs.cz/item/CS_URS_2021_02/184215132</t>
  </si>
  <si>
    <t>470"ks"</t>
  </si>
  <si>
    <t>60591255</t>
  </si>
  <si>
    <t>kůl vyvazovací dřevěný impregnovaný D 8cm dl 2,5m</t>
  </si>
  <si>
    <t>-1815331589</t>
  </si>
  <si>
    <t>470"ks"*3</t>
  </si>
  <si>
    <t>184816111</t>
  </si>
  <si>
    <t>Hnojení sazenic průmyslovými hnojivy do 0,25 kg k jedné sazenici</t>
  </si>
  <si>
    <t>1130063276</t>
  </si>
  <si>
    <t>Hnojení sazenic  průmyslovými hnojivy v množství do 0,25 kg k jedné sazenici</t>
  </si>
  <si>
    <t>https://podminky.urs.cz/item/CS_URS_2021_02/184816111</t>
  </si>
  <si>
    <t>805"ks"     "keře</t>
  </si>
  <si>
    <t>470"ks"    "stromy</t>
  </si>
  <si>
    <t>25191155</t>
  </si>
  <si>
    <t>hnojivo průmyslové</t>
  </si>
  <si>
    <t>1564808496</t>
  </si>
  <si>
    <t>805"ks"*0,25"kg/kus"         "keře</t>
  </si>
  <si>
    <t>470"ks"*0,25"kg/kus"         "stromy</t>
  </si>
  <si>
    <t>18491111R</t>
  </si>
  <si>
    <t>Uvázání dřeviny jedním úvazkem ke kůlům</t>
  </si>
  <si>
    <t>-2143109493</t>
  </si>
  <si>
    <t>28</t>
  </si>
  <si>
    <t>185804311</t>
  </si>
  <si>
    <t>Zalití rostlin vodou plocha do 20 m2</t>
  </si>
  <si>
    <t>-160934483</t>
  </si>
  <si>
    <t>Zalití rostlin vodou plochy záhonů jednotlivě do 20 m2</t>
  </si>
  <si>
    <t>https://podminky.urs.cz/item/CS_URS_2021_02/185804311</t>
  </si>
  <si>
    <t>470"ks"*8*0,03"m3"   "8x za rok 30 l na strom</t>
  </si>
  <si>
    <t>805"ks"*8*0,01"m3"   "8x za rok 10 l na keř</t>
  </si>
  <si>
    <t>29</t>
  </si>
  <si>
    <t>597426398</t>
  </si>
  <si>
    <t>VON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</si>
  <si>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</si>
  <si>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</si>
  <si>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</si>
  <si>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</si>
  <si>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</si>
  <si>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</si>
  <si>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032603001</t>
  </si>
  <si>
    <t>Kč</t>
  </si>
  <si>
    <t>1024</t>
  </si>
  <si>
    <t>-1540956154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</si>
</sst>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7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1111103" TargetMode="External" /><Relationship Id="rId4" Type="http://schemas.openxmlformats.org/officeDocument/2006/relationships/hyperlink" Target="https://podminky.urs.cz/item/CS_URS_2021_02/171251101" TargetMode="External" /><Relationship Id="rId5" Type="http://schemas.openxmlformats.org/officeDocument/2006/relationships/hyperlink" Target="https://podminky.urs.cz/item/CS_URS_2021_02/171251201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182201101" TargetMode="External" /><Relationship Id="rId8" Type="http://schemas.openxmlformats.org/officeDocument/2006/relationships/hyperlink" Target="https://podminky.urs.cz/item/CS_URS_2021_02/451579877" TargetMode="External" /><Relationship Id="rId9" Type="http://schemas.openxmlformats.org/officeDocument/2006/relationships/hyperlink" Target="https://podminky.urs.cz/item/CS_URS_2021_02/462512370" TargetMode="External" /><Relationship Id="rId10" Type="http://schemas.openxmlformats.org/officeDocument/2006/relationships/hyperlink" Target="https://podminky.urs.cz/item/CS_URS_2021_02/462519003" TargetMode="External" /><Relationship Id="rId11" Type="http://schemas.openxmlformats.org/officeDocument/2006/relationships/hyperlink" Target="https://podminky.urs.cz/item/CS_URS_2021_02/564871111" TargetMode="External" /><Relationship Id="rId12" Type="http://schemas.openxmlformats.org/officeDocument/2006/relationships/hyperlink" Target="https://podminky.urs.cz/item/CS_URS_2021_02/567122114" TargetMode="External" /><Relationship Id="rId13" Type="http://schemas.openxmlformats.org/officeDocument/2006/relationships/hyperlink" Target="https://podminky.urs.cz/item/CS_URS_2021_02/584121112" TargetMode="External" /><Relationship Id="rId14" Type="http://schemas.openxmlformats.org/officeDocument/2006/relationships/hyperlink" Target="https://podminky.urs.cz/item/CS_URS_2021_02/998231311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104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4101101" TargetMode="External" /><Relationship Id="rId4" Type="http://schemas.openxmlformats.org/officeDocument/2006/relationships/hyperlink" Target="https://podminky.urs.cz/item/CS_URS_2021_02/457971121" TargetMode="External" /><Relationship Id="rId5" Type="http://schemas.openxmlformats.org/officeDocument/2006/relationships/hyperlink" Target="https://podminky.urs.cz/item/CS_URS_2021_02/998231311" TargetMode="External" /><Relationship Id="rId6" Type="http://schemas.openxmlformats.org/officeDocument/2006/relationships/hyperlink" Target="https://podminky.urs.cz/item/CS_URS_2021_02/132251103" TargetMode="External" /><Relationship Id="rId7" Type="http://schemas.openxmlformats.org/officeDocument/2006/relationships/hyperlink" Target="https://podminky.urs.cz/item/CS_URS_2021_02/162351103" TargetMode="External" /><Relationship Id="rId8" Type="http://schemas.openxmlformats.org/officeDocument/2006/relationships/hyperlink" Target="https://podminky.urs.cz/item/CS_URS_2021_02/174101101" TargetMode="External" /><Relationship Id="rId9" Type="http://schemas.openxmlformats.org/officeDocument/2006/relationships/hyperlink" Target="https://podminky.urs.cz/item/CS_URS_2021_02/175151101" TargetMode="External" /><Relationship Id="rId10" Type="http://schemas.openxmlformats.org/officeDocument/2006/relationships/hyperlink" Target="https://podminky.urs.cz/item/CS_URS_2021_02/451573111" TargetMode="External" /><Relationship Id="rId11" Type="http://schemas.openxmlformats.org/officeDocument/2006/relationships/hyperlink" Target="https://podminky.urs.cz/item/CS_URS_2021_02/998231311" TargetMode="Externa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62351103" TargetMode="External" /><Relationship Id="rId2" Type="http://schemas.openxmlformats.org/officeDocument/2006/relationships/hyperlink" Target="https://podminky.urs.cz/item/CS_URS_2021_02/171201201" TargetMode="External" /><Relationship Id="rId3" Type="http://schemas.openxmlformats.org/officeDocument/2006/relationships/hyperlink" Target="https://podminky.urs.cz/item/CS_URS_2021_02/338171123" TargetMode="External" /><Relationship Id="rId4" Type="http://schemas.openxmlformats.org/officeDocument/2006/relationships/hyperlink" Target="https://podminky.urs.cz/item/CS_URS_2021_02/348401230" TargetMode="External" /><Relationship Id="rId5" Type="http://schemas.openxmlformats.org/officeDocument/2006/relationships/hyperlink" Target="https://podminky.urs.cz/item/CS_URS_2021_02/348401320" TargetMode="External" /><Relationship Id="rId6" Type="http://schemas.openxmlformats.org/officeDocument/2006/relationships/hyperlink" Target="https://podminky.urs.cz/item/CS_URS_2021_02/966052121" TargetMode="External" /><Relationship Id="rId7" Type="http://schemas.openxmlformats.org/officeDocument/2006/relationships/hyperlink" Target="https://podminky.urs.cz/item/CS_URS_2021_02/966071822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8232110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1151311" TargetMode="External" /><Relationship Id="rId2" Type="http://schemas.openxmlformats.org/officeDocument/2006/relationships/hyperlink" Target="https://podminky.urs.cz/item/CS_URS_2021_02/181451121" TargetMode="External" /><Relationship Id="rId3" Type="http://schemas.openxmlformats.org/officeDocument/2006/relationships/hyperlink" Target="https://podminky.urs.cz/item/CS_URS_2021_02/183101314" TargetMode="External" /><Relationship Id="rId4" Type="http://schemas.openxmlformats.org/officeDocument/2006/relationships/hyperlink" Target="https://podminky.urs.cz/item/CS_URS_2021_02/183151111" TargetMode="External" /><Relationship Id="rId5" Type="http://schemas.openxmlformats.org/officeDocument/2006/relationships/hyperlink" Target="https://podminky.urs.cz/item/CS_URS_2021_02/184102110" TargetMode="External" /><Relationship Id="rId6" Type="http://schemas.openxmlformats.org/officeDocument/2006/relationships/hyperlink" Target="https://podminky.urs.cz/item/CS_URS_2021_02/184102113" TargetMode="External" /><Relationship Id="rId7" Type="http://schemas.openxmlformats.org/officeDocument/2006/relationships/hyperlink" Target="https://podminky.urs.cz/item/CS_URS_2021_02/184215132" TargetMode="External" /><Relationship Id="rId8" Type="http://schemas.openxmlformats.org/officeDocument/2006/relationships/hyperlink" Target="https://podminky.urs.cz/item/CS_URS_2021_02/184816111" TargetMode="External" /><Relationship Id="rId9" Type="http://schemas.openxmlformats.org/officeDocument/2006/relationships/hyperlink" Target="https://podminky.urs.cz/item/CS_URS_2021_02/185804311" TargetMode="External" /><Relationship Id="rId10" Type="http://schemas.openxmlformats.org/officeDocument/2006/relationships/hyperlink" Target="https://podminky.urs.cz/item/CS_URS_2021_02/998231311" TargetMode="External" /><Relationship Id="rId11" Type="http://schemas.openxmlformats.org/officeDocument/2006/relationships/drawing" Target="../drawings/drawing6.xm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19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2"/>
      <c r="AQ5" s="22"/>
      <c r="AR5" s="20"/>
      <c r="BE5" s="26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2"/>
      <c r="AQ6" s="22"/>
      <c r="AR6" s="20"/>
      <c r="BE6" s="26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6"/>
      <c r="BS13" s="17" t="s">
        <v>6</v>
      </c>
    </row>
    <row r="14" spans="2:71" ht="12.75">
      <c r="B14" s="21"/>
      <c r="C14" s="22"/>
      <c r="D14" s="22"/>
      <c r="E14" s="271" t="s">
        <v>29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266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266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6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6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6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6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6"/>
    </row>
    <row r="23" spans="2:57" s="1" customFormat="1" ht="59.25" customHeight="1">
      <c r="B23" s="21"/>
      <c r="C23" s="22"/>
      <c r="D23" s="22"/>
      <c r="E23" s="273" t="s">
        <v>37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2"/>
      <c r="AP23" s="22"/>
      <c r="AQ23" s="22"/>
      <c r="AR23" s="20"/>
      <c r="BE23" s="26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6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4">
        <f>ROUND(AG94,2)</f>
        <v>0</v>
      </c>
      <c r="AL26" s="275"/>
      <c r="AM26" s="275"/>
      <c r="AN26" s="275"/>
      <c r="AO26" s="275"/>
      <c r="AP26" s="36"/>
      <c r="AQ26" s="36"/>
      <c r="AR26" s="39"/>
      <c r="BE26" s="26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6" t="s">
        <v>39</v>
      </c>
      <c r="M28" s="276"/>
      <c r="N28" s="276"/>
      <c r="O28" s="276"/>
      <c r="P28" s="276"/>
      <c r="Q28" s="36"/>
      <c r="R28" s="36"/>
      <c r="S28" s="36"/>
      <c r="T28" s="36"/>
      <c r="U28" s="36"/>
      <c r="V28" s="36"/>
      <c r="W28" s="276" t="s">
        <v>40</v>
      </c>
      <c r="X28" s="276"/>
      <c r="Y28" s="276"/>
      <c r="Z28" s="276"/>
      <c r="AA28" s="276"/>
      <c r="AB28" s="276"/>
      <c r="AC28" s="276"/>
      <c r="AD28" s="276"/>
      <c r="AE28" s="276"/>
      <c r="AF28" s="36"/>
      <c r="AG28" s="36"/>
      <c r="AH28" s="36"/>
      <c r="AI28" s="36"/>
      <c r="AJ28" s="36"/>
      <c r="AK28" s="276" t="s">
        <v>41</v>
      </c>
      <c r="AL28" s="276"/>
      <c r="AM28" s="276"/>
      <c r="AN28" s="276"/>
      <c r="AO28" s="276"/>
      <c r="AP28" s="36"/>
      <c r="AQ28" s="36"/>
      <c r="AR28" s="39"/>
      <c r="BE28" s="266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60">
        <v>0.21</v>
      </c>
      <c r="M29" s="259"/>
      <c r="N29" s="259"/>
      <c r="O29" s="259"/>
      <c r="P29" s="259"/>
      <c r="Q29" s="41"/>
      <c r="R29" s="41"/>
      <c r="S29" s="41"/>
      <c r="T29" s="41"/>
      <c r="U29" s="41"/>
      <c r="V29" s="41"/>
      <c r="W29" s="258">
        <f>ROUND(AZ94,2)</f>
        <v>0</v>
      </c>
      <c r="X29" s="259"/>
      <c r="Y29" s="259"/>
      <c r="Z29" s="259"/>
      <c r="AA29" s="259"/>
      <c r="AB29" s="259"/>
      <c r="AC29" s="259"/>
      <c r="AD29" s="259"/>
      <c r="AE29" s="259"/>
      <c r="AF29" s="41"/>
      <c r="AG29" s="41"/>
      <c r="AH29" s="41"/>
      <c r="AI29" s="41"/>
      <c r="AJ29" s="41"/>
      <c r="AK29" s="258">
        <f>ROUND(AV94,2)</f>
        <v>0</v>
      </c>
      <c r="AL29" s="259"/>
      <c r="AM29" s="259"/>
      <c r="AN29" s="259"/>
      <c r="AO29" s="259"/>
      <c r="AP29" s="41"/>
      <c r="AQ29" s="41"/>
      <c r="AR29" s="42"/>
      <c r="BE29" s="267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60">
        <v>0.15</v>
      </c>
      <c r="M30" s="259"/>
      <c r="N30" s="259"/>
      <c r="O30" s="259"/>
      <c r="P30" s="259"/>
      <c r="Q30" s="41"/>
      <c r="R30" s="41"/>
      <c r="S30" s="41"/>
      <c r="T30" s="41"/>
      <c r="U30" s="41"/>
      <c r="V30" s="41"/>
      <c r="W30" s="258">
        <f>ROUND(BA94,2)</f>
        <v>0</v>
      </c>
      <c r="X30" s="259"/>
      <c r="Y30" s="259"/>
      <c r="Z30" s="259"/>
      <c r="AA30" s="259"/>
      <c r="AB30" s="259"/>
      <c r="AC30" s="259"/>
      <c r="AD30" s="259"/>
      <c r="AE30" s="259"/>
      <c r="AF30" s="41"/>
      <c r="AG30" s="41"/>
      <c r="AH30" s="41"/>
      <c r="AI30" s="41"/>
      <c r="AJ30" s="41"/>
      <c r="AK30" s="258">
        <f>ROUND(AW94,2)</f>
        <v>0</v>
      </c>
      <c r="AL30" s="259"/>
      <c r="AM30" s="259"/>
      <c r="AN30" s="259"/>
      <c r="AO30" s="259"/>
      <c r="AP30" s="41"/>
      <c r="AQ30" s="41"/>
      <c r="AR30" s="42"/>
      <c r="BE30" s="267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60">
        <v>0.21</v>
      </c>
      <c r="M31" s="259"/>
      <c r="N31" s="259"/>
      <c r="O31" s="259"/>
      <c r="P31" s="259"/>
      <c r="Q31" s="41"/>
      <c r="R31" s="41"/>
      <c r="S31" s="41"/>
      <c r="T31" s="41"/>
      <c r="U31" s="41"/>
      <c r="V31" s="41"/>
      <c r="W31" s="258">
        <f>ROUND(BB94,2)</f>
        <v>0</v>
      </c>
      <c r="X31" s="259"/>
      <c r="Y31" s="259"/>
      <c r="Z31" s="259"/>
      <c r="AA31" s="259"/>
      <c r="AB31" s="259"/>
      <c r="AC31" s="259"/>
      <c r="AD31" s="259"/>
      <c r="AE31" s="259"/>
      <c r="AF31" s="41"/>
      <c r="AG31" s="41"/>
      <c r="AH31" s="41"/>
      <c r="AI31" s="41"/>
      <c r="AJ31" s="41"/>
      <c r="AK31" s="258">
        <v>0</v>
      </c>
      <c r="AL31" s="259"/>
      <c r="AM31" s="259"/>
      <c r="AN31" s="259"/>
      <c r="AO31" s="259"/>
      <c r="AP31" s="41"/>
      <c r="AQ31" s="41"/>
      <c r="AR31" s="42"/>
      <c r="BE31" s="267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60">
        <v>0.15</v>
      </c>
      <c r="M32" s="259"/>
      <c r="N32" s="259"/>
      <c r="O32" s="259"/>
      <c r="P32" s="259"/>
      <c r="Q32" s="41"/>
      <c r="R32" s="41"/>
      <c r="S32" s="41"/>
      <c r="T32" s="41"/>
      <c r="U32" s="41"/>
      <c r="V32" s="41"/>
      <c r="W32" s="258">
        <f>ROUND(BC94,2)</f>
        <v>0</v>
      </c>
      <c r="X32" s="259"/>
      <c r="Y32" s="259"/>
      <c r="Z32" s="259"/>
      <c r="AA32" s="259"/>
      <c r="AB32" s="259"/>
      <c r="AC32" s="259"/>
      <c r="AD32" s="259"/>
      <c r="AE32" s="259"/>
      <c r="AF32" s="41"/>
      <c r="AG32" s="41"/>
      <c r="AH32" s="41"/>
      <c r="AI32" s="41"/>
      <c r="AJ32" s="41"/>
      <c r="AK32" s="258">
        <v>0</v>
      </c>
      <c r="AL32" s="259"/>
      <c r="AM32" s="259"/>
      <c r="AN32" s="259"/>
      <c r="AO32" s="259"/>
      <c r="AP32" s="41"/>
      <c r="AQ32" s="41"/>
      <c r="AR32" s="42"/>
      <c r="BE32" s="267"/>
    </row>
    <row r="33" spans="2:57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60">
        <v>0</v>
      </c>
      <c r="M33" s="259"/>
      <c r="N33" s="259"/>
      <c r="O33" s="259"/>
      <c r="P33" s="259"/>
      <c r="Q33" s="41"/>
      <c r="R33" s="41"/>
      <c r="S33" s="41"/>
      <c r="T33" s="41"/>
      <c r="U33" s="41"/>
      <c r="V33" s="41"/>
      <c r="W33" s="258">
        <f>ROUND(BD94,2)</f>
        <v>0</v>
      </c>
      <c r="X33" s="259"/>
      <c r="Y33" s="259"/>
      <c r="Z33" s="259"/>
      <c r="AA33" s="259"/>
      <c r="AB33" s="259"/>
      <c r="AC33" s="259"/>
      <c r="AD33" s="259"/>
      <c r="AE33" s="259"/>
      <c r="AF33" s="41"/>
      <c r="AG33" s="41"/>
      <c r="AH33" s="41"/>
      <c r="AI33" s="41"/>
      <c r="AJ33" s="41"/>
      <c r="AK33" s="258">
        <v>0</v>
      </c>
      <c r="AL33" s="259"/>
      <c r="AM33" s="259"/>
      <c r="AN33" s="259"/>
      <c r="AO33" s="259"/>
      <c r="AP33" s="41"/>
      <c r="AQ33" s="41"/>
      <c r="AR33" s="42"/>
      <c r="BE33" s="26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6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64" t="s">
        <v>50</v>
      </c>
      <c r="Y35" s="262"/>
      <c r="Z35" s="262"/>
      <c r="AA35" s="262"/>
      <c r="AB35" s="262"/>
      <c r="AC35" s="45"/>
      <c r="AD35" s="45"/>
      <c r="AE35" s="45"/>
      <c r="AF35" s="45"/>
      <c r="AG35" s="45"/>
      <c r="AH35" s="45"/>
      <c r="AI35" s="45"/>
      <c r="AJ35" s="45"/>
      <c r="AK35" s="261">
        <f>SUM(AK26:AK33)</f>
        <v>0</v>
      </c>
      <c r="AL35" s="262"/>
      <c r="AM35" s="262"/>
      <c r="AN35" s="262"/>
      <c r="AO35" s="26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Pacov_2021_09_01OP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7" t="str">
        <f>K6</f>
        <v>Skládka odpadů Hrádek u Pacova – Rozšíření skládky III. etapa</v>
      </c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9" t="str">
        <f>IF(AN8="","",AN8)</f>
        <v>1. 9. 2021</v>
      </c>
      <c r="AN87" s="289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SOMPO a.s., Svatovítské nám. 126, 393 01 Pelhřimov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0" t="str">
        <f>IF(E17="","",E17)</f>
        <v>Sweco Hydroprojekt a.s.</v>
      </c>
      <c r="AN89" s="291"/>
      <c r="AO89" s="291"/>
      <c r="AP89" s="291"/>
      <c r="AQ89" s="36"/>
      <c r="AR89" s="39"/>
      <c r="AS89" s="292" t="s">
        <v>58</v>
      </c>
      <c r="AT89" s="29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90" t="str">
        <f>IF(E20="","",E20)</f>
        <v xml:space="preserve"> </v>
      </c>
      <c r="AN90" s="291"/>
      <c r="AO90" s="291"/>
      <c r="AP90" s="291"/>
      <c r="AQ90" s="36"/>
      <c r="AR90" s="39"/>
      <c r="AS90" s="294"/>
      <c r="AT90" s="29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6"/>
      <c r="AT91" s="29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2" t="s">
        <v>59</v>
      </c>
      <c r="D92" s="283"/>
      <c r="E92" s="283"/>
      <c r="F92" s="283"/>
      <c r="G92" s="283"/>
      <c r="H92" s="73"/>
      <c r="I92" s="285" t="s">
        <v>60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4" t="s">
        <v>61</v>
      </c>
      <c r="AH92" s="283"/>
      <c r="AI92" s="283"/>
      <c r="AJ92" s="283"/>
      <c r="AK92" s="283"/>
      <c r="AL92" s="283"/>
      <c r="AM92" s="283"/>
      <c r="AN92" s="285" t="s">
        <v>62</v>
      </c>
      <c r="AO92" s="283"/>
      <c r="AP92" s="286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ROUND(SUM(AG95:AG100),2)</f>
        <v>0</v>
      </c>
      <c r="AH94" s="280"/>
      <c r="AI94" s="280"/>
      <c r="AJ94" s="280"/>
      <c r="AK94" s="280"/>
      <c r="AL94" s="280"/>
      <c r="AM94" s="280"/>
      <c r="AN94" s="281">
        <f aca="true" t="shared" si="0" ref="AN94:AN100">SUM(AG94,AT94)</f>
        <v>0</v>
      </c>
      <c r="AO94" s="281"/>
      <c r="AP94" s="281"/>
      <c r="AQ94" s="85" t="s">
        <v>1</v>
      </c>
      <c r="AR94" s="86"/>
      <c r="AS94" s="87">
        <f>ROUND(SUM(AS95:AS100),2)</f>
        <v>0</v>
      </c>
      <c r="AT94" s="88">
        <f aca="true" t="shared" si="1" ref="AT94:AT100">ROUND(SUM(AV94:AW94),2)</f>
        <v>0</v>
      </c>
      <c r="AU94" s="89">
        <f>ROUND(SUM(AU95:AU100),5)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ROUND(SUM(AZ95:AZ100),2)</f>
        <v>0</v>
      </c>
      <c r="BA94" s="88">
        <f>ROUND(SUM(BA95:BA100),2)</f>
        <v>0</v>
      </c>
      <c r="BB94" s="88">
        <f>ROUND(SUM(BB95:BB100),2)</f>
        <v>0</v>
      </c>
      <c r="BC94" s="88">
        <f>ROUND(SUM(BC95:BC100),2)</f>
        <v>0</v>
      </c>
      <c r="BD94" s="90">
        <f>ROUND(SUM(BD95:BD100),2)</f>
        <v>0</v>
      </c>
      <c r="BS94" s="91" t="s">
        <v>77</v>
      </c>
      <c r="BT94" s="91" t="s">
        <v>78</v>
      </c>
      <c r="BU94" s="92" t="s">
        <v>79</v>
      </c>
      <c r="BV94" s="91" t="s">
        <v>80</v>
      </c>
      <c r="BW94" s="91" t="s">
        <v>5</v>
      </c>
      <c r="BX94" s="91" t="s">
        <v>81</v>
      </c>
      <c r="CL94" s="91" t="s">
        <v>1</v>
      </c>
    </row>
    <row r="95" spans="1:91" s="7" customFormat="1" ht="16.5" customHeight="1">
      <c r="A95" s="93" t="s">
        <v>82</v>
      </c>
      <c r="B95" s="94"/>
      <c r="C95" s="95"/>
      <c r="D95" s="279" t="s">
        <v>83</v>
      </c>
      <c r="E95" s="279"/>
      <c r="F95" s="279"/>
      <c r="G95" s="279"/>
      <c r="H95" s="279"/>
      <c r="I95" s="96"/>
      <c r="J95" s="279" t="s">
        <v>84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7">
        <f>'SO 01 - Terénní úpravy'!J30</f>
        <v>0</v>
      </c>
      <c r="AH95" s="278"/>
      <c r="AI95" s="278"/>
      <c r="AJ95" s="278"/>
      <c r="AK95" s="278"/>
      <c r="AL95" s="278"/>
      <c r="AM95" s="278"/>
      <c r="AN95" s="277">
        <f t="shared" si="0"/>
        <v>0</v>
      </c>
      <c r="AO95" s="278"/>
      <c r="AP95" s="278"/>
      <c r="AQ95" s="97" t="s">
        <v>85</v>
      </c>
      <c r="AR95" s="98"/>
      <c r="AS95" s="99">
        <v>0</v>
      </c>
      <c r="AT95" s="100">
        <f t="shared" si="1"/>
        <v>0</v>
      </c>
      <c r="AU95" s="101">
        <f>'SO 01 - Terénní úpravy'!P121</f>
        <v>0</v>
      </c>
      <c r="AV95" s="100">
        <f>'SO 01 - Terénní úpravy'!J33</f>
        <v>0</v>
      </c>
      <c r="AW95" s="100">
        <f>'SO 01 - Terénní úpravy'!J34</f>
        <v>0</v>
      </c>
      <c r="AX95" s="100">
        <f>'SO 01 - Terénní úpravy'!J35</f>
        <v>0</v>
      </c>
      <c r="AY95" s="100">
        <f>'SO 01 - Terénní úpravy'!J36</f>
        <v>0</v>
      </c>
      <c r="AZ95" s="100">
        <f>'SO 01 - Terénní úpravy'!F33</f>
        <v>0</v>
      </c>
      <c r="BA95" s="100">
        <f>'SO 01 - Terénní úpravy'!F34</f>
        <v>0</v>
      </c>
      <c r="BB95" s="100">
        <f>'SO 01 - Terénní úpravy'!F35</f>
        <v>0</v>
      </c>
      <c r="BC95" s="100">
        <f>'SO 01 - Terénní úpravy'!F36</f>
        <v>0</v>
      </c>
      <c r="BD95" s="102">
        <f>'SO 01 - Terénní úpravy'!F37</f>
        <v>0</v>
      </c>
      <c r="BT95" s="103" t="s">
        <v>86</v>
      </c>
      <c r="BV95" s="103" t="s">
        <v>80</v>
      </c>
      <c r="BW95" s="103" t="s">
        <v>87</v>
      </c>
      <c r="BX95" s="103" t="s">
        <v>5</v>
      </c>
      <c r="CL95" s="103" t="s">
        <v>1</v>
      </c>
      <c r="CM95" s="103" t="s">
        <v>88</v>
      </c>
    </row>
    <row r="96" spans="1:91" s="7" customFormat="1" ht="16.5" customHeight="1">
      <c r="A96" s="93" t="s">
        <v>82</v>
      </c>
      <c r="B96" s="94"/>
      <c r="C96" s="95"/>
      <c r="D96" s="279" t="s">
        <v>89</v>
      </c>
      <c r="E96" s="279"/>
      <c r="F96" s="279"/>
      <c r="G96" s="279"/>
      <c r="H96" s="279"/>
      <c r="I96" s="96"/>
      <c r="J96" s="279" t="s">
        <v>90</v>
      </c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7">
        <f>'SO 02 - Složiště, 3. etapa'!J30</f>
        <v>0</v>
      </c>
      <c r="AH96" s="278"/>
      <c r="AI96" s="278"/>
      <c r="AJ96" s="278"/>
      <c r="AK96" s="278"/>
      <c r="AL96" s="278"/>
      <c r="AM96" s="278"/>
      <c r="AN96" s="277">
        <f t="shared" si="0"/>
        <v>0</v>
      </c>
      <c r="AO96" s="278"/>
      <c r="AP96" s="278"/>
      <c r="AQ96" s="97" t="s">
        <v>85</v>
      </c>
      <c r="AR96" s="98"/>
      <c r="AS96" s="99">
        <v>0</v>
      </c>
      <c r="AT96" s="100">
        <f t="shared" si="1"/>
        <v>0</v>
      </c>
      <c r="AU96" s="101">
        <f>'SO 02 - Složiště, 3. etapa'!P119</f>
        <v>0</v>
      </c>
      <c r="AV96" s="100">
        <f>'SO 02 - Složiště, 3. etapa'!J33</f>
        <v>0</v>
      </c>
      <c r="AW96" s="100">
        <f>'SO 02 - Složiště, 3. etapa'!J34</f>
        <v>0</v>
      </c>
      <c r="AX96" s="100">
        <f>'SO 02 - Složiště, 3. etapa'!J35</f>
        <v>0</v>
      </c>
      <c r="AY96" s="100">
        <f>'SO 02 - Složiště, 3. etapa'!J36</f>
        <v>0</v>
      </c>
      <c r="AZ96" s="100">
        <f>'SO 02 - Složiště, 3. etapa'!F33</f>
        <v>0</v>
      </c>
      <c r="BA96" s="100">
        <f>'SO 02 - Složiště, 3. etapa'!F34</f>
        <v>0</v>
      </c>
      <c r="BB96" s="100">
        <f>'SO 02 - Složiště, 3. etapa'!F35</f>
        <v>0</v>
      </c>
      <c r="BC96" s="100">
        <f>'SO 02 - Složiště, 3. etapa'!F36</f>
        <v>0</v>
      </c>
      <c r="BD96" s="102">
        <f>'SO 02 - Složiště, 3. etapa'!F37</f>
        <v>0</v>
      </c>
      <c r="BT96" s="103" t="s">
        <v>86</v>
      </c>
      <c r="BV96" s="103" t="s">
        <v>80</v>
      </c>
      <c r="BW96" s="103" t="s">
        <v>91</v>
      </c>
      <c r="BX96" s="103" t="s">
        <v>5</v>
      </c>
      <c r="CL96" s="103" t="s">
        <v>1</v>
      </c>
      <c r="CM96" s="103" t="s">
        <v>88</v>
      </c>
    </row>
    <row r="97" spans="1:91" s="7" customFormat="1" ht="16.5" customHeight="1">
      <c r="A97" s="93" t="s">
        <v>82</v>
      </c>
      <c r="B97" s="94"/>
      <c r="C97" s="95"/>
      <c r="D97" s="279" t="s">
        <v>92</v>
      </c>
      <c r="E97" s="279"/>
      <c r="F97" s="279"/>
      <c r="G97" s="279"/>
      <c r="H97" s="279"/>
      <c r="I97" s="96"/>
      <c r="J97" s="279" t="s">
        <v>93</v>
      </c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7">
        <f>'SO 03 - Odplynění'!J30</f>
        <v>0</v>
      </c>
      <c r="AH97" s="278"/>
      <c r="AI97" s="278"/>
      <c r="AJ97" s="278"/>
      <c r="AK97" s="278"/>
      <c r="AL97" s="278"/>
      <c r="AM97" s="278"/>
      <c r="AN97" s="277">
        <f t="shared" si="0"/>
        <v>0</v>
      </c>
      <c r="AO97" s="278"/>
      <c r="AP97" s="278"/>
      <c r="AQ97" s="97" t="s">
        <v>85</v>
      </c>
      <c r="AR97" s="98"/>
      <c r="AS97" s="99">
        <v>0</v>
      </c>
      <c r="AT97" s="100">
        <f t="shared" si="1"/>
        <v>0</v>
      </c>
      <c r="AU97" s="101">
        <f>'SO 03 - Odplynění'!P117</f>
        <v>0</v>
      </c>
      <c r="AV97" s="100">
        <f>'SO 03 - Odplynění'!J33</f>
        <v>0</v>
      </c>
      <c r="AW97" s="100">
        <f>'SO 03 - Odplynění'!J34</f>
        <v>0</v>
      </c>
      <c r="AX97" s="100">
        <f>'SO 03 - Odplynění'!J35</f>
        <v>0</v>
      </c>
      <c r="AY97" s="100">
        <f>'SO 03 - Odplynění'!J36</f>
        <v>0</v>
      </c>
      <c r="AZ97" s="100">
        <f>'SO 03 - Odplynění'!F33</f>
        <v>0</v>
      </c>
      <c r="BA97" s="100">
        <f>'SO 03 - Odplynění'!F34</f>
        <v>0</v>
      </c>
      <c r="BB97" s="100">
        <f>'SO 03 - Odplynění'!F35</f>
        <v>0</v>
      </c>
      <c r="BC97" s="100">
        <f>'SO 03 - Odplynění'!F36</f>
        <v>0</v>
      </c>
      <c r="BD97" s="102">
        <f>'SO 03 - Odplynění'!F37</f>
        <v>0</v>
      </c>
      <c r="BT97" s="103" t="s">
        <v>86</v>
      </c>
      <c r="BV97" s="103" t="s">
        <v>80</v>
      </c>
      <c r="BW97" s="103" t="s">
        <v>94</v>
      </c>
      <c r="BX97" s="103" t="s">
        <v>5</v>
      </c>
      <c r="CL97" s="103" t="s">
        <v>1</v>
      </c>
      <c r="CM97" s="103" t="s">
        <v>88</v>
      </c>
    </row>
    <row r="98" spans="1:91" s="7" customFormat="1" ht="16.5" customHeight="1">
      <c r="A98" s="93" t="s">
        <v>82</v>
      </c>
      <c r="B98" s="94"/>
      <c r="C98" s="95"/>
      <c r="D98" s="279" t="s">
        <v>95</v>
      </c>
      <c r="E98" s="279"/>
      <c r="F98" s="279"/>
      <c r="G98" s="279"/>
      <c r="H98" s="279"/>
      <c r="I98" s="96"/>
      <c r="J98" s="279" t="s">
        <v>96</v>
      </c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7">
        <f>'SO 04 - Nové oplocení'!J30</f>
        <v>0</v>
      </c>
      <c r="AH98" s="278"/>
      <c r="AI98" s="278"/>
      <c r="AJ98" s="278"/>
      <c r="AK98" s="278"/>
      <c r="AL98" s="278"/>
      <c r="AM98" s="278"/>
      <c r="AN98" s="277">
        <f t="shared" si="0"/>
        <v>0</v>
      </c>
      <c r="AO98" s="278"/>
      <c r="AP98" s="278"/>
      <c r="AQ98" s="97" t="s">
        <v>85</v>
      </c>
      <c r="AR98" s="98"/>
      <c r="AS98" s="99">
        <v>0</v>
      </c>
      <c r="AT98" s="100">
        <f t="shared" si="1"/>
        <v>0</v>
      </c>
      <c r="AU98" s="101">
        <f>'SO 04 - Nové oplocení'!P122</f>
        <v>0</v>
      </c>
      <c r="AV98" s="100">
        <f>'SO 04 - Nové oplocení'!J33</f>
        <v>0</v>
      </c>
      <c r="AW98" s="100">
        <f>'SO 04 - Nové oplocení'!J34</f>
        <v>0</v>
      </c>
      <c r="AX98" s="100">
        <f>'SO 04 - Nové oplocení'!J35</f>
        <v>0</v>
      </c>
      <c r="AY98" s="100">
        <f>'SO 04 - Nové oplocení'!J36</f>
        <v>0</v>
      </c>
      <c r="AZ98" s="100">
        <f>'SO 04 - Nové oplocení'!F33</f>
        <v>0</v>
      </c>
      <c r="BA98" s="100">
        <f>'SO 04 - Nové oplocení'!F34</f>
        <v>0</v>
      </c>
      <c r="BB98" s="100">
        <f>'SO 04 - Nové oplocení'!F35</f>
        <v>0</v>
      </c>
      <c r="BC98" s="100">
        <f>'SO 04 - Nové oplocení'!F36</f>
        <v>0</v>
      </c>
      <c r="BD98" s="102">
        <f>'SO 04 - Nové oplocení'!F37</f>
        <v>0</v>
      </c>
      <c r="BT98" s="103" t="s">
        <v>86</v>
      </c>
      <c r="BV98" s="103" t="s">
        <v>80</v>
      </c>
      <c r="BW98" s="103" t="s">
        <v>97</v>
      </c>
      <c r="BX98" s="103" t="s">
        <v>5</v>
      </c>
      <c r="CL98" s="103" t="s">
        <v>1</v>
      </c>
      <c r="CM98" s="103" t="s">
        <v>88</v>
      </c>
    </row>
    <row r="99" spans="1:91" s="7" customFormat="1" ht="16.5" customHeight="1">
      <c r="A99" s="93" t="s">
        <v>82</v>
      </c>
      <c r="B99" s="94"/>
      <c r="C99" s="95"/>
      <c r="D99" s="279" t="s">
        <v>98</v>
      </c>
      <c r="E99" s="279"/>
      <c r="F99" s="279"/>
      <c r="G99" s="279"/>
      <c r="H99" s="279"/>
      <c r="I99" s="96"/>
      <c r="J99" s="279" t="s">
        <v>99</v>
      </c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7">
        <f>'SO 05 - Odstínění skládky...'!J30</f>
        <v>0</v>
      </c>
      <c r="AH99" s="278"/>
      <c r="AI99" s="278"/>
      <c r="AJ99" s="278"/>
      <c r="AK99" s="278"/>
      <c r="AL99" s="278"/>
      <c r="AM99" s="278"/>
      <c r="AN99" s="277">
        <f t="shared" si="0"/>
        <v>0</v>
      </c>
      <c r="AO99" s="278"/>
      <c r="AP99" s="278"/>
      <c r="AQ99" s="97" t="s">
        <v>85</v>
      </c>
      <c r="AR99" s="98"/>
      <c r="AS99" s="99">
        <v>0</v>
      </c>
      <c r="AT99" s="100">
        <f t="shared" si="1"/>
        <v>0</v>
      </c>
      <c r="AU99" s="101">
        <f>'SO 05 - Odstínění skládky...'!P119</f>
        <v>0</v>
      </c>
      <c r="AV99" s="100">
        <f>'SO 05 - Odstínění skládky...'!J33</f>
        <v>0</v>
      </c>
      <c r="AW99" s="100">
        <f>'SO 05 - Odstínění skládky...'!J34</f>
        <v>0</v>
      </c>
      <c r="AX99" s="100">
        <f>'SO 05 - Odstínění skládky...'!J35</f>
        <v>0</v>
      </c>
      <c r="AY99" s="100">
        <f>'SO 05 - Odstínění skládky...'!J36</f>
        <v>0</v>
      </c>
      <c r="AZ99" s="100">
        <f>'SO 05 - Odstínění skládky...'!F33</f>
        <v>0</v>
      </c>
      <c r="BA99" s="100">
        <f>'SO 05 - Odstínění skládky...'!F34</f>
        <v>0</v>
      </c>
      <c r="BB99" s="100">
        <f>'SO 05 - Odstínění skládky...'!F35</f>
        <v>0</v>
      </c>
      <c r="BC99" s="100">
        <f>'SO 05 - Odstínění skládky...'!F36</f>
        <v>0</v>
      </c>
      <c r="BD99" s="102">
        <f>'SO 05 - Odstínění skládky...'!F37</f>
        <v>0</v>
      </c>
      <c r="BT99" s="103" t="s">
        <v>86</v>
      </c>
      <c r="BV99" s="103" t="s">
        <v>80</v>
      </c>
      <c r="BW99" s="103" t="s">
        <v>100</v>
      </c>
      <c r="BX99" s="103" t="s">
        <v>5</v>
      </c>
      <c r="CL99" s="103" t="s">
        <v>1</v>
      </c>
      <c r="CM99" s="103" t="s">
        <v>88</v>
      </c>
    </row>
    <row r="100" spans="1:91" s="7" customFormat="1" ht="16.5" customHeight="1">
      <c r="A100" s="93" t="s">
        <v>82</v>
      </c>
      <c r="B100" s="94"/>
      <c r="C100" s="95"/>
      <c r="D100" s="279" t="s">
        <v>101</v>
      </c>
      <c r="E100" s="279"/>
      <c r="F100" s="279"/>
      <c r="G100" s="279"/>
      <c r="H100" s="279"/>
      <c r="I100" s="96"/>
      <c r="J100" s="279" t="s">
        <v>102</v>
      </c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7">
        <f>'VON - Vedlejší a ostatní ...'!J30</f>
        <v>0</v>
      </c>
      <c r="AH100" s="278"/>
      <c r="AI100" s="278"/>
      <c r="AJ100" s="278"/>
      <c r="AK100" s="278"/>
      <c r="AL100" s="278"/>
      <c r="AM100" s="278"/>
      <c r="AN100" s="277">
        <f t="shared" si="0"/>
        <v>0</v>
      </c>
      <c r="AO100" s="278"/>
      <c r="AP100" s="278"/>
      <c r="AQ100" s="97" t="s">
        <v>101</v>
      </c>
      <c r="AR100" s="98"/>
      <c r="AS100" s="104">
        <v>0</v>
      </c>
      <c r="AT100" s="105">
        <f t="shared" si="1"/>
        <v>0</v>
      </c>
      <c r="AU100" s="106">
        <f>'VON - Vedlejší a ostatní ...'!P118</f>
        <v>0</v>
      </c>
      <c r="AV100" s="105">
        <f>'VON - Vedlejší a ostatní ...'!J33</f>
        <v>0</v>
      </c>
      <c r="AW100" s="105">
        <f>'VON - Vedlejší a ostatní ...'!J34</f>
        <v>0</v>
      </c>
      <c r="AX100" s="105">
        <f>'VON - Vedlejší a ostatní ...'!J35</f>
        <v>0</v>
      </c>
      <c r="AY100" s="105">
        <f>'VON - Vedlejší a ostatní ...'!J36</f>
        <v>0</v>
      </c>
      <c r="AZ100" s="105">
        <f>'VON - Vedlejší a ostatní ...'!F33</f>
        <v>0</v>
      </c>
      <c r="BA100" s="105">
        <f>'VON - Vedlejší a ostatní ...'!F34</f>
        <v>0</v>
      </c>
      <c r="BB100" s="105">
        <f>'VON - Vedlejší a ostatní ...'!F35</f>
        <v>0</v>
      </c>
      <c r="BC100" s="105">
        <f>'VON - Vedlejší a ostatní ...'!F36</f>
        <v>0</v>
      </c>
      <c r="BD100" s="107">
        <f>'VON - Vedlejší a ostatní ...'!F37</f>
        <v>0</v>
      </c>
      <c r="BT100" s="103" t="s">
        <v>86</v>
      </c>
      <c r="BV100" s="103" t="s">
        <v>80</v>
      </c>
      <c r="BW100" s="103" t="s">
        <v>103</v>
      </c>
      <c r="BX100" s="103" t="s">
        <v>5</v>
      </c>
      <c r="CL100" s="103" t="s">
        <v>1</v>
      </c>
      <c r="CM100" s="103" t="s">
        <v>88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TnjLsBGkHdKupkA1OSylQvDnI+2cjGlwT20A2SShI0bfhyE5YEkgUXJEKmbQyZ5xgBgpzRMlPS/2EStjWke3xw==" saltValue="xNXrupwr8N+CWCzm3hrJpRRIvVhyp2aTTIj5eIznOb5HTth4R80HN8AkWuEjriK0MrsZIls/31RTxAg8CTZwqg==" spinCount="100000"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 - Terénní úpravy'!C2" display="/"/>
    <hyperlink ref="A96" location="'SO 02 - Složiště, 3. etapa'!C2" display="/"/>
    <hyperlink ref="A97" location="'SO 03 - Odplynění'!C2" display="/"/>
    <hyperlink ref="A98" location="'SO 04 - Nové oplocení'!C2" display="/"/>
    <hyperlink ref="A99" location="'SO 05 - Odstínění skládky...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6"/>
  <sheetViews>
    <sheetView showGridLines="0" tabSelected="1" workbookViewId="0" topLeftCell="A131">
      <selection activeCell="H157" sqref="H15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87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5" customHeight="1" hidden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301" t="str">
        <f>'Rekapitulace stavby'!K6</f>
        <v>Skládka odpadů Hrádek u Pacova – Rozšíření skládky III. etapa</v>
      </c>
      <c r="F7" s="302"/>
      <c r="G7" s="302"/>
      <c r="H7" s="302"/>
      <c r="L7" s="20"/>
    </row>
    <row r="8" spans="1:31" s="2" customFormat="1" ht="12" customHeight="1" hidden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106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1. 9. 2021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42</v>
      </c>
      <c r="E33" s="112" t="s">
        <v>43</v>
      </c>
      <c r="F33" s="123">
        <f>ROUND((SUM(BE121:BE205)),2)</f>
        <v>0</v>
      </c>
      <c r="G33" s="34"/>
      <c r="H33" s="34"/>
      <c r="I33" s="124">
        <v>0.21</v>
      </c>
      <c r="J33" s="123">
        <f>ROUND(((SUM(BE121:BE205))*I33),2)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44</v>
      </c>
      <c r="F34" s="123">
        <f>ROUND((SUM(BF121:BF205)),2)</f>
        <v>0</v>
      </c>
      <c r="G34" s="34"/>
      <c r="H34" s="34"/>
      <c r="I34" s="124">
        <v>0.15</v>
      </c>
      <c r="J34" s="123">
        <f>ROUND(((SUM(BF121:BF205))*I34),2)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45</v>
      </c>
      <c r="F35" s="123">
        <f>ROUND((SUM(BG121:BG205)),2)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46</v>
      </c>
      <c r="F36" s="123">
        <f>ROUND((SUM(BH121:BH205)),2)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47</v>
      </c>
      <c r="F37" s="123">
        <f>ROUND((SUM(BI121:BI205)),2)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9" t="str">
        <f>E7</f>
        <v>Skládka odpadů Hrádek u Pacova – Rozšíření skládky III. etapa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7" t="str">
        <f>E9</f>
        <v>SO 01 - Terénní úpravy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1. 9. 2021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 hidden="1">
      <c r="A91" s="34"/>
      <c r="B91" s="35"/>
      <c r="C91" s="29" t="s">
        <v>24</v>
      </c>
      <c r="D91" s="36"/>
      <c r="E91" s="36"/>
      <c r="F91" s="27" t="str">
        <f>E15</f>
        <v>SOMPO a.s., Svatovítské nám. 126, 393 01 Pelhřimov</v>
      </c>
      <c r="G91" s="36"/>
      <c r="H91" s="36"/>
      <c r="I91" s="29" t="s">
        <v>30</v>
      </c>
      <c r="J91" s="32" t="str">
        <f>E21</f>
        <v>Sweco Hydroprojekt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 hidden="1">
      <c r="B97" s="147"/>
      <c r="C97" s="148"/>
      <c r="D97" s="149" t="s">
        <v>112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113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J160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J177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116</v>
      </c>
      <c r="E101" s="156"/>
      <c r="F101" s="156"/>
      <c r="G101" s="156"/>
      <c r="H101" s="156"/>
      <c r="I101" s="156"/>
      <c r="J101" s="157">
        <f>J202</f>
        <v>0</v>
      </c>
      <c r="K101" s="154"/>
      <c r="L101" s="158"/>
    </row>
    <row r="102" spans="1:31" s="2" customFormat="1" ht="21.75" customHeight="1" hidden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 hidden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t="12" hidden="1"/>
    <row r="105" ht="12" hidden="1"/>
    <row r="106" ht="12" hidden="1"/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117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9" t="str">
        <f>E7</f>
        <v>Skládka odpadů Hrádek u Pacova – Rozšíření skládky III. etapa</v>
      </c>
      <c r="F111" s="300"/>
      <c r="G111" s="300"/>
      <c r="H111" s="30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105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87" t="str">
        <f>E9</f>
        <v>SO 01 - Terénní úpravy</v>
      </c>
      <c r="F113" s="298"/>
      <c r="G113" s="298"/>
      <c r="H113" s="29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1. 9. 2021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24</v>
      </c>
      <c r="D117" s="36"/>
      <c r="E117" s="36"/>
      <c r="F117" s="27" t="str">
        <f>E15</f>
        <v>SOMPO a.s., Svatovítské nám. 126, 393 01 Pelhřimov</v>
      </c>
      <c r="G117" s="36"/>
      <c r="H117" s="36"/>
      <c r="I117" s="29" t="s">
        <v>30</v>
      </c>
      <c r="J117" s="32" t="str">
        <f>E21</f>
        <v>Sweco Hydroprojekt a.s.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35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118</v>
      </c>
      <c r="D120" s="162" t="s">
        <v>63</v>
      </c>
      <c r="E120" s="162" t="s">
        <v>59</v>
      </c>
      <c r="F120" s="162" t="s">
        <v>60</v>
      </c>
      <c r="G120" s="162" t="s">
        <v>119</v>
      </c>
      <c r="H120" s="162" t="s">
        <v>120</v>
      </c>
      <c r="I120" s="162" t="s">
        <v>121</v>
      </c>
      <c r="J120" s="162" t="s">
        <v>109</v>
      </c>
      <c r="K120" s="163" t="s">
        <v>122</v>
      </c>
      <c r="L120" s="164"/>
      <c r="M120" s="75" t="s">
        <v>1</v>
      </c>
      <c r="N120" s="76" t="s">
        <v>42</v>
      </c>
      <c r="O120" s="76" t="s">
        <v>123</v>
      </c>
      <c r="P120" s="76" t="s">
        <v>124</v>
      </c>
      <c r="Q120" s="76" t="s">
        <v>125</v>
      </c>
      <c r="R120" s="76" t="s">
        <v>126</v>
      </c>
      <c r="S120" s="76" t="s">
        <v>127</v>
      </c>
      <c r="T120" s="77" t="s">
        <v>128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129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1654.70436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77</v>
      </c>
      <c r="AU121" s="17" t="s">
        <v>111</v>
      </c>
      <c r="BK121" s="169">
        <f>BK122</f>
        <v>0</v>
      </c>
    </row>
    <row r="122" spans="2:63" s="12" customFormat="1" ht="25.9" customHeight="1">
      <c r="B122" s="170"/>
      <c r="C122" s="171"/>
      <c r="D122" s="172" t="s">
        <v>77</v>
      </c>
      <c r="E122" s="173" t="s">
        <v>130</v>
      </c>
      <c r="F122" s="173" t="s">
        <v>131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P123+P160+P177+P202</f>
        <v>0</v>
      </c>
      <c r="Q122" s="178"/>
      <c r="R122" s="179">
        <f>R123+R160+R177+R202</f>
        <v>1654.70436</v>
      </c>
      <c r="S122" s="178"/>
      <c r="T122" s="180">
        <f>T123+T160+T177+T202</f>
        <v>0</v>
      </c>
      <c r="AR122" s="181" t="s">
        <v>86</v>
      </c>
      <c r="AT122" s="182" t="s">
        <v>77</v>
      </c>
      <c r="AU122" s="182" t="s">
        <v>78</v>
      </c>
      <c r="AY122" s="181" t="s">
        <v>132</v>
      </c>
      <c r="BK122" s="183">
        <f>BK123+BK160+BK177+BK202</f>
        <v>0</v>
      </c>
    </row>
    <row r="123" spans="2:63" s="12" customFormat="1" ht="22.9" customHeight="1">
      <c r="B123" s="170"/>
      <c r="C123" s="171"/>
      <c r="D123" s="172" t="s">
        <v>77</v>
      </c>
      <c r="E123" s="184" t="s">
        <v>86</v>
      </c>
      <c r="F123" s="184" t="s">
        <v>133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SUM(P124:P159)</f>
        <v>0</v>
      </c>
      <c r="Q123" s="178"/>
      <c r="R123" s="179">
        <f>SUM(R124:R159)</f>
        <v>0</v>
      </c>
      <c r="S123" s="178"/>
      <c r="T123" s="180">
        <f>SUM(T124:T159)</f>
        <v>0</v>
      </c>
      <c r="AR123" s="181" t="s">
        <v>86</v>
      </c>
      <c r="AT123" s="182" t="s">
        <v>77</v>
      </c>
      <c r="AU123" s="182" t="s">
        <v>86</v>
      </c>
      <c r="AY123" s="181" t="s">
        <v>132</v>
      </c>
      <c r="BK123" s="183">
        <f>SUM(BK124:BK159)</f>
        <v>0</v>
      </c>
    </row>
    <row r="124" spans="1:65" s="2" customFormat="1" ht="33" customHeight="1">
      <c r="A124" s="34"/>
      <c r="B124" s="35"/>
      <c r="C124" s="186" t="s">
        <v>86</v>
      </c>
      <c r="D124" s="186" t="s">
        <v>134</v>
      </c>
      <c r="E124" s="187" t="s">
        <v>135</v>
      </c>
      <c r="F124" s="188" t="s">
        <v>136</v>
      </c>
      <c r="G124" s="189" t="s">
        <v>137</v>
      </c>
      <c r="H124" s="190">
        <v>72728</v>
      </c>
      <c r="I124" s="191"/>
      <c r="J124" s="192">
        <f>ROUND(I124*H124,2)</f>
        <v>0</v>
      </c>
      <c r="K124" s="188" t="s">
        <v>138</v>
      </c>
      <c r="L124" s="39"/>
      <c r="M124" s="193" t="s">
        <v>1</v>
      </c>
      <c r="N124" s="194" t="s">
        <v>43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139</v>
      </c>
      <c r="AT124" s="197" t="s">
        <v>134</v>
      </c>
      <c r="AU124" s="197" t="s">
        <v>88</v>
      </c>
      <c r="AY124" s="17" t="s">
        <v>132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86</v>
      </c>
      <c r="BK124" s="198">
        <f>ROUND(I124*H124,2)</f>
        <v>0</v>
      </c>
      <c r="BL124" s="17" t="s">
        <v>139</v>
      </c>
      <c r="BM124" s="197" t="s">
        <v>140</v>
      </c>
    </row>
    <row r="125" spans="1:47" s="2" customFormat="1" ht="19.5">
      <c r="A125" s="34"/>
      <c r="B125" s="35"/>
      <c r="C125" s="36"/>
      <c r="D125" s="199" t="s">
        <v>141</v>
      </c>
      <c r="E125" s="36"/>
      <c r="F125" s="200" t="s">
        <v>142</v>
      </c>
      <c r="G125" s="36"/>
      <c r="H125" s="36"/>
      <c r="I125" s="201"/>
      <c r="J125" s="36"/>
      <c r="K125" s="36"/>
      <c r="L125" s="39"/>
      <c r="M125" s="202"/>
      <c r="N125" s="203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141</v>
      </c>
      <c r="AU125" s="17" t="s">
        <v>88</v>
      </c>
    </row>
    <row r="126" spans="1:47" s="2" customFormat="1" ht="12">
      <c r="A126" s="34"/>
      <c r="B126" s="35"/>
      <c r="C126" s="36"/>
      <c r="D126" s="204" t="s">
        <v>143</v>
      </c>
      <c r="E126" s="36"/>
      <c r="F126" s="205" t="s">
        <v>144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143</v>
      </c>
      <c r="AU126" s="17" t="s">
        <v>88</v>
      </c>
    </row>
    <row r="127" spans="2:51" s="13" customFormat="1" ht="12">
      <c r="B127" s="206"/>
      <c r="C127" s="207"/>
      <c r="D127" s="199" t="s">
        <v>145</v>
      </c>
      <c r="E127" s="208" t="s">
        <v>1</v>
      </c>
      <c r="F127" s="209" t="s">
        <v>146</v>
      </c>
      <c r="G127" s="207"/>
      <c r="H127" s="210">
        <v>16000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145</v>
      </c>
      <c r="AU127" s="216" t="s">
        <v>88</v>
      </c>
      <c r="AV127" s="13" t="s">
        <v>88</v>
      </c>
      <c r="AW127" s="13" t="s">
        <v>34</v>
      </c>
      <c r="AX127" s="13" t="s">
        <v>78</v>
      </c>
      <c r="AY127" s="216" t="s">
        <v>132</v>
      </c>
    </row>
    <row r="128" spans="2:51" s="13" customFormat="1" ht="12">
      <c r="B128" s="206"/>
      <c r="C128" s="207"/>
      <c r="D128" s="199" t="s">
        <v>145</v>
      </c>
      <c r="E128" s="208" t="s">
        <v>1</v>
      </c>
      <c r="F128" s="209" t="s">
        <v>147</v>
      </c>
      <c r="G128" s="207"/>
      <c r="H128" s="210">
        <v>56728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145</v>
      </c>
      <c r="AU128" s="216" t="s">
        <v>88</v>
      </c>
      <c r="AV128" s="13" t="s">
        <v>88</v>
      </c>
      <c r="AW128" s="13" t="s">
        <v>34</v>
      </c>
      <c r="AX128" s="13" t="s">
        <v>78</v>
      </c>
      <c r="AY128" s="216" t="s">
        <v>132</v>
      </c>
    </row>
    <row r="129" spans="2:51" s="14" customFormat="1" ht="12">
      <c r="B129" s="217"/>
      <c r="C129" s="218"/>
      <c r="D129" s="199" t="s">
        <v>145</v>
      </c>
      <c r="E129" s="219" t="s">
        <v>1</v>
      </c>
      <c r="F129" s="220" t="s">
        <v>148</v>
      </c>
      <c r="G129" s="218"/>
      <c r="H129" s="221">
        <v>72728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145</v>
      </c>
      <c r="AU129" s="227" t="s">
        <v>88</v>
      </c>
      <c r="AV129" s="14" t="s">
        <v>139</v>
      </c>
      <c r="AW129" s="14" t="s">
        <v>34</v>
      </c>
      <c r="AX129" s="14" t="s">
        <v>86</v>
      </c>
      <c r="AY129" s="227" t="s">
        <v>132</v>
      </c>
    </row>
    <row r="130" spans="1:65" s="2" customFormat="1" ht="37.9" customHeight="1">
      <c r="A130" s="34"/>
      <c r="B130" s="35"/>
      <c r="C130" s="186" t="s">
        <v>88</v>
      </c>
      <c r="D130" s="186" t="s">
        <v>134</v>
      </c>
      <c r="E130" s="187" t="s">
        <v>149</v>
      </c>
      <c r="F130" s="188" t="s">
        <v>150</v>
      </c>
      <c r="G130" s="189" t="s">
        <v>137</v>
      </c>
      <c r="H130" s="190">
        <v>72628</v>
      </c>
      <c r="I130" s="191"/>
      <c r="J130" s="192">
        <f>ROUND(I130*H130,2)</f>
        <v>0</v>
      </c>
      <c r="K130" s="188" t="s">
        <v>138</v>
      </c>
      <c r="L130" s="39"/>
      <c r="M130" s="193" t="s">
        <v>1</v>
      </c>
      <c r="N130" s="194" t="s">
        <v>43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139</v>
      </c>
      <c r="AT130" s="197" t="s">
        <v>134</v>
      </c>
      <c r="AU130" s="197" t="s">
        <v>88</v>
      </c>
      <c r="AY130" s="17" t="s">
        <v>132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86</v>
      </c>
      <c r="BK130" s="198">
        <f>ROUND(I130*H130,2)</f>
        <v>0</v>
      </c>
      <c r="BL130" s="17" t="s">
        <v>139</v>
      </c>
      <c r="BM130" s="197" t="s">
        <v>151</v>
      </c>
    </row>
    <row r="131" spans="1:47" s="2" customFormat="1" ht="39">
      <c r="A131" s="34"/>
      <c r="B131" s="35"/>
      <c r="C131" s="36"/>
      <c r="D131" s="199" t="s">
        <v>141</v>
      </c>
      <c r="E131" s="36"/>
      <c r="F131" s="200" t="s">
        <v>152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141</v>
      </c>
      <c r="AU131" s="17" t="s">
        <v>88</v>
      </c>
    </row>
    <row r="132" spans="1:47" s="2" customFormat="1" ht="12">
      <c r="A132" s="34"/>
      <c r="B132" s="35"/>
      <c r="C132" s="36"/>
      <c r="D132" s="204" t="s">
        <v>143</v>
      </c>
      <c r="E132" s="36"/>
      <c r="F132" s="205" t="s">
        <v>153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143</v>
      </c>
      <c r="AU132" s="17" t="s">
        <v>88</v>
      </c>
    </row>
    <row r="133" spans="2:51" s="13" customFormat="1" ht="12">
      <c r="B133" s="206"/>
      <c r="C133" s="207"/>
      <c r="D133" s="199" t="s">
        <v>145</v>
      </c>
      <c r="E133" s="208" t="s">
        <v>1</v>
      </c>
      <c r="F133" s="209" t="s">
        <v>154</v>
      </c>
      <c r="G133" s="207"/>
      <c r="H133" s="210">
        <v>56628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145</v>
      </c>
      <c r="AU133" s="216" t="s">
        <v>88</v>
      </c>
      <c r="AV133" s="13" t="s">
        <v>88</v>
      </c>
      <c r="AW133" s="13" t="s">
        <v>34</v>
      </c>
      <c r="AX133" s="13" t="s">
        <v>78</v>
      </c>
      <c r="AY133" s="216" t="s">
        <v>132</v>
      </c>
    </row>
    <row r="134" spans="2:51" s="13" customFormat="1" ht="22.5">
      <c r="B134" s="206"/>
      <c r="C134" s="207"/>
      <c r="D134" s="199" t="s">
        <v>145</v>
      </c>
      <c r="E134" s="208" t="s">
        <v>1</v>
      </c>
      <c r="F134" s="209" t="s">
        <v>155</v>
      </c>
      <c r="G134" s="207"/>
      <c r="H134" s="210">
        <v>16000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145</v>
      </c>
      <c r="AU134" s="216" t="s">
        <v>88</v>
      </c>
      <c r="AV134" s="13" t="s">
        <v>88</v>
      </c>
      <c r="AW134" s="13" t="s">
        <v>34</v>
      </c>
      <c r="AX134" s="13" t="s">
        <v>78</v>
      </c>
      <c r="AY134" s="216" t="s">
        <v>132</v>
      </c>
    </row>
    <row r="135" spans="2:51" s="14" customFormat="1" ht="12">
      <c r="B135" s="217"/>
      <c r="C135" s="218"/>
      <c r="D135" s="199" t="s">
        <v>145</v>
      </c>
      <c r="E135" s="219" t="s">
        <v>1</v>
      </c>
      <c r="F135" s="220" t="s">
        <v>148</v>
      </c>
      <c r="G135" s="218"/>
      <c r="H135" s="221">
        <v>72628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145</v>
      </c>
      <c r="AU135" s="227" t="s">
        <v>88</v>
      </c>
      <c r="AV135" s="14" t="s">
        <v>139</v>
      </c>
      <c r="AW135" s="14" t="s">
        <v>34</v>
      </c>
      <c r="AX135" s="14" t="s">
        <v>86</v>
      </c>
      <c r="AY135" s="227" t="s">
        <v>132</v>
      </c>
    </row>
    <row r="136" spans="1:65" s="2" customFormat="1" ht="24.2" customHeight="1">
      <c r="A136" s="34"/>
      <c r="B136" s="35"/>
      <c r="C136" s="186" t="s">
        <v>156</v>
      </c>
      <c r="D136" s="186" t="s">
        <v>134</v>
      </c>
      <c r="E136" s="187" t="s">
        <v>157</v>
      </c>
      <c r="F136" s="188" t="s">
        <v>158</v>
      </c>
      <c r="G136" s="189" t="s">
        <v>137</v>
      </c>
      <c r="H136" s="190">
        <v>100</v>
      </c>
      <c r="I136" s="191"/>
      <c r="J136" s="192">
        <f>ROUND(I136*H136,2)</f>
        <v>0</v>
      </c>
      <c r="K136" s="188" t="s">
        <v>138</v>
      </c>
      <c r="L136" s="39"/>
      <c r="M136" s="193" t="s">
        <v>1</v>
      </c>
      <c r="N136" s="194" t="s">
        <v>43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139</v>
      </c>
      <c r="AT136" s="197" t="s">
        <v>134</v>
      </c>
      <c r="AU136" s="197" t="s">
        <v>88</v>
      </c>
      <c r="AY136" s="17" t="s">
        <v>132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86</v>
      </c>
      <c r="BK136" s="198">
        <f>ROUND(I136*H136,2)</f>
        <v>0</v>
      </c>
      <c r="BL136" s="17" t="s">
        <v>139</v>
      </c>
      <c r="BM136" s="197" t="s">
        <v>159</v>
      </c>
    </row>
    <row r="137" spans="1:47" s="2" customFormat="1" ht="29.25">
      <c r="A137" s="34"/>
      <c r="B137" s="35"/>
      <c r="C137" s="36"/>
      <c r="D137" s="199" t="s">
        <v>141</v>
      </c>
      <c r="E137" s="36"/>
      <c r="F137" s="200" t="s">
        <v>160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141</v>
      </c>
      <c r="AU137" s="17" t="s">
        <v>88</v>
      </c>
    </row>
    <row r="138" spans="1:47" s="2" customFormat="1" ht="12">
      <c r="A138" s="34"/>
      <c r="B138" s="35"/>
      <c r="C138" s="36"/>
      <c r="D138" s="204" t="s">
        <v>143</v>
      </c>
      <c r="E138" s="36"/>
      <c r="F138" s="205" t="s">
        <v>161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143</v>
      </c>
      <c r="AU138" s="17" t="s">
        <v>88</v>
      </c>
    </row>
    <row r="139" spans="2:51" s="13" customFormat="1" ht="12">
      <c r="B139" s="206"/>
      <c r="C139" s="207"/>
      <c r="D139" s="199" t="s">
        <v>145</v>
      </c>
      <c r="E139" s="208" t="s">
        <v>1</v>
      </c>
      <c r="F139" s="209" t="s">
        <v>162</v>
      </c>
      <c r="G139" s="207"/>
      <c r="H139" s="210">
        <v>100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145</v>
      </c>
      <c r="AU139" s="216" t="s">
        <v>88</v>
      </c>
      <c r="AV139" s="13" t="s">
        <v>88</v>
      </c>
      <c r="AW139" s="13" t="s">
        <v>34</v>
      </c>
      <c r="AX139" s="13" t="s">
        <v>78</v>
      </c>
      <c r="AY139" s="216" t="s">
        <v>132</v>
      </c>
    </row>
    <row r="140" spans="2:51" s="14" customFormat="1" ht="12">
      <c r="B140" s="217"/>
      <c r="C140" s="218"/>
      <c r="D140" s="199" t="s">
        <v>145</v>
      </c>
      <c r="E140" s="219" t="s">
        <v>1</v>
      </c>
      <c r="F140" s="220" t="s">
        <v>148</v>
      </c>
      <c r="G140" s="218"/>
      <c r="H140" s="221">
        <v>100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145</v>
      </c>
      <c r="AU140" s="227" t="s">
        <v>88</v>
      </c>
      <c r="AV140" s="14" t="s">
        <v>139</v>
      </c>
      <c r="AW140" s="14" t="s">
        <v>34</v>
      </c>
      <c r="AX140" s="14" t="s">
        <v>86</v>
      </c>
      <c r="AY140" s="227" t="s">
        <v>132</v>
      </c>
    </row>
    <row r="141" spans="1:65" s="2" customFormat="1" ht="16.5" customHeight="1">
      <c r="A141" s="34"/>
      <c r="B141" s="35"/>
      <c r="C141" s="186" t="s">
        <v>139</v>
      </c>
      <c r="D141" s="186" t="s">
        <v>134</v>
      </c>
      <c r="E141" s="187" t="s">
        <v>163</v>
      </c>
      <c r="F141" s="188" t="s">
        <v>164</v>
      </c>
      <c r="G141" s="189" t="s">
        <v>137</v>
      </c>
      <c r="H141" s="190">
        <v>16000</v>
      </c>
      <c r="I141" s="191"/>
      <c r="J141" s="192">
        <f>ROUND(I141*H141,2)</f>
        <v>0</v>
      </c>
      <c r="K141" s="188" t="s">
        <v>138</v>
      </c>
      <c r="L141" s="39"/>
      <c r="M141" s="193" t="s">
        <v>1</v>
      </c>
      <c r="N141" s="194" t="s">
        <v>43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139</v>
      </c>
      <c r="AT141" s="197" t="s">
        <v>134</v>
      </c>
      <c r="AU141" s="197" t="s">
        <v>88</v>
      </c>
      <c r="AY141" s="17" t="s">
        <v>132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86</v>
      </c>
      <c r="BK141" s="198">
        <f>ROUND(I141*H141,2)</f>
        <v>0</v>
      </c>
      <c r="BL141" s="17" t="s">
        <v>139</v>
      </c>
      <c r="BM141" s="197" t="s">
        <v>165</v>
      </c>
    </row>
    <row r="142" spans="1:47" s="2" customFormat="1" ht="29.25">
      <c r="A142" s="34"/>
      <c r="B142" s="35"/>
      <c r="C142" s="36"/>
      <c r="D142" s="199" t="s">
        <v>141</v>
      </c>
      <c r="E142" s="36"/>
      <c r="F142" s="200" t="s">
        <v>166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141</v>
      </c>
      <c r="AU142" s="17" t="s">
        <v>88</v>
      </c>
    </row>
    <row r="143" spans="1:47" s="2" customFormat="1" ht="12">
      <c r="A143" s="34"/>
      <c r="B143" s="35"/>
      <c r="C143" s="36"/>
      <c r="D143" s="204" t="s">
        <v>143</v>
      </c>
      <c r="E143" s="36"/>
      <c r="F143" s="205" t="s">
        <v>167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143</v>
      </c>
      <c r="AU143" s="17" t="s">
        <v>88</v>
      </c>
    </row>
    <row r="144" spans="2:51" s="13" customFormat="1" ht="22.5">
      <c r="B144" s="206"/>
      <c r="C144" s="207"/>
      <c r="D144" s="199" t="s">
        <v>145</v>
      </c>
      <c r="E144" s="208" t="s">
        <v>1</v>
      </c>
      <c r="F144" s="209" t="s">
        <v>168</v>
      </c>
      <c r="G144" s="207"/>
      <c r="H144" s="210">
        <v>16000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145</v>
      </c>
      <c r="AU144" s="216" t="s">
        <v>88</v>
      </c>
      <c r="AV144" s="13" t="s">
        <v>88</v>
      </c>
      <c r="AW144" s="13" t="s">
        <v>34</v>
      </c>
      <c r="AX144" s="13" t="s">
        <v>78</v>
      </c>
      <c r="AY144" s="216" t="s">
        <v>132</v>
      </c>
    </row>
    <row r="145" spans="2:51" s="14" customFormat="1" ht="12">
      <c r="B145" s="217"/>
      <c r="C145" s="218"/>
      <c r="D145" s="199" t="s">
        <v>145</v>
      </c>
      <c r="E145" s="219" t="s">
        <v>1</v>
      </c>
      <c r="F145" s="220" t="s">
        <v>148</v>
      </c>
      <c r="G145" s="218"/>
      <c r="H145" s="221">
        <v>16000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145</v>
      </c>
      <c r="AU145" s="227" t="s">
        <v>88</v>
      </c>
      <c r="AV145" s="14" t="s">
        <v>139</v>
      </c>
      <c r="AW145" s="14" t="s">
        <v>34</v>
      </c>
      <c r="AX145" s="14" t="s">
        <v>86</v>
      </c>
      <c r="AY145" s="227" t="s">
        <v>132</v>
      </c>
    </row>
    <row r="146" spans="1:65" s="2" customFormat="1" ht="16.5" customHeight="1">
      <c r="A146" s="34"/>
      <c r="B146" s="35"/>
      <c r="C146" s="186" t="s">
        <v>169</v>
      </c>
      <c r="D146" s="186" t="s">
        <v>134</v>
      </c>
      <c r="E146" s="187" t="s">
        <v>170</v>
      </c>
      <c r="F146" s="188" t="s">
        <v>171</v>
      </c>
      <c r="G146" s="189" t="s">
        <v>137</v>
      </c>
      <c r="H146" s="190">
        <v>56628</v>
      </c>
      <c r="I146" s="191"/>
      <c r="J146" s="192">
        <f>ROUND(I146*H146,2)</f>
        <v>0</v>
      </c>
      <c r="K146" s="188" t="s">
        <v>138</v>
      </c>
      <c r="L146" s="39"/>
      <c r="M146" s="193" t="s">
        <v>1</v>
      </c>
      <c r="N146" s="194" t="s">
        <v>43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139</v>
      </c>
      <c r="AT146" s="197" t="s">
        <v>134</v>
      </c>
      <c r="AU146" s="197" t="s">
        <v>88</v>
      </c>
      <c r="AY146" s="17" t="s">
        <v>132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86</v>
      </c>
      <c r="BK146" s="198">
        <f>ROUND(I146*H146,2)</f>
        <v>0</v>
      </c>
      <c r="BL146" s="17" t="s">
        <v>139</v>
      </c>
      <c r="BM146" s="197" t="s">
        <v>172</v>
      </c>
    </row>
    <row r="147" spans="1:47" s="2" customFormat="1" ht="19.5">
      <c r="A147" s="34"/>
      <c r="B147" s="35"/>
      <c r="C147" s="36"/>
      <c r="D147" s="199" t="s">
        <v>141</v>
      </c>
      <c r="E147" s="36"/>
      <c r="F147" s="200" t="s">
        <v>173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141</v>
      </c>
      <c r="AU147" s="17" t="s">
        <v>88</v>
      </c>
    </row>
    <row r="148" spans="1:47" s="2" customFormat="1" ht="12">
      <c r="A148" s="34"/>
      <c r="B148" s="35"/>
      <c r="C148" s="36"/>
      <c r="D148" s="204" t="s">
        <v>143</v>
      </c>
      <c r="E148" s="36"/>
      <c r="F148" s="205" t="s">
        <v>174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143</v>
      </c>
      <c r="AU148" s="17" t="s">
        <v>88</v>
      </c>
    </row>
    <row r="149" spans="1:65" s="2" customFormat="1" ht="24.2" customHeight="1">
      <c r="A149" s="34"/>
      <c r="B149" s="35"/>
      <c r="C149" s="186" t="s">
        <v>175</v>
      </c>
      <c r="D149" s="186" t="s">
        <v>134</v>
      </c>
      <c r="E149" s="187" t="s">
        <v>176</v>
      </c>
      <c r="F149" s="188" t="s">
        <v>177</v>
      </c>
      <c r="G149" s="189" t="s">
        <v>178</v>
      </c>
      <c r="H149" s="190">
        <v>11548.1</v>
      </c>
      <c r="I149" s="191"/>
      <c r="J149" s="192">
        <f>ROUND(I149*H149,2)</f>
        <v>0</v>
      </c>
      <c r="K149" s="188" t="s">
        <v>138</v>
      </c>
      <c r="L149" s="39"/>
      <c r="M149" s="193" t="s">
        <v>1</v>
      </c>
      <c r="N149" s="194" t="s">
        <v>43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139</v>
      </c>
      <c r="AT149" s="197" t="s">
        <v>134</v>
      </c>
      <c r="AU149" s="197" t="s">
        <v>88</v>
      </c>
      <c r="AY149" s="17" t="s">
        <v>132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86</v>
      </c>
      <c r="BK149" s="198">
        <f>ROUND(I149*H149,2)</f>
        <v>0</v>
      </c>
      <c r="BL149" s="17" t="s">
        <v>139</v>
      </c>
      <c r="BM149" s="197" t="s">
        <v>179</v>
      </c>
    </row>
    <row r="150" spans="1:47" s="2" customFormat="1" ht="19.5">
      <c r="A150" s="34"/>
      <c r="B150" s="35"/>
      <c r="C150" s="36"/>
      <c r="D150" s="199" t="s">
        <v>141</v>
      </c>
      <c r="E150" s="36"/>
      <c r="F150" s="200" t="s">
        <v>180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141</v>
      </c>
      <c r="AU150" s="17" t="s">
        <v>88</v>
      </c>
    </row>
    <row r="151" spans="1:47" s="2" customFormat="1" ht="12">
      <c r="A151" s="34"/>
      <c r="B151" s="35"/>
      <c r="C151" s="36"/>
      <c r="D151" s="204" t="s">
        <v>143</v>
      </c>
      <c r="E151" s="36"/>
      <c r="F151" s="205" t="s">
        <v>181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143</v>
      </c>
      <c r="AU151" s="17" t="s">
        <v>88</v>
      </c>
    </row>
    <row r="152" spans="2:51" s="13" customFormat="1" ht="12">
      <c r="B152" s="206"/>
      <c r="C152" s="207"/>
      <c r="D152" s="199" t="s">
        <v>145</v>
      </c>
      <c r="E152" s="208" t="s">
        <v>1</v>
      </c>
      <c r="F152" s="209" t="s">
        <v>182</v>
      </c>
      <c r="G152" s="207"/>
      <c r="H152" s="210">
        <v>11548.1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145</v>
      </c>
      <c r="AU152" s="216" t="s">
        <v>88</v>
      </c>
      <c r="AV152" s="13" t="s">
        <v>88</v>
      </c>
      <c r="AW152" s="13" t="s">
        <v>34</v>
      </c>
      <c r="AX152" s="13" t="s">
        <v>78</v>
      </c>
      <c r="AY152" s="216" t="s">
        <v>132</v>
      </c>
    </row>
    <row r="153" spans="2:51" s="14" customFormat="1" ht="12">
      <c r="B153" s="217"/>
      <c r="C153" s="218"/>
      <c r="D153" s="199" t="s">
        <v>145</v>
      </c>
      <c r="E153" s="219" t="s">
        <v>1</v>
      </c>
      <c r="F153" s="220" t="s">
        <v>148</v>
      </c>
      <c r="G153" s="218"/>
      <c r="H153" s="221">
        <v>11548.1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145</v>
      </c>
      <c r="AU153" s="227" t="s">
        <v>88</v>
      </c>
      <c r="AV153" s="14" t="s">
        <v>139</v>
      </c>
      <c r="AW153" s="14" t="s">
        <v>34</v>
      </c>
      <c r="AX153" s="14" t="s">
        <v>86</v>
      </c>
      <c r="AY153" s="227" t="s">
        <v>132</v>
      </c>
    </row>
    <row r="154" spans="1:65" s="2" customFormat="1" ht="16.5" customHeight="1">
      <c r="A154" s="34"/>
      <c r="B154" s="35"/>
      <c r="C154" s="186" t="s">
        <v>183</v>
      </c>
      <c r="D154" s="186" t="s">
        <v>134</v>
      </c>
      <c r="E154" s="187" t="s">
        <v>184</v>
      </c>
      <c r="F154" s="188" t="s">
        <v>185</v>
      </c>
      <c r="G154" s="189" t="s">
        <v>178</v>
      </c>
      <c r="H154" s="190">
        <v>6243.2</v>
      </c>
      <c r="I154" s="191"/>
      <c r="J154" s="192">
        <f>ROUND(I154*H154,2)</f>
        <v>0</v>
      </c>
      <c r="K154" s="188" t="s">
        <v>138</v>
      </c>
      <c r="L154" s="39"/>
      <c r="M154" s="193" t="s">
        <v>1</v>
      </c>
      <c r="N154" s="194" t="s">
        <v>43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139</v>
      </c>
      <c r="AT154" s="197" t="s">
        <v>134</v>
      </c>
      <c r="AU154" s="197" t="s">
        <v>88</v>
      </c>
      <c r="AY154" s="17" t="s">
        <v>132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86</v>
      </c>
      <c r="BK154" s="198">
        <f>ROUND(I154*H154,2)</f>
        <v>0</v>
      </c>
      <c r="BL154" s="17" t="s">
        <v>139</v>
      </c>
      <c r="BM154" s="197" t="s">
        <v>186</v>
      </c>
    </row>
    <row r="155" spans="1:47" s="2" customFormat="1" ht="19.5">
      <c r="A155" s="34"/>
      <c r="B155" s="35"/>
      <c r="C155" s="36"/>
      <c r="D155" s="199" t="s">
        <v>141</v>
      </c>
      <c r="E155" s="36"/>
      <c r="F155" s="200" t="s">
        <v>187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141</v>
      </c>
      <c r="AU155" s="17" t="s">
        <v>88</v>
      </c>
    </row>
    <row r="156" spans="1:47" s="2" customFormat="1" ht="12">
      <c r="A156" s="34"/>
      <c r="B156" s="35"/>
      <c r="C156" s="36"/>
      <c r="D156" s="204" t="s">
        <v>143</v>
      </c>
      <c r="E156" s="36"/>
      <c r="F156" s="205" t="s">
        <v>188</v>
      </c>
      <c r="G156" s="36"/>
      <c r="H156" s="36"/>
      <c r="I156" s="201"/>
      <c r="J156" s="36"/>
      <c r="K156" s="36"/>
      <c r="L156" s="39"/>
      <c r="M156" s="202"/>
      <c r="N156" s="203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143</v>
      </c>
      <c r="AU156" s="17" t="s">
        <v>88</v>
      </c>
    </row>
    <row r="157" spans="1:47" s="2" customFormat="1" ht="126.75">
      <c r="A157" s="34"/>
      <c r="B157" s="35"/>
      <c r="C157" s="36"/>
      <c r="D157" s="199" t="s">
        <v>189</v>
      </c>
      <c r="E157" s="36"/>
      <c r="F157" s="228" t="s">
        <v>190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189</v>
      </c>
      <c r="AU157" s="17" t="s">
        <v>88</v>
      </c>
    </row>
    <row r="158" spans="2:51" s="13" customFormat="1" ht="12">
      <c r="B158" s="206"/>
      <c r="C158" s="207"/>
      <c r="D158" s="199" t="s">
        <v>145</v>
      </c>
      <c r="E158" s="208" t="s">
        <v>1</v>
      </c>
      <c r="F158" s="209" t="s">
        <v>191</v>
      </c>
      <c r="G158" s="207"/>
      <c r="H158" s="210">
        <v>6243.2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145</v>
      </c>
      <c r="AU158" s="216" t="s">
        <v>88</v>
      </c>
      <c r="AV158" s="13" t="s">
        <v>88</v>
      </c>
      <c r="AW158" s="13" t="s">
        <v>34</v>
      </c>
      <c r="AX158" s="13" t="s">
        <v>78</v>
      </c>
      <c r="AY158" s="216" t="s">
        <v>132</v>
      </c>
    </row>
    <row r="159" spans="2:51" s="14" customFormat="1" ht="12">
      <c r="B159" s="217"/>
      <c r="C159" s="218"/>
      <c r="D159" s="199" t="s">
        <v>145</v>
      </c>
      <c r="E159" s="219" t="s">
        <v>1</v>
      </c>
      <c r="F159" s="220" t="s">
        <v>148</v>
      </c>
      <c r="G159" s="218"/>
      <c r="H159" s="221">
        <v>6243.2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145</v>
      </c>
      <c r="AU159" s="227" t="s">
        <v>88</v>
      </c>
      <c r="AV159" s="14" t="s">
        <v>139</v>
      </c>
      <c r="AW159" s="14" t="s">
        <v>34</v>
      </c>
      <c r="AX159" s="14" t="s">
        <v>86</v>
      </c>
      <c r="AY159" s="227" t="s">
        <v>132</v>
      </c>
    </row>
    <row r="160" spans="2:63" s="12" customFormat="1" ht="22.9" customHeight="1">
      <c r="B160" s="170"/>
      <c r="C160" s="171"/>
      <c r="D160" s="172" t="s">
        <v>77</v>
      </c>
      <c r="E160" s="184" t="s">
        <v>139</v>
      </c>
      <c r="F160" s="184" t="s">
        <v>192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SUM(P161:P176)</f>
        <v>0</v>
      </c>
      <c r="Q160" s="178"/>
      <c r="R160" s="179">
        <f>SUM(R161:R176)</f>
        <v>859.7793599999999</v>
      </c>
      <c r="S160" s="178"/>
      <c r="T160" s="180">
        <f>SUM(T161:T176)</f>
        <v>0</v>
      </c>
      <c r="AR160" s="181" t="s">
        <v>86</v>
      </c>
      <c r="AT160" s="182" t="s">
        <v>77</v>
      </c>
      <c r="AU160" s="182" t="s">
        <v>86</v>
      </c>
      <c r="AY160" s="181" t="s">
        <v>132</v>
      </c>
      <c r="BK160" s="183">
        <f>SUM(BK161:BK176)</f>
        <v>0</v>
      </c>
    </row>
    <row r="161" spans="1:65" s="2" customFormat="1" ht="24.2" customHeight="1">
      <c r="A161" s="34"/>
      <c r="B161" s="35"/>
      <c r="C161" s="186" t="s">
        <v>193</v>
      </c>
      <c r="D161" s="186" t="s">
        <v>134</v>
      </c>
      <c r="E161" s="187" t="s">
        <v>194</v>
      </c>
      <c r="F161" s="188" t="s">
        <v>195</v>
      </c>
      <c r="G161" s="189" t="s">
        <v>178</v>
      </c>
      <c r="H161" s="190">
        <v>1350</v>
      </c>
      <c r="I161" s="191"/>
      <c r="J161" s="192">
        <f>ROUND(I161*H161,2)</f>
        <v>0</v>
      </c>
      <c r="K161" s="188" t="s">
        <v>138</v>
      </c>
      <c r="L161" s="39"/>
      <c r="M161" s="193" t="s">
        <v>1</v>
      </c>
      <c r="N161" s="194" t="s">
        <v>43</v>
      </c>
      <c r="O161" s="71"/>
      <c r="P161" s="195">
        <f>O161*H161</f>
        <v>0</v>
      </c>
      <c r="Q161" s="195">
        <v>0.02024</v>
      </c>
      <c r="R161" s="195">
        <f>Q161*H161</f>
        <v>27.324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139</v>
      </c>
      <c r="AT161" s="197" t="s">
        <v>134</v>
      </c>
      <c r="AU161" s="197" t="s">
        <v>88</v>
      </c>
      <c r="AY161" s="17" t="s">
        <v>132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86</v>
      </c>
      <c r="BK161" s="198">
        <f>ROUND(I161*H161,2)</f>
        <v>0</v>
      </c>
      <c r="BL161" s="17" t="s">
        <v>139</v>
      </c>
      <c r="BM161" s="197" t="s">
        <v>196</v>
      </c>
    </row>
    <row r="162" spans="1:47" s="2" customFormat="1" ht="29.25">
      <c r="A162" s="34"/>
      <c r="B162" s="35"/>
      <c r="C162" s="36"/>
      <c r="D162" s="199" t="s">
        <v>141</v>
      </c>
      <c r="E162" s="36"/>
      <c r="F162" s="200" t="s">
        <v>197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141</v>
      </c>
      <c r="AU162" s="17" t="s">
        <v>88</v>
      </c>
    </row>
    <row r="163" spans="1:47" s="2" customFormat="1" ht="12">
      <c r="A163" s="34"/>
      <c r="B163" s="35"/>
      <c r="C163" s="36"/>
      <c r="D163" s="204" t="s">
        <v>143</v>
      </c>
      <c r="E163" s="36"/>
      <c r="F163" s="205" t="s">
        <v>198</v>
      </c>
      <c r="G163" s="36"/>
      <c r="H163" s="36"/>
      <c r="I163" s="201"/>
      <c r="J163" s="36"/>
      <c r="K163" s="36"/>
      <c r="L163" s="39"/>
      <c r="M163" s="202"/>
      <c r="N163" s="203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143</v>
      </c>
      <c r="AU163" s="17" t="s">
        <v>88</v>
      </c>
    </row>
    <row r="164" spans="2:51" s="15" customFormat="1" ht="22.5">
      <c r="B164" s="229"/>
      <c r="C164" s="230"/>
      <c r="D164" s="199" t="s">
        <v>145</v>
      </c>
      <c r="E164" s="231" t="s">
        <v>1</v>
      </c>
      <c r="F164" s="232" t="s">
        <v>199</v>
      </c>
      <c r="G164" s="230"/>
      <c r="H164" s="231" t="s">
        <v>1</v>
      </c>
      <c r="I164" s="233"/>
      <c r="J164" s="230"/>
      <c r="K164" s="230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145</v>
      </c>
      <c r="AU164" s="238" t="s">
        <v>88</v>
      </c>
      <c r="AV164" s="15" t="s">
        <v>86</v>
      </c>
      <c r="AW164" s="15" t="s">
        <v>34</v>
      </c>
      <c r="AX164" s="15" t="s">
        <v>78</v>
      </c>
      <c r="AY164" s="238" t="s">
        <v>132</v>
      </c>
    </row>
    <row r="165" spans="2:51" s="13" customFormat="1" ht="12">
      <c r="B165" s="206"/>
      <c r="C165" s="207"/>
      <c r="D165" s="199" t="s">
        <v>145</v>
      </c>
      <c r="E165" s="208" t="s">
        <v>1</v>
      </c>
      <c r="F165" s="209" t="s">
        <v>200</v>
      </c>
      <c r="G165" s="207"/>
      <c r="H165" s="210">
        <v>1350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145</v>
      </c>
      <c r="AU165" s="216" t="s">
        <v>88</v>
      </c>
      <c r="AV165" s="13" t="s">
        <v>88</v>
      </c>
      <c r="AW165" s="13" t="s">
        <v>34</v>
      </c>
      <c r="AX165" s="13" t="s">
        <v>78</v>
      </c>
      <c r="AY165" s="216" t="s">
        <v>132</v>
      </c>
    </row>
    <row r="166" spans="2:51" s="14" customFormat="1" ht="12">
      <c r="B166" s="217"/>
      <c r="C166" s="218"/>
      <c r="D166" s="199" t="s">
        <v>145</v>
      </c>
      <c r="E166" s="219" t="s">
        <v>1</v>
      </c>
      <c r="F166" s="220" t="s">
        <v>148</v>
      </c>
      <c r="G166" s="218"/>
      <c r="H166" s="221">
        <v>1350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145</v>
      </c>
      <c r="AU166" s="227" t="s">
        <v>88</v>
      </c>
      <c r="AV166" s="14" t="s">
        <v>139</v>
      </c>
      <c r="AW166" s="14" t="s">
        <v>34</v>
      </c>
      <c r="AX166" s="14" t="s">
        <v>86</v>
      </c>
      <c r="AY166" s="227" t="s">
        <v>132</v>
      </c>
    </row>
    <row r="167" spans="1:65" s="2" customFormat="1" ht="24.2" customHeight="1">
      <c r="A167" s="34"/>
      <c r="B167" s="35"/>
      <c r="C167" s="186" t="s">
        <v>201</v>
      </c>
      <c r="D167" s="186" t="s">
        <v>134</v>
      </c>
      <c r="E167" s="187" t="s">
        <v>202</v>
      </c>
      <c r="F167" s="188" t="s">
        <v>203</v>
      </c>
      <c r="G167" s="189" t="s">
        <v>137</v>
      </c>
      <c r="H167" s="190">
        <v>342</v>
      </c>
      <c r="I167" s="191"/>
      <c r="J167" s="192">
        <f>ROUND(I167*H167,2)</f>
        <v>0</v>
      </c>
      <c r="K167" s="188" t="s">
        <v>138</v>
      </c>
      <c r="L167" s="39"/>
      <c r="M167" s="193" t="s">
        <v>1</v>
      </c>
      <c r="N167" s="194" t="s">
        <v>43</v>
      </c>
      <c r="O167" s="71"/>
      <c r="P167" s="195">
        <f>O167*H167</f>
        <v>0</v>
      </c>
      <c r="Q167" s="195">
        <v>2.43408</v>
      </c>
      <c r="R167" s="195">
        <f>Q167*H167</f>
        <v>832.4553599999999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139</v>
      </c>
      <c r="AT167" s="197" t="s">
        <v>134</v>
      </c>
      <c r="AU167" s="197" t="s">
        <v>88</v>
      </c>
      <c r="AY167" s="17" t="s">
        <v>132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86</v>
      </c>
      <c r="BK167" s="198">
        <f>ROUND(I167*H167,2)</f>
        <v>0</v>
      </c>
      <c r="BL167" s="17" t="s">
        <v>139</v>
      </c>
      <c r="BM167" s="197" t="s">
        <v>204</v>
      </c>
    </row>
    <row r="168" spans="1:47" s="2" customFormat="1" ht="29.25">
      <c r="A168" s="34"/>
      <c r="B168" s="35"/>
      <c r="C168" s="36"/>
      <c r="D168" s="199" t="s">
        <v>141</v>
      </c>
      <c r="E168" s="36"/>
      <c r="F168" s="200" t="s">
        <v>205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141</v>
      </c>
      <c r="AU168" s="17" t="s">
        <v>88</v>
      </c>
    </row>
    <row r="169" spans="1:47" s="2" customFormat="1" ht="12">
      <c r="A169" s="34"/>
      <c r="B169" s="35"/>
      <c r="C169" s="36"/>
      <c r="D169" s="204" t="s">
        <v>143</v>
      </c>
      <c r="E169" s="36"/>
      <c r="F169" s="205" t="s">
        <v>206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143</v>
      </c>
      <c r="AU169" s="17" t="s">
        <v>88</v>
      </c>
    </row>
    <row r="170" spans="2:51" s="13" customFormat="1" ht="12">
      <c r="B170" s="206"/>
      <c r="C170" s="207"/>
      <c r="D170" s="199" t="s">
        <v>145</v>
      </c>
      <c r="E170" s="208" t="s">
        <v>1</v>
      </c>
      <c r="F170" s="209" t="s">
        <v>207</v>
      </c>
      <c r="G170" s="207"/>
      <c r="H170" s="210">
        <v>342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145</v>
      </c>
      <c r="AU170" s="216" t="s">
        <v>88</v>
      </c>
      <c r="AV170" s="13" t="s">
        <v>88</v>
      </c>
      <c r="AW170" s="13" t="s">
        <v>34</v>
      </c>
      <c r="AX170" s="13" t="s">
        <v>86</v>
      </c>
      <c r="AY170" s="216" t="s">
        <v>132</v>
      </c>
    </row>
    <row r="171" spans="1:65" s="2" customFormat="1" ht="24.2" customHeight="1">
      <c r="A171" s="34"/>
      <c r="B171" s="35"/>
      <c r="C171" s="186" t="s">
        <v>208</v>
      </c>
      <c r="D171" s="186" t="s">
        <v>134</v>
      </c>
      <c r="E171" s="187" t="s">
        <v>209</v>
      </c>
      <c r="F171" s="188" t="s">
        <v>210</v>
      </c>
      <c r="G171" s="189" t="s">
        <v>178</v>
      </c>
      <c r="H171" s="190">
        <v>1140</v>
      </c>
      <c r="I171" s="191"/>
      <c r="J171" s="192">
        <f>ROUND(I171*H171,2)</f>
        <v>0</v>
      </c>
      <c r="K171" s="188" t="s">
        <v>138</v>
      </c>
      <c r="L171" s="39"/>
      <c r="M171" s="193" t="s">
        <v>1</v>
      </c>
      <c r="N171" s="194" t="s">
        <v>43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139</v>
      </c>
      <c r="AT171" s="197" t="s">
        <v>134</v>
      </c>
      <c r="AU171" s="197" t="s">
        <v>88</v>
      </c>
      <c r="AY171" s="17" t="s">
        <v>132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86</v>
      </c>
      <c r="BK171" s="198">
        <f>ROUND(I171*H171,2)</f>
        <v>0</v>
      </c>
      <c r="BL171" s="17" t="s">
        <v>139</v>
      </c>
      <c r="BM171" s="197" t="s">
        <v>211</v>
      </c>
    </row>
    <row r="172" spans="1:47" s="2" customFormat="1" ht="29.25">
      <c r="A172" s="34"/>
      <c r="B172" s="35"/>
      <c r="C172" s="36"/>
      <c r="D172" s="199" t="s">
        <v>141</v>
      </c>
      <c r="E172" s="36"/>
      <c r="F172" s="200" t="s">
        <v>212</v>
      </c>
      <c r="G172" s="36"/>
      <c r="H172" s="36"/>
      <c r="I172" s="201"/>
      <c r="J172" s="36"/>
      <c r="K172" s="36"/>
      <c r="L172" s="39"/>
      <c r="M172" s="202"/>
      <c r="N172" s="203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141</v>
      </c>
      <c r="AU172" s="17" t="s">
        <v>88</v>
      </c>
    </row>
    <row r="173" spans="1:47" s="2" customFormat="1" ht="12">
      <c r="A173" s="34"/>
      <c r="B173" s="35"/>
      <c r="C173" s="36"/>
      <c r="D173" s="204" t="s">
        <v>143</v>
      </c>
      <c r="E173" s="36"/>
      <c r="F173" s="205" t="s">
        <v>213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143</v>
      </c>
      <c r="AU173" s="17" t="s">
        <v>88</v>
      </c>
    </row>
    <row r="174" spans="2:51" s="15" customFormat="1" ht="12">
      <c r="B174" s="229"/>
      <c r="C174" s="230"/>
      <c r="D174" s="199" t="s">
        <v>145</v>
      </c>
      <c r="E174" s="231" t="s">
        <v>1</v>
      </c>
      <c r="F174" s="232" t="s">
        <v>214</v>
      </c>
      <c r="G174" s="230"/>
      <c r="H174" s="231" t="s">
        <v>1</v>
      </c>
      <c r="I174" s="233"/>
      <c r="J174" s="230"/>
      <c r="K174" s="230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145</v>
      </c>
      <c r="AU174" s="238" t="s">
        <v>88</v>
      </c>
      <c r="AV174" s="15" t="s">
        <v>86</v>
      </c>
      <c r="AW174" s="15" t="s">
        <v>34</v>
      </c>
      <c r="AX174" s="15" t="s">
        <v>78</v>
      </c>
      <c r="AY174" s="238" t="s">
        <v>132</v>
      </c>
    </row>
    <row r="175" spans="2:51" s="13" customFormat="1" ht="12">
      <c r="B175" s="206"/>
      <c r="C175" s="207"/>
      <c r="D175" s="199" t="s">
        <v>145</v>
      </c>
      <c r="E175" s="208" t="s">
        <v>1</v>
      </c>
      <c r="F175" s="209" t="s">
        <v>215</v>
      </c>
      <c r="G175" s="207"/>
      <c r="H175" s="210">
        <v>1140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145</v>
      </c>
      <c r="AU175" s="216" t="s">
        <v>88</v>
      </c>
      <c r="AV175" s="13" t="s">
        <v>88</v>
      </c>
      <c r="AW175" s="13" t="s">
        <v>34</v>
      </c>
      <c r="AX175" s="13" t="s">
        <v>78</v>
      </c>
      <c r="AY175" s="216" t="s">
        <v>132</v>
      </c>
    </row>
    <row r="176" spans="2:51" s="14" customFormat="1" ht="12">
      <c r="B176" s="217"/>
      <c r="C176" s="218"/>
      <c r="D176" s="199" t="s">
        <v>145</v>
      </c>
      <c r="E176" s="219" t="s">
        <v>1</v>
      </c>
      <c r="F176" s="220" t="s">
        <v>148</v>
      </c>
      <c r="G176" s="218"/>
      <c r="H176" s="221">
        <v>1140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145</v>
      </c>
      <c r="AU176" s="227" t="s">
        <v>88</v>
      </c>
      <c r="AV176" s="14" t="s">
        <v>139</v>
      </c>
      <c r="AW176" s="14" t="s">
        <v>34</v>
      </c>
      <c r="AX176" s="14" t="s">
        <v>86</v>
      </c>
      <c r="AY176" s="227" t="s">
        <v>132</v>
      </c>
    </row>
    <row r="177" spans="2:63" s="12" customFormat="1" ht="22.9" customHeight="1">
      <c r="B177" s="170"/>
      <c r="C177" s="171"/>
      <c r="D177" s="172" t="s">
        <v>77</v>
      </c>
      <c r="E177" s="184" t="s">
        <v>169</v>
      </c>
      <c r="F177" s="184" t="s">
        <v>216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SUM(P178:P201)</f>
        <v>0</v>
      </c>
      <c r="Q177" s="178"/>
      <c r="R177" s="179">
        <f>SUM(R178:R201)</f>
        <v>794.9250000000001</v>
      </c>
      <c r="S177" s="178"/>
      <c r="T177" s="180">
        <f>SUM(T178:T201)</f>
        <v>0</v>
      </c>
      <c r="AR177" s="181" t="s">
        <v>86</v>
      </c>
      <c r="AT177" s="182" t="s">
        <v>77</v>
      </c>
      <c r="AU177" s="182" t="s">
        <v>86</v>
      </c>
      <c r="AY177" s="181" t="s">
        <v>132</v>
      </c>
      <c r="BK177" s="183">
        <f>SUM(BK178:BK201)</f>
        <v>0</v>
      </c>
    </row>
    <row r="178" spans="1:65" s="2" customFormat="1" ht="16.5" customHeight="1">
      <c r="A178" s="34"/>
      <c r="B178" s="35"/>
      <c r="C178" s="186" t="s">
        <v>217</v>
      </c>
      <c r="D178" s="186" t="s">
        <v>134</v>
      </c>
      <c r="E178" s="187" t="s">
        <v>218</v>
      </c>
      <c r="F178" s="188" t="s">
        <v>219</v>
      </c>
      <c r="G178" s="189" t="s">
        <v>178</v>
      </c>
      <c r="H178" s="190">
        <v>1800</v>
      </c>
      <c r="I178" s="191"/>
      <c r="J178" s="192">
        <f>ROUND(I178*H178,2)</f>
        <v>0</v>
      </c>
      <c r="K178" s="188" t="s">
        <v>138</v>
      </c>
      <c r="L178" s="39"/>
      <c r="M178" s="193" t="s">
        <v>1</v>
      </c>
      <c r="N178" s="194" t="s">
        <v>43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139</v>
      </c>
      <c r="AT178" s="197" t="s">
        <v>134</v>
      </c>
      <c r="AU178" s="197" t="s">
        <v>88</v>
      </c>
      <c r="AY178" s="17" t="s">
        <v>132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86</v>
      </c>
      <c r="BK178" s="198">
        <f>ROUND(I178*H178,2)</f>
        <v>0</v>
      </c>
      <c r="BL178" s="17" t="s">
        <v>139</v>
      </c>
      <c r="BM178" s="197" t="s">
        <v>220</v>
      </c>
    </row>
    <row r="179" spans="1:47" s="2" customFormat="1" ht="19.5">
      <c r="A179" s="34"/>
      <c r="B179" s="35"/>
      <c r="C179" s="36"/>
      <c r="D179" s="199" t="s">
        <v>141</v>
      </c>
      <c r="E179" s="36"/>
      <c r="F179" s="200" t="s">
        <v>221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141</v>
      </c>
      <c r="AU179" s="17" t="s">
        <v>88</v>
      </c>
    </row>
    <row r="180" spans="1:47" s="2" customFormat="1" ht="12">
      <c r="A180" s="34"/>
      <c r="B180" s="35"/>
      <c r="C180" s="36"/>
      <c r="D180" s="204" t="s">
        <v>143</v>
      </c>
      <c r="E180" s="36"/>
      <c r="F180" s="205" t="s">
        <v>222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143</v>
      </c>
      <c r="AU180" s="17" t="s">
        <v>88</v>
      </c>
    </row>
    <row r="181" spans="2:51" s="15" customFormat="1" ht="12">
      <c r="B181" s="229"/>
      <c r="C181" s="230"/>
      <c r="D181" s="199" t="s">
        <v>145</v>
      </c>
      <c r="E181" s="231" t="s">
        <v>1</v>
      </c>
      <c r="F181" s="232" t="s">
        <v>223</v>
      </c>
      <c r="G181" s="230"/>
      <c r="H181" s="231" t="s">
        <v>1</v>
      </c>
      <c r="I181" s="233"/>
      <c r="J181" s="230"/>
      <c r="K181" s="230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145</v>
      </c>
      <c r="AU181" s="238" t="s">
        <v>88</v>
      </c>
      <c r="AV181" s="15" t="s">
        <v>86</v>
      </c>
      <c r="AW181" s="15" t="s">
        <v>34</v>
      </c>
      <c r="AX181" s="15" t="s">
        <v>78</v>
      </c>
      <c r="AY181" s="238" t="s">
        <v>132</v>
      </c>
    </row>
    <row r="182" spans="2:51" s="13" customFormat="1" ht="12">
      <c r="B182" s="206"/>
      <c r="C182" s="207"/>
      <c r="D182" s="199" t="s">
        <v>145</v>
      </c>
      <c r="E182" s="208" t="s">
        <v>1</v>
      </c>
      <c r="F182" s="209" t="s">
        <v>224</v>
      </c>
      <c r="G182" s="207"/>
      <c r="H182" s="210">
        <v>1800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145</v>
      </c>
      <c r="AU182" s="216" t="s">
        <v>88</v>
      </c>
      <c r="AV182" s="13" t="s">
        <v>88</v>
      </c>
      <c r="AW182" s="13" t="s">
        <v>34</v>
      </c>
      <c r="AX182" s="13" t="s">
        <v>78</v>
      </c>
      <c r="AY182" s="216" t="s">
        <v>132</v>
      </c>
    </row>
    <row r="183" spans="2:51" s="14" customFormat="1" ht="12">
      <c r="B183" s="217"/>
      <c r="C183" s="218"/>
      <c r="D183" s="199" t="s">
        <v>145</v>
      </c>
      <c r="E183" s="219" t="s">
        <v>1</v>
      </c>
      <c r="F183" s="220" t="s">
        <v>148</v>
      </c>
      <c r="G183" s="218"/>
      <c r="H183" s="221">
        <v>1800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145</v>
      </c>
      <c r="AU183" s="227" t="s">
        <v>88</v>
      </c>
      <c r="AV183" s="14" t="s">
        <v>139</v>
      </c>
      <c r="AW183" s="14" t="s">
        <v>34</v>
      </c>
      <c r="AX183" s="14" t="s">
        <v>86</v>
      </c>
      <c r="AY183" s="227" t="s">
        <v>132</v>
      </c>
    </row>
    <row r="184" spans="1:65" s="2" customFormat="1" ht="24.2" customHeight="1">
      <c r="A184" s="34"/>
      <c r="B184" s="35"/>
      <c r="C184" s="186" t="s">
        <v>225</v>
      </c>
      <c r="D184" s="186" t="s">
        <v>134</v>
      </c>
      <c r="E184" s="187" t="s">
        <v>226</v>
      </c>
      <c r="F184" s="188" t="s">
        <v>227</v>
      </c>
      <c r="G184" s="189" t="s">
        <v>178</v>
      </c>
      <c r="H184" s="190">
        <v>1800</v>
      </c>
      <c r="I184" s="191"/>
      <c r="J184" s="192">
        <f>ROUND(I184*H184,2)</f>
        <v>0</v>
      </c>
      <c r="K184" s="188" t="s">
        <v>138</v>
      </c>
      <c r="L184" s="39"/>
      <c r="M184" s="193" t="s">
        <v>1</v>
      </c>
      <c r="N184" s="194" t="s">
        <v>43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139</v>
      </c>
      <c r="AT184" s="197" t="s">
        <v>134</v>
      </c>
      <c r="AU184" s="197" t="s">
        <v>88</v>
      </c>
      <c r="AY184" s="17" t="s">
        <v>132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86</v>
      </c>
      <c r="BK184" s="198">
        <f>ROUND(I184*H184,2)</f>
        <v>0</v>
      </c>
      <c r="BL184" s="17" t="s">
        <v>139</v>
      </c>
      <c r="BM184" s="197" t="s">
        <v>228</v>
      </c>
    </row>
    <row r="185" spans="1:47" s="2" customFormat="1" ht="29.25">
      <c r="A185" s="34"/>
      <c r="B185" s="35"/>
      <c r="C185" s="36"/>
      <c r="D185" s="199" t="s">
        <v>141</v>
      </c>
      <c r="E185" s="36"/>
      <c r="F185" s="200" t="s">
        <v>229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141</v>
      </c>
      <c r="AU185" s="17" t="s">
        <v>88</v>
      </c>
    </row>
    <row r="186" spans="1:47" s="2" customFormat="1" ht="12">
      <c r="A186" s="34"/>
      <c r="B186" s="35"/>
      <c r="C186" s="36"/>
      <c r="D186" s="204" t="s">
        <v>143</v>
      </c>
      <c r="E186" s="36"/>
      <c r="F186" s="205" t="s">
        <v>230</v>
      </c>
      <c r="G186" s="36"/>
      <c r="H186" s="36"/>
      <c r="I186" s="201"/>
      <c r="J186" s="36"/>
      <c r="K186" s="36"/>
      <c r="L186" s="39"/>
      <c r="M186" s="202"/>
      <c r="N186" s="203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143</v>
      </c>
      <c r="AU186" s="17" t="s">
        <v>88</v>
      </c>
    </row>
    <row r="187" spans="1:47" s="2" customFormat="1" ht="87.75">
      <c r="A187" s="34"/>
      <c r="B187" s="35"/>
      <c r="C187" s="36"/>
      <c r="D187" s="199" t="s">
        <v>189</v>
      </c>
      <c r="E187" s="36"/>
      <c r="F187" s="228" t="s">
        <v>231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189</v>
      </c>
      <c r="AU187" s="17" t="s">
        <v>88</v>
      </c>
    </row>
    <row r="188" spans="2:51" s="15" customFormat="1" ht="12">
      <c r="B188" s="229"/>
      <c r="C188" s="230"/>
      <c r="D188" s="199" t="s">
        <v>145</v>
      </c>
      <c r="E188" s="231" t="s">
        <v>1</v>
      </c>
      <c r="F188" s="232" t="s">
        <v>223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145</v>
      </c>
      <c r="AU188" s="238" t="s">
        <v>88</v>
      </c>
      <c r="AV188" s="15" t="s">
        <v>86</v>
      </c>
      <c r="AW188" s="15" t="s">
        <v>34</v>
      </c>
      <c r="AX188" s="15" t="s">
        <v>78</v>
      </c>
      <c r="AY188" s="238" t="s">
        <v>132</v>
      </c>
    </row>
    <row r="189" spans="2:51" s="13" customFormat="1" ht="12">
      <c r="B189" s="206"/>
      <c r="C189" s="207"/>
      <c r="D189" s="199" t="s">
        <v>145</v>
      </c>
      <c r="E189" s="208" t="s">
        <v>1</v>
      </c>
      <c r="F189" s="209" t="s">
        <v>224</v>
      </c>
      <c r="G189" s="207"/>
      <c r="H189" s="210">
        <v>1800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145</v>
      </c>
      <c r="AU189" s="216" t="s">
        <v>88</v>
      </c>
      <c r="AV189" s="13" t="s">
        <v>88</v>
      </c>
      <c r="AW189" s="13" t="s">
        <v>34</v>
      </c>
      <c r="AX189" s="13" t="s">
        <v>78</v>
      </c>
      <c r="AY189" s="216" t="s">
        <v>132</v>
      </c>
    </row>
    <row r="190" spans="2:51" s="14" customFormat="1" ht="12">
      <c r="B190" s="217"/>
      <c r="C190" s="218"/>
      <c r="D190" s="199" t="s">
        <v>145</v>
      </c>
      <c r="E190" s="219" t="s">
        <v>1</v>
      </c>
      <c r="F190" s="220" t="s">
        <v>148</v>
      </c>
      <c r="G190" s="218"/>
      <c r="H190" s="221">
        <v>1800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145</v>
      </c>
      <c r="AU190" s="227" t="s">
        <v>88</v>
      </c>
      <c r="AV190" s="14" t="s">
        <v>139</v>
      </c>
      <c r="AW190" s="14" t="s">
        <v>34</v>
      </c>
      <c r="AX190" s="14" t="s">
        <v>86</v>
      </c>
      <c r="AY190" s="227" t="s">
        <v>132</v>
      </c>
    </row>
    <row r="191" spans="1:65" s="2" customFormat="1" ht="33" customHeight="1">
      <c r="A191" s="34"/>
      <c r="B191" s="35"/>
      <c r="C191" s="186" t="s">
        <v>232</v>
      </c>
      <c r="D191" s="186" t="s">
        <v>134</v>
      </c>
      <c r="E191" s="187" t="s">
        <v>233</v>
      </c>
      <c r="F191" s="188" t="s">
        <v>234</v>
      </c>
      <c r="G191" s="189" t="s">
        <v>178</v>
      </c>
      <c r="H191" s="190">
        <v>1350</v>
      </c>
      <c r="I191" s="191"/>
      <c r="J191" s="192">
        <f>ROUND(I191*H191,2)</f>
        <v>0</v>
      </c>
      <c r="K191" s="188" t="s">
        <v>138</v>
      </c>
      <c r="L191" s="39"/>
      <c r="M191" s="193" t="s">
        <v>1</v>
      </c>
      <c r="N191" s="194" t="s">
        <v>43</v>
      </c>
      <c r="O191" s="71"/>
      <c r="P191" s="195">
        <f>O191*H191</f>
        <v>0</v>
      </c>
      <c r="Q191" s="195">
        <v>0.0835</v>
      </c>
      <c r="R191" s="195">
        <f>Q191*H191</f>
        <v>112.72500000000001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139</v>
      </c>
      <c r="AT191" s="197" t="s">
        <v>134</v>
      </c>
      <c r="AU191" s="197" t="s">
        <v>88</v>
      </c>
      <c r="AY191" s="17" t="s">
        <v>132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86</v>
      </c>
      <c r="BK191" s="198">
        <f>ROUND(I191*H191,2)</f>
        <v>0</v>
      </c>
      <c r="BL191" s="17" t="s">
        <v>139</v>
      </c>
      <c r="BM191" s="197" t="s">
        <v>235</v>
      </c>
    </row>
    <row r="192" spans="1:47" s="2" customFormat="1" ht="29.25">
      <c r="A192" s="34"/>
      <c r="B192" s="35"/>
      <c r="C192" s="36"/>
      <c r="D192" s="199" t="s">
        <v>141</v>
      </c>
      <c r="E192" s="36"/>
      <c r="F192" s="200" t="s">
        <v>236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141</v>
      </c>
      <c r="AU192" s="17" t="s">
        <v>88</v>
      </c>
    </row>
    <row r="193" spans="1:47" s="2" customFormat="1" ht="12">
      <c r="A193" s="34"/>
      <c r="B193" s="35"/>
      <c r="C193" s="36"/>
      <c r="D193" s="204" t="s">
        <v>143</v>
      </c>
      <c r="E193" s="36"/>
      <c r="F193" s="205" t="s">
        <v>237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143</v>
      </c>
      <c r="AU193" s="17" t="s">
        <v>88</v>
      </c>
    </row>
    <row r="194" spans="2:51" s="15" customFormat="1" ht="12">
      <c r="B194" s="229"/>
      <c r="C194" s="230"/>
      <c r="D194" s="199" t="s">
        <v>145</v>
      </c>
      <c r="E194" s="231" t="s">
        <v>1</v>
      </c>
      <c r="F194" s="232" t="s">
        <v>223</v>
      </c>
      <c r="G194" s="230"/>
      <c r="H194" s="231" t="s">
        <v>1</v>
      </c>
      <c r="I194" s="233"/>
      <c r="J194" s="230"/>
      <c r="K194" s="230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145</v>
      </c>
      <c r="AU194" s="238" t="s">
        <v>88</v>
      </c>
      <c r="AV194" s="15" t="s">
        <v>86</v>
      </c>
      <c r="AW194" s="15" t="s">
        <v>34</v>
      </c>
      <c r="AX194" s="15" t="s">
        <v>78</v>
      </c>
      <c r="AY194" s="238" t="s">
        <v>132</v>
      </c>
    </row>
    <row r="195" spans="2:51" s="13" customFormat="1" ht="12">
      <c r="B195" s="206"/>
      <c r="C195" s="207"/>
      <c r="D195" s="199" t="s">
        <v>145</v>
      </c>
      <c r="E195" s="208" t="s">
        <v>1</v>
      </c>
      <c r="F195" s="209" t="s">
        <v>238</v>
      </c>
      <c r="G195" s="207"/>
      <c r="H195" s="210">
        <v>1350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145</v>
      </c>
      <c r="AU195" s="216" t="s">
        <v>88</v>
      </c>
      <c r="AV195" s="13" t="s">
        <v>88</v>
      </c>
      <c r="AW195" s="13" t="s">
        <v>34</v>
      </c>
      <c r="AX195" s="13" t="s">
        <v>78</v>
      </c>
      <c r="AY195" s="216" t="s">
        <v>132</v>
      </c>
    </row>
    <row r="196" spans="2:51" s="14" customFormat="1" ht="12">
      <c r="B196" s="217"/>
      <c r="C196" s="218"/>
      <c r="D196" s="199" t="s">
        <v>145</v>
      </c>
      <c r="E196" s="219" t="s">
        <v>1</v>
      </c>
      <c r="F196" s="220" t="s">
        <v>148</v>
      </c>
      <c r="G196" s="218"/>
      <c r="H196" s="221">
        <v>1350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145</v>
      </c>
      <c r="AU196" s="227" t="s">
        <v>88</v>
      </c>
      <c r="AV196" s="14" t="s">
        <v>139</v>
      </c>
      <c r="AW196" s="14" t="s">
        <v>34</v>
      </c>
      <c r="AX196" s="14" t="s">
        <v>86</v>
      </c>
      <c r="AY196" s="227" t="s">
        <v>132</v>
      </c>
    </row>
    <row r="197" spans="1:65" s="2" customFormat="1" ht="16.5" customHeight="1">
      <c r="A197" s="34"/>
      <c r="B197" s="35"/>
      <c r="C197" s="239" t="s">
        <v>239</v>
      </c>
      <c r="D197" s="239" t="s">
        <v>240</v>
      </c>
      <c r="E197" s="240" t="s">
        <v>241</v>
      </c>
      <c r="F197" s="241" t="s">
        <v>242</v>
      </c>
      <c r="G197" s="242" t="s">
        <v>243</v>
      </c>
      <c r="H197" s="243">
        <v>450</v>
      </c>
      <c r="I197" s="244"/>
      <c r="J197" s="245">
        <f>ROUND(I197*H197,2)</f>
        <v>0</v>
      </c>
      <c r="K197" s="241" t="s">
        <v>138</v>
      </c>
      <c r="L197" s="246"/>
      <c r="M197" s="247" t="s">
        <v>1</v>
      </c>
      <c r="N197" s="248" t="s">
        <v>43</v>
      </c>
      <c r="O197" s="71"/>
      <c r="P197" s="195">
        <f>O197*H197</f>
        <v>0</v>
      </c>
      <c r="Q197" s="195">
        <v>1.516</v>
      </c>
      <c r="R197" s="195">
        <f>Q197*H197</f>
        <v>682.2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193</v>
      </c>
      <c r="AT197" s="197" t="s">
        <v>240</v>
      </c>
      <c r="AU197" s="197" t="s">
        <v>88</v>
      </c>
      <c r="AY197" s="17" t="s">
        <v>132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86</v>
      </c>
      <c r="BK197" s="198">
        <f>ROUND(I197*H197,2)</f>
        <v>0</v>
      </c>
      <c r="BL197" s="17" t="s">
        <v>139</v>
      </c>
      <c r="BM197" s="197" t="s">
        <v>244</v>
      </c>
    </row>
    <row r="198" spans="1:47" s="2" customFormat="1" ht="12">
      <c r="A198" s="34"/>
      <c r="B198" s="35"/>
      <c r="C198" s="36"/>
      <c r="D198" s="199" t="s">
        <v>141</v>
      </c>
      <c r="E198" s="36"/>
      <c r="F198" s="200" t="s">
        <v>242</v>
      </c>
      <c r="G198" s="36"/>
      <c r="H198" s="36"/>
      <c r="I198" s="201"/>
      <c r="J198" s="36"/>
      <c r="K198" s="36"/>
      <c r="L198" s="39"/>
      <c r="M198" s="202"/>
      <c r="N198" s="203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141</v>
      </c>
      <c r="AU198" s="17" t="s">
        <v>88</v>
      </c>
    </row>
    <row r="199" spans="2:51" s="15" customFormat="1" ht="12">
      <c r="B199" s="229"/>
      <c r="C199" s="230"/>
      <c r="D199" s="199" t="s">
        <v>145</v>
      </c>
      <c r="E199" s="231" t="s">
        <v>1</v>
      </c>
      <c r="F199" s="232" t="s">
        <v>223</v>
      </c>
      <c r="G199" s="230"/>
      <c r="H199" s="231" t="s">
        <v>1</v>
      </c>
      <c r="I199" s="233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145</v>
      </c>
      <c r="AU199" s="238" t="s">
        <v>88</v>
      </c>
      <c r="AV199" s="15" t="s">
        <v>86</v>
      </c>
      <c r="AW199" s="15" t="s">
        <v>34</v>
      </c>
      <c r="AX199" s="15" t="s">
        <v>78</v>
      </c>
      <c r="AY199" s="238" t="s">
        <v>132</v>
      </c>
    </row>
    <row r="200" spans="2:51" s="13" customFormat="1" ht="12">
      <c r="B200" s="206"/>
      <c r="C200" s="207"/>
      <c r="D200" s="199" t="s">
        <v>145</v>
      </c>
      <c r="E200" s="208" t="s">
        <v>1</v>
      </c>
      <c r="F200" s="209" t="s">
        <v>245</v>
      </c>
      <c r="G200" s="207"/>
      <c r="H200" s="210">
        <v>450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145</v>
      </c>
      <c r="AU200" s="216" t="s">
        <v>88</v>
      </c>
      <c r="AV200" s="13" t="s">
        <v>88</v>
      </c>
      <c r="AW200" s="13" t="s">
        <v>34</v>
      </c>
      <c r="AX200" s="13" t="s">
        <v>78</v>
      </c>
      <c r="AY200" s="216" t="s">
        <v>132</v>
      </c>
    </row>
    <row r="201" spans="2:51" s="14" customFormat="1" ht="12">
      <c r="B201" s="217"/>
      <c r="C201" s="218"/>
      <c r="D201" s="199" t="s">
        <v>145</v>
      </c>
      <c r="E201" s="219" t="s">
        <v>1</v>
      </c>
      <c r="F201" s="220" t="s">
        <v>148</v>
      </c>
      <c r="G201" s="218"/>
      <c r="H201" s="221">
        <v>450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145</v>
      </c>
      <c r="AU201" s="227" t="s">
        <v>88</v>
      </c>
      <c r="AV201" s="14" t="s">
        <v>139</v>
      </c>
      <c r="AW201" s="14" t="s">
        <v>34</v>
      </c>
      <c r="AX201" s="14" t="s">
        <v>86</v>
      </c>
      <c r="AY201" s="227" t="s">
        <v>132</v>
      </c>
    </row>
    <row r="202" spans="2:63" s="12" customFormat="1" ht="22.9" customHeight="1">
      <c r="B202" s="170"/>
      <c r="C202" s="171"/>
      <c r="D202" s="172" t="s">
        <v>77</v>
      </c>
      <c r="E202" s="184" t="s">
        <v>246</v>
      </c>
      <c r="F202" s="184" t="s">
        <v>247</v>
      </c>
      <c r="G202" s="171"/>
      <c r="H202" s="171"/>
      <c r="I202" s="174"/>
      <c r="J202" s="185">
        <f>BK202</f>
        <v>0</v>
      </c>
      <c r="K202" s="171"/>
      <c r="L202" s="176"/>
      <c r="M202" s="177"/>
      <c r="N202" s="178"/>
      <c r="O202" s="178"/>
      <c r="P202" s="179">
        <f>SUM(P203:P205)</f>
        <v>0</v>
      </c>
      <c r="Q202" s="178"/>
      <c r="R202" s="179">
        <f>SUM(R203:R205)</f>
        <v>0</v>
      </c>
      <c r="S202" s="178"/>
      <c r="T202" s="180">
        <f>SUM(T203:T205)</f>
        <v>0</v>
      </c>
      <c r="AR202" s="181" t="s">
        <v>86</v>
      </c>
      <c r="AT202" s="182" t="s">
        <v>77</v>
      </c>
      <c r="AU202" s="182" t="s">
        <v>86</v>
      </c>
      <c r="AY202" s="181" t="s">
        <v>132</v>
      </c>
      <c r="BK202" s="183">
        <f>SUM(BK203:BK205)</f>
        <v>0</v>
      </c>
    </row>
    <row r="203" spans="1:65" s="2" customFormat="1" ht="24.2" customHeight="1">
      <c r="A203" s="34"/>
      <c r="B203" s="35"/>
      <c r="C203" s="186" t="s">
        <v>8</v>
      </c>
      <c r="D203" s="186" t="s">
        <v>134</v>
      </c>
      <c r="E203" s="187" t="s">
        <v>248</v>
      </c>
      <c r="F203" s="188" t="s">
        <v>249</v>
      </c>
      <c r="G203" s="189" t="s">
        <v>250</v>
      </c>
      <c r="H203" s="190">
        <v>1654.704</v>
      </c>
      <c r="I203" s="191"/>
      <c r="J203" s="192">
        <f>ROUND(I203*H203,2)</f>
        <v>0</v>
      </c>
      <c r="K203" s="188" t="s">
        <v>138</v>
      </c>
      <c r="L203" s="39"/>
      <c r="M203" s="193" t="s">
        <v>1</v>
      </c>
      <c r="N203" s="194" t="s">
        <v>43</v>
      </c>
      <c r="O203" s="71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139</v>
      </c>
      <c r="AT203" s="197" t="s">
        <v>134</v>
      </c>
      <c r="AU203" s="197" t="s">
        <v>88</v>
      </c>
      <c r="AY203" s="17" t="s">
        <v>132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86</v>
      </c>
      <c r="BK203" s="198">
        <f>ROUND(I203*H203,2)</f>
        <v>0</v>
      </c>
      <c r="BL203" s="17" t="s">
        <v>139</v>
      </c>
      <c r="BM203" s="197" t="s">
        <v>251</v>
      </c>
    </row>
    <row r="204" spans="1:47" s="2" customFormat="1" ht="19.5">
      <c r="A204" s="34"/>
      <c r="B204" s="35"/>
      <c r="C204" s="36"/>
      <c r="D204" s="199" t="s">
        <v>141</v>
      </c>
      <c r="E204" s="36"/>
      <c r="F204" s="200" t="s">
        <v>252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141</v>
      </c>
      <c r="AU204" s="17" t="s">
        <v>88</v>
      </c>
    </row>
    <row r="205" spans="1:47" s="2" customFormat="1" ht="12">
      <c r="A205" s="34"/>
      <c r="B205" s="35"/>
      <c r="C205" s="36"/>
      <c r="D205" s="204" t="s">
        <v>143</v>
      </c>
      <c r="E205" s="36"/>
      <c r="F205" s="205" t="s">
        <v>253</v>
      </c>
      <c r="G205" s="36"/>
      <c r="H205" s="36"/>
      <c r="I205" s="201"/>
      <c r="J205" s="36"/>
      <c r="K205" s="36"/>
      <c r="L205" s="39"/>
      <c r="M205" s="249"/>
      <c r="N205" s="250"/>
      <c r="O205" s="251"/>
      <c r="P205" s="251"/>
      <c r="Q205" s="251"/>
      <c r="R205" s="251"/>
      <c r="S205" s="251"/>
      <c r="T205" s="25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143</v>
      </c>
      <c r="AU205" s="17" t="s">
        <v>88</v>
      </c>
    </row>
    <row r="206" spans="1:31" s="2" customFormat="1" ht="6.95" customHeight="1">
      <c r="A206" s="34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39"/>
      <c r="M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</sheetData>
  <sheetProtection algorithmName="SHA-512" hashValue="dMqNzRZCP1/T1XwJVmuP19DgojoQgahDfvZUBT9p7jX0AGanOWC/dEhkaOfK8UN1UxKl3ACgQrHf8gU8Tq9v3g==" saltValue="N5IJMROwZubgr4t4FgHfpx3+bx8dCK89i2jOUwmkLDEghgnVZw5Y4HqhT3BmfJna0YgGuNXb+6oy7wSeWK6j2g==" spinCount="100000" sheet="1" objects="1" scenarios="1" formatColumns="0" formatRows="0" autoFilter="0"/>
  <autoFilter ref="C120:K20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1_02/122251107"/>
    <hyperlink ref="F132" r:id="rId2" display="https://podminky.urs.cz/item/CS_URS_2021_02/162351103"/>
    <hyperlink ref="F138" r:id="rId3" display="https://podminky.urs.cz/item/CS_URS_2021_02/171111103"/>
    <hyperlink ref="F143" r:id="rId4" display="https://podminky.urs.cz/item/CS_URS_2021_02/171251101"/>
    <hyperlink ref="F148" r:id="rId5" display="https://podminky.urs.cz/item/CS_URS_2021_02/171251201"/>
    <hyperlink ref="F151" r:id="rId6" display="https://podminky.urs.cz/item/CS_URS_2021_02/181951112"/>
    <hyperlink ref="F156" r:id="rId7" display="https://podminky.urs.cz/item/CS_URS_2021_02/182201101"/>
    <hyperlink ref="F163" r:id="rId8" display="https://podminky.urs.cz/item/CS_URS_2021_02/451579877"/>
    <hyperlink ref="F169" r:id="rId9" display="https://podminky.urs.cz/item/CS_URS_2021_02/462512370"/>
    <hyperlink ref="F173" r:id="rId10" display="https://podminky.urs.cz/item/CS_URS_2021_02/462519003"/>
    <hyperlink ref="F180" r:id="rId11" display="https://podminky.urs.cz/item/CS_URS_2021_02/564871111"/>
    <hyperlink ref="F186" r:id="rId12" display="https://podminky.urs.cz/item/CS_URS_2021_02/567122114"/>
    <hyperlink ref="F193" r:id="rId13" display="https://podminky.urs.cz/item/CS_URS_2021_02/584121112"/>
    <hyperlink ref="F205" r:id="rId14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6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91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5" customHeight="1" hidden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301" t="str">
        <f>'Rekapitulace stavby'!K6</f>
        <v>Skládka odpadů Hrádek u Pacova – Rozšíření skládky III. etapa</v>
      </c>
      <c r="F7" s="302"/>
      <c r="G7" s="302"/>
      <c r="H7" s="302"/>
      <c r="L7" s="20"/>
    </row>
    <row r="8" spans="1:31" s="2" customFormat="1" ht="12" customHeight="1" hidden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254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1. 9. 2021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42</v>
      </c>
      <c r="E33" s="112" t="s">
        <v>43</v>
      </c>
      <c r="F33" s="123">
        <f>ROUND((SUM(BE119:BE225)),2)</f>
        <v>0</v>
      </c>
      <c r="G33" s="34"/>
      <c r="H33" s="34"/>
      <c r="I33" s="124">
        <v>0.21</v>
      </c>
      <c r="J33" s="123">
        <f>ROUND(((SUM(BE119:BE225))*I33),2)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44</v>
      </c>
      <c r="F34" s="123">
        <f>ROUND((SUM(BF119:BF225)),2)</f>
        <v>0</v>
      </c>
      <c r="G34" s="34"/>
      <c r="H34" s="34"/>
      <c r="I34" s="124">
        <v>0.15</v>
      </c>
      <c r="J34" s="123">
        <f>ROUND(((SUM(BF119:BF225))*I34),2)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45</v>
      </c>
      <c r="F35" s="123">
        <f>ROUND((SUM(BG119:BG225)),2)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46</v>
      </c>
      <c r="F36" s="123">
        <f>ROUND((SUM(BH119:BH225)),2)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47</v>
      </c>
      <c r="F37" s="123">
        <f>ROUND((SUM(BI119:BI225)),2)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9" t="str">
        <f>E7</f>
        <v>Skládka odpadů Hrádek u Pacova – Rozšíření skládky III. etapa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7" t="str">
        <f>E9</f>
        <v>SO 02 - Složiště, 3. etapa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1. 9. 2021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 hidden="1">
      <c r="A91" s="34"/>
      <c r="B91" s="35"/>
      <c r="C91" s="29" t="s">
        <v>24</v>
      </c>
      <c r="D91" s="36"/>
      <c r="E91" s="36"/>
      <c r="F91" s="27" t="str">
        <f>E15</f>
        <v>SOMPO a.s., Svatovítské nám. 126, 393 01 Pelhřimov</v>
      </c>
      <c r="G91" s="36"/>
      <c r="H91" s="36"/>
      <c r="I91" s="29" t="s">
        <v>30</v>
      </c>
      <c r="J91" s="32" t="str">
        <f>E21</f>
        <v>Sweco Hydroprojekt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 hidden="1">
      <c r="B97" s="147"/>
      <c r="C97" s="148"/>
      <c r="D97" s="149" t="s">
        <v>112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255</v>
      </c>
      <c r="E98" s="156"/>
      <c r="F98" s="156"/>
      <c r="G98" s="156"/>
      <c r="H98" s="156"/>
      <c r="I98" s="156"/>
      <c r="J98" s="157">
        <f>J121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256</v>
      </c>
      <c r="E99" s="156"/>
      <c r="F99" s="156"/>
      <c r="G99" s="156"/>
      <c r="H99" s="156"/>
      <c r="I99" s="156"/>
      <c r="J99" s="157">
        <f>J166</f>
        <v>0</v>
      </c>
      <c r="K99" s="154"/>
      <c r="L99" s="158"/>
    </row>
    <row r="100" spans="1:31" s="2" customFormat="1" ht="21.75" customHeight="1" hidden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 hidden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t="12" hidden="1"/>
    <row r="103" ht="12" hidden="1"/>
    <row r="104" ht="12" hidden="1"/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117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99" t="str">
        <f>E7</f>
        <v>Skládka odpadů Hrádek u Pacova – Rozšíření skládky III. etapa</v>
      </c>
      <c r="F109" s="300"/>
      <c r="G109" s="300"/>
      <c r="H109" s="300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87" t="str">
        <f>E9</f>
        <v>SO 02 - Složiště, 3. etapa</v>
      </c>
      <c r="F111" s="298"/>
      <c r="G111" s="298"/>
      <c r="H111" s="29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 t="str">
        <f>IF(J12="","",J12)</f>
        <v>1. 9. 2021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7" customHeight="1">
      <c r="A115" s="34"/>
      <c r="B115" s="35"/>
      <c r="C115" s="29" t="s">
        <v>24</v>
      </c>
      <c r="D115" s="36"/>
      <c r="E115" s="36"/>
      <c r="F115" s="27" t="str">
        <f>E15</f>
        <v>SOMPO a.s., Svatovítské nám. 126, 393 01 Pelhřimov</v>
      </c>
      <c r="G115" s="36"/>
      <c r="H115" s="36"/>
      <c r="I115" s="29" t="s">
        <v>30</v>
      </c>
      <c r="J115" s="32" t="str">
        <f>E21</f>
        <v>Sweco Hydroprojekt a.s.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29" t="s">
        <v>35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9"/>
      <c r="B118" s="160"/>
      <c r="C118" s="161" t="s">
        <v>118</v>
      </c>
      <c r="D118" s="162" t="s">
        <v>63</v>
      </c>
      <c r="E118" s="162" t="s">
        <v>59</v>
      </c>
      <c r="F118" s="162" t="s">
        <v>60</v>
      </c>
      <c r="G118" s="162" t="s">
        <v>119</v>
      </c>
      <c r="H118" s="162" t="s">
        <v>120</v>
      </c>
      <c r="I118" s="162" t="s">
        <v>121</v>
      </c>
      <c r="J118" s="162" t="s">
        <v>109</v>
      </c>
      <c r="K118" s="163" t="s">
        <v>122</v>
      </c>
      <c r="L118" s="164"/>
      <c r="M118" s="75" t="s">
        <v>1</v>
      </c>
      <c r="N118" s="76" t="s">
        <v>42</v>
      </c>
      <c r="O118" s="76" t="s">
        <v>123</v>
      </c>
      <c r="P118" s="76" t="s">
        <v>124</v>
      </c>
      <c r="Q118" s="76" t="s">
        <v>125</v>
      </c>
      <c r="R118" s="76" t="s">
        <v>126</v>
      </c>
      <c r="S118" s="76" t="s">
        <v>127</v>
      </c>
      <c r="T118" s="77" t="s">
        <v>128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3" s="2" customFormat="1" ht="22.9" customHeight="1">
      <c r="A119" s="34"/>
      <c r="B119" s="35"/>
      <c r="C119" s="82" t="s">
        <v>129</v>
      </c>
      <c r="D119" s="36"/>
      <c r="E119" s="36"/>
      <c r="F119" s="36"/>
      <c r="G119" s="36"/>
      <c r="H119" s="36"/>
      <c r="I119" s="36"/>
      <c r="J119" s="165">
        <f>BK119</f>
        <v>0</v>
      </c>
      <c r="K119" s="36"/>
      <c r="L119" s="39"/>
      <c r="M119" s="78"/>
      <c r="N119" s="166"/>
      <c r="O119" s="79"/>
      <c r="P119" s="167">
        <f>P120</f>
        <v>0</v>
      </c>
      <c r="Q119" s="79"/>
      <c r="R119" s="167">
        <f>R120</f>
        <v>242.52700484000002</v>
      </c>
      <c r="S119" s="79"/>
      <c r="T119" s="168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77</v>
      </c>
      <c r="AU119" s="17" t="s">
        <v>111</v>
      </c>
      <c r="BK119" s="169">
        <f>BK120</f>
        <v>0</v>
      </c>
    </row>
    <row r="120" spans="2:63" s="12" customFormat="1" ht="25.9" customHeight="1">
      <c r="B120" s="170"/>
      <c r="C120" s="171"/>
      <c r="D120" s="172" t="s">
        <v>77</v>
      </c>
      <c r="E120" s="173" t="s">
        <v>130</v>
      </c>
      <c r="F120" s="173" t="s">
        <v>131</v>
      </c>
      <c r="G120" s="171"/>
      <c r="H120" s="171"/>
      <c r="I120" s="174"/>
      <c r="J120" s="175">
        <f>BK120</f>
        <v>0</v>
      </c>
      <c r="K120" s="171"/>
      <c r="L120" s="176"/>
      <c r="M120" s="177"/>
      <c r="N120" s="178"/>
      <c r="O120" s="178"/>
      <c r="P120" s="179">
        <f>P121+P166</f>
        <v>0</v>
      </c>
      <c r="Q120" s="178"/>
      <c r="R120" s="179">
        <f>R121+R166</f>
        <v>242.52700484000002</v>
      </c>
      <c r="S120" s="178"/>
      <c r="T120" s="180">
        <f>T121+T166</f>
        <v>0</v>
      </c>
      <c r="AR120" s="181" t="s">
        <v>86</v>
      </c>
      <c r="AT120" s="182" t="s">
        <v>77</v>
      </c>
      <c r="AU120" s="182" t="s">
        <v>78</v>
      </c>
      <c r="AY120" s="181" t="s">
        <v>132</v>
      </c>
      <c r="BK120" s="183">
        <f>BK121+BK166</f>
        <v>0</v>
      </c>
    </row>
    <row r="121" spans="2:63" s="12" customFormat="1" ht="22.9" customHeight="1">
      <c r="B121" s="170"/>
      <c r="C121" s="171"/>
      <c r="D121" s="172" t="s">
        <v>77</v>
      </c>
      <c r="E121" s="184" t="s">
        <v>257</v>
      </c>
      <c r="F121" s="184" t="s">
        <v>258</v>
      </c>
      <c r="G121" s="171"/>
      <c r="H121" s="171"/>
      <c r="I121" s="174"/>
      <c r="J121" s="185">
        <f>BK121</f>
        <v>0</v>
      </c>
      <c r="K121" s="171"/>
      <c r="L121" s="176"/>
      <c r="M121" s="177"/>
      <c r="N121" s="178"/>
      <c r="O121" s="178"/>
      <c r="P121" s="179">
        <f>SUM(P122:P165)</f>
        <v>0</v>
      </c>
      <c r="Q121" s="178"/>
      <c r="R121" s="179">
        <f>SUM(R122:R165)</f>
        <v>242.20396484000003</v>
      </c>
      <c r="S121" s="178"/>
      <c r="T121" s="180">
        <f>SUM(T122:T165)</f>
        <v>0</v>
      </c>
      <c r="AR121" s="181" t="s">
        <v>86</v>
      </c>
      <c r="AT121" s="182" t="s">
        <v>77</v>
      </c>
      <c r="AU121" s="182" t="s">
        <v>86</v>
      </c>
      <c r="AY121" s="181" t="s">
        <v>132</v>
      </c>
      <c r="BK121" s="183">
        <f>SUM(BK122:BK165)</f>
        <v>0</v>
      </c>
    </row>
    <row r="122" spans="1:65" s="2" customFormat="1" ht="33" customHeight="1">
      <c r="A122" s="34"/>
      <c r="B122" s="35"/>
      <c r="C122" s="186" t="s">
        <v>86</v>
      </c>
      <c r="D122" s="186" t="s">
        <v>134</v>
      </c>
      <c r="E122" s="187" t="s">
        <v>259</v>
      </c>
      <c r="F122" s="188" t="s">
        <v>260</v>
      </c>
      <c r="G122" s="189" t="s">
        <v>137</v>
      </c>
      <c r="H122" s="190">
        <v>446</v>
      </c>
      <c r="I122" s="191"/>
      <c r="J122" s="192">
        <f>ROUND(I122*H122,2)</f>
        <v>0</v>
      </c>
      <c r="K122" s="188" t="s">
        <v>138</v>
      </c>
      <c r="L122" s="39"/>
      <c r="M122" s="193" t="s">
        <v>1</v>
      </c>
      <c r="N122" s="194" t="s">
        <v>43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7" t="s">
        <v>139</v>
      </c>
      <c r="AT122" s="197" t="s">
        <v>134</v>
      </c>
      <c r="AU122" s="197" t="s">
        <v>88</v>
      </c>
      <c r="AY122" s="17" t="s">
        <v>132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7" t="s">
        <v>86</v>
      </c>
      <c r="BK122" s="198">
        <f>ROUND(I122*H122,2)</f>
        <v>0</v>
      </c>
      <c r="BL122" s="17" t="s">
        <v>139</v>
      </c>
      <c r="BM122" s="197" t="s">
        <v>261</v>
      </c>
    </row>
    <row r="123" spans="1:47" s="2" customFormat="1" ht="29.25">
      <c r="A123" s="34"/>
      <c r="B123" s="35"/>
      <c r="C123" s="36"/>
      <c r="D123" s="199" t="s">
        <v>141</v>
      </c>
      <c r="E123" s="36"/>
      <c r="F123" s="200" t="s">
        <v>262</v>
      </c>
      <c r="G123" s="36"/>
      <c r="H123" s="36"/>
      <c r="I123" s="201"/>
      <c r="J123" s="36"/>
      <c r="K123" s="36"/>
      <c r="L123" s="39"/>
      <c r="M123" s="202"/>
      <c r="N123" s="203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141</v>
      </c>
      <c r="AU123" s="17" t="s">
        <v>88</v>
      </c>
    </row>
    <row r="124" spans="1:47" s="2" customFormat="1" ht="12">
      <c r="A124" s="34"/>
      <c r="B124" s="35"/>
      <c r="C124" s="36"/>
      <c r="D124" s="204" t="s">
        <v>143</v>
      </c>
      <c r="E124" s="36"/>
      <c r="F124" s="205" t="s">
        <v>263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143</v>
      </c>
      <c r="AU124" s="17" t="s">
        <v>88</v>
      </c>
    </row>
    <row r="125" spans="2:51" s="15" customFormat="1" ht="12">
      <c r="B125" s="229"/>
      <c r="C125" s="230"/>
      <c r="D125" s="199" t="s">
        <v>145</v>
      </c>
      <c r="E125" s="231" t="s">
        <v>1</v>
      </c>
      <c r="F125" s="232" t="s">
        <v>264</v>
      </c>
      <c r="G125" s="230"/>
      <c r="H125" s="231" t="s">
        <v>1</v>
      </c>
      <c r="I125" s="233"/>
      <c r="J125" s="230"/>
      <c r="K125" s="230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145</v>
      </c>
      <c r="AU125" s="238" t="s">
        <v>88</v>
      </c>
      <c r="AV125" s="15" t="s">
        <v>86</v>
      </c>
      <c r="AW125" s="15" t="s">
        <v>34</v>
      </c>
      <c r="AX125" s="15" t="s">
        <v>78</v>
      </c>
      <c r="AY125" s="238" t="s">
        <v>132</v>
      </c>
    </row>
    <row r="126" spans="2:51" s="13" customFormat="1" ht="12">
      <c r="B126" s="206"/>
      <c r="C126" s="207"/>
      <c r="D126" s="199" t="s">
        <v>145</v>
      </c>
      <c r="E126" s="208" t="s">
        <v>1</v>
      </c>
      <c r="F126" s="209" t="s">
        <v>265</v>
      </c>
      <c r="G126" s="207"/>
      <c r="H126" s="210">
        <v>446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145</v>
      </c>
      <c r="AU126" s="216" t="s">
        <v>88</v>
      </c>
      <c r="AV126" s="13" t="s">
        <v>88</v>
      </c>
      <c r="AW126" s="13" t="s">
        <v>34</v>
      </c>
      <c r="AX126" s="13" t="s">
        <v>78</v>
      </c>
      <c r="AY126" s="216" t="s">
        <v>132</v>
      </c>
    </row>
    <row r="127" spans="2:51" s="14" customFormat="1" ht="12">
      <c r="B127" s="217"/>
      <c r="C127" s="218"/>
      <c r="D127" s="199" t="s">
        <v>145</v>
      </c>
      <c r="E127" s="219" t="s">
        <v>1</v>
      </c>
      <c r="F127" s="220" t="s">
        <v>148</v>
      </c>
      <c r="G127" s="218"/>
      <c r="H127" s="221">
        <v>446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145</v>
      </c>
      <c r="AU127" s="227" t="s">
        <v>88</v>
      </c>
      <c r="AV127" s="14" t="s">
        <v>139</v>
      </c>
      <c r="AW127" s="14" t="s">
        <v>34</v>
      </c>
      <c r="AX127" s="14" t="s">
        <v>86</v>
      </c>
      <c r="AY127" s="227" t="s">
        <v>132</v>
      </c>
    </row>
    <row r="128" spans="1:65" s="2" customFormat="1" ht="37.9" customHeight="1">
      <c r="A128" s="34"/>
      <c r="B128" s="35"/>
      <c r="C128" s="186" t="s">
        <v>88</v>
      </c>
      <c r="D128" s="186" t="s">
        <v>134</v>
      </c>
      <c r="E128" s="187" t="s">
        <v>149</v>
      </c>
      <c r="F128" s="188" t="s">
        <v>150</v>
      </c>
      <c r="G128" s="189" t="s">
        <v>137</v>
      </c>
      <c r="H128" s="190">
        <v>892</v>
      </c>
      <c r="I128" s="191"/>
      <c r="J128" s="192">
        <f>ROUND(I128*H128,2)</f>
        <v>0</v>
      </c>
      <c r="K128" s="188" t="s">
        <v>138</v>
      </c>
      <c r="L128" s="39"/>
      <c r="M128" s="193" t="s">
        <v>1</v>
      </c>
      <c r="N128" s="194" t="s">
        <v>43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139</v>
      </c>
      <c r="AT128" s="197" t="s">
        <v>134</v>
      </c>
      <c r="AU128" s="197" t="s">
        <v>88</v>
      </c>
      <c r="AY128" s="17" t="s">
        <v>132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86</v>
      </c>
      <c r="BK128" s="198">
        <f>ROUND(I128*H128,2)</f>
        <v>0</v>
      </c>
      <c r="BL128" s="17" t="s">
        <v>139</v>
      </c>
      <c r="BM128" s="197" t="s">
        <v>266</v>
      </c>
    </row>
    <row r="129" spans="1:47" s="2" customFormat="1" ht="39">
      <c r="A129" s="34"/>
      <c r="B129" s="35"/>
      <c r="C129" s="36"/>
      <c r="D129" s="199" t="s">
        <v>141</v>
      </c>
      <c r="E129" s="36"/>
      <c r="F129" s="200" t="s">
        <v>152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141</v>
      </c>
      <c r="AU129" s="17" t="s">
        <v>88</v>
      </c>
    </row>
    <row r="130" spans="1:47" s="2" customFormat="1" ht="12">
      <c r="A130" s="34"/>
      <c r="B130" s="35"/>
      <c r="C130" s="36"/>
      <c r="D130" s="204" t="s">
        <v>143</v>
      </c>
      <c r="E130" s="36"/>
      <c r="F130" s="205" t="s">
        <v>153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143</v>
      </c>
      <c r="AU130" s="17" t="s">
        <v>88</v>
      </c>
    </row>
    <row r="131" spans="2:51" s="13" customFormat="1" ht="22.5">
      <c r="B131" s="206"/>
      <c r="C131" s="207"/>
      <c r="D131" s="199" t="s">
        <v>145</v>
      </c>
      <c r="E131" s="208" t="s">
        <v>1</v>
      </c>
      <c r="F131" s="209" t="s">
        <v>267</v>
      </c>
      <c r="G131" s="207"/>
      <c r="H131" s="210">
        <v>892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145</v>
      </c>
      <c r="AU131" s="216" t="s">
        <v>88</v>
      </c>
      <c r="AV131" s="13" t="s">
        <v>88</v>
      </c>
      <c r="AW131" s="13" t="s">
        <v>34</v>
      </c>
      <c r="AX131" s="13" t="s">
        <v>78</v>
      </c>
      <c r="AY131" s="216" t="s">
        <v>132</v>
      </c>
    </row>
    <row r="132" spans="2:51" s="14" customFormat="1" ht="12">
      <c r="B132" s="217"/>
      <c r="C132" s="218"/>
      <c r="D132" s="199" t="s">
        <v>145</v>
      </c>
      <c r="E132" s="219" t="s">
        <v>1</v>
      </c>
      <c r="F132" s="220" t="s">
        <v>148</v>
      </c>
      <c r="G132" s="218"/>
      <c r="H132" s="221">
        <v>892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145</v>
      </c>
      <c r="AU132" s="227" t="s">
        <v>88</v>
      </c>
      <c r="AV132" s="14" t="s">
        <v>139</v>
      </c>
      <c r="AW132" s="14" t="s">
        <v>34</v>
      </c>
      <c r="AX132" s="14" t="s">
        <v>86</v>
      </c>
      <c r="AY132" s="227" t="s">
        <v>132</v>
      </c>
    </row>
    <row r="133" spans="1:65" s="2" customFormat="1" ht="16.5" customHeight="1">
      <c r="A133" s="34"/>
      <c r="B133" s="35"/>
      <c r="C133" s="186" t="s">
        <v>156</v>
      </c>
      <c r="D133" s="186" t="s">
        <v>134</v>
      </c>
      <c r="E133" s="187" t="s">
        <v>268</v>
      </c>
      <c r="F133" s="188" t="s">
        <v>269</v>
      </c>
      <c r="G133" s="189" t="s">
        <v>270</v>
      </c>
      <c r="H133" s="190">
        <v>400</v>
      </c>
      <c r="I133" s="191"/>
      <c r="J133" s="192">
        <f>ROUND(I133*H133,2)</f>
        <v>0</v>
      </c>
      <c r="K133" s="188" t="s">
        <v>271</v>
      </c>
      <c r="L133" s="39"/>
      <c r="M133" s="193" t="s">
        <v>1</v>
      </c>
      <c r="N133" s="194" t="s">
        <v>43</v>
      </c>
      <c r="O133" s="71"/>
      <c r="P133" s="195">
        <f>O133*H133</f>
        <v>0</v>
      </c>
      <c r="Q133" s="195">
        <v>0.015</v>
      </c>
      <c r="R133" s="195">
        <f>Q133*H133</f>
        <v>6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139</v>
      </c>
      <c r="AT133" s="197" t="s">
        <v>134</v>
      </c>
      <c r="AU133" s="197" t="s">
        <v>88</v>
      </c>
      <c r="AY133" s="17" t="s">
        <v>132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86</v>
      </c>
      <c r="BK133" s="198">
        <f>ROUND(I133*H133,2)</f>
        <v>0</v>
      </c>
      <c r="BL133" s="17" t="s">
        <v>139</v>
      </c>
      <c r="BM133" s="197" t="s">
        <v>272</v>
      </c>
    </row>
    <row r="134" spans="1:65" s="2" customFormat="1" ht="24.2" customHeight="1">
      <c r="A134" s="34"/>
      <c r="B134" s="35"/>
      <c r="C134" s="186" t="s">
        <v>139</v>
      </c>
      <c r="D134" s="186" t="s">
        <v>134</v>
      </c>
      <c r="E134" s="187" t="s">
        <v>273</v>
      </c>
      <c r="F134" s="188" t="s">
        <v>274</v>
      </c>
      <c r="G134" s="189" t="s">
        <v>137</v>
      </c>
      <c r="H134" s="190">
        <v>446</v>
      </c>
      <c r="I134" s="191"/>
      <c r="J134" s="192">
        <f>ROUND(I134*H134,2)</f>
        <v>0</v>
      </c>
      <c r="K134" s="188" t="s">
        <v>138</v>
      </c>
      <c r="L134" s="39"/>
      <c r="M134" s="193" t="s">
        <v>1</v>
      </c>
      <c r="N134" s="194" t="s">
        <v>43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139</v>
      </c>
      <c r="AT134" s="197" t="s">
        <v>134</v>
      </c>
      <c r="AU134" s="197" t="s">
        <v>88</v>
      </c>
      <c r="AY134" s="17" t="s">
        <v>132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86</v>
      </c>
      <c r="BK134" s="198">
        <f>ROUND(I134*H134,2)</f>
        <v>0</v>
      </c>
      <c r="BL134" s="17" t="s">
        <v>139</v>
      </c>
      <c r="BM134" s="197" t="s">
        <v>275</v>
      </c>
    </row>
    <row r="135" spans="1:47" s="2" customFormat="1" ht="29.25">
      <c r="A135" s="34"/>
      <c r="B135" s="35"/>
      <c r="C135" s="36"/>
      <c r="D135" s="199" t="s">
        <v>141</v>
      </c>
      <c r="E135" s="36"/>
      <c r="F135" s="200" t="s">
        <v>276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141</v>
      </c>
      <c r="AU135" s="17" t="s">
        <v>88</v>
      </c>
    </row>
    <row r="136" spans="1:47" s="2" customFormat="1" ht="12">
      <c r="A136" s="34"/>
      <c r="B136" s="35"/>
      <c r="C136" s="36"/>
      <c r="D136" s="204" t="s">
        <v>143</v>
      </c>
      <c r="E136" s="36"/>
      <c r="F136" s="205" t="s">
        <v>277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143</v>
      </c>
      <c r="AU136" s="17" t="s">
        <v>88</v>
      </c>
    </row>
    <row r="137" spans="1:47" s="2" customFormat="1" ht="409.5">
      <c r="A137" s="34"/>
      <c r="B137" s="35"/>
      <c r="C137" s="36"/>
      <c r="D137" s="199" t="s">
        <v>189</v>
      </c>
      <c r="E137" s="36"/>
      <c r="F137" s="228" t="s">
        <v>278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189</v>
      </c>
      <c r="AU137" s="17" t="s">
        <v>88</v>
      </c>
    </row>
    <row r="138" spans="2:51" s="13" customFormat="1" ht="12">
      <c r="B138" s="206"/>
      <c r="C138" s="207"/>
      <c r="D138" s="199" t="s">
        <v>145</v>
      </c>
      <c r="E138" s="208" t="s">
        <v>1</v>
      </c>
      <c r="F138" s="209" t="s">
        <v>279</v>
      </c>
      <c r="G138" s="207"/>
      <c r="H138" s="210">
        <v>446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145</v>
      </c>
      <c r="AU138" s="216" t="s">
        <v>88</v>
      </c>
      <c r="AV138" s="13" t="s">
        <v>88</v>
      </c>
      <c r="AW138" s="13" t="s">
        <v>34</v>
      </c>
      <c r="AX138" s="13" t="s">
        <v>78</v>
      </c>
      <c r="AY138" s="216" t="s">
        <v>132</v>
      </c>
    </row>
    <row r="139" spans="2:51" s="14" customFormat="1" ht="12">
      <c r="B139" s="217"/>
      <c r="C139" s="218"/>
      <c r="D139" s="199" t="s">
        <v>145</v>
      </c>
      <c r="E139" s="219" t="s">
        <v>1</v>
      </c>
      <c r="F139" s="220" t="s">
        <v>148</v>
      </c>
      <c r="G139" s="218"/>
      <c r="H139" s="221">
        <v>446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145</v>
      </c>
      <c r="AU139" s="227" t="s">
        <v>88</v>
      </c>
      <c r="AV139" s="14" t="s">
        <v>139</v>
      </c>
      <c r="AW139" s="14" t="s">
        <v>34</v>
      </c>
      <c r="AX139" s="14" t="s">
        <v>86</v>
      </c>
      <c r="AY139" s="227" t="s">
        <v>132</v>
      </c>
    </row>
    <row r="140" spans="1:65" s="2" customFormat="1" ht="16.5" customHeight="1">
      <c r="A140" s="34"/>
      <c r="B140" s="35"/>
      <c r="C140" s="186" t="s">
        <v>169</v>
      </c>
      <c r="D140" s="186" t="s">
        <v>134</v>
      </c>
      <c r="E140" s="187" t="s">
        <v>280</v>
      </c>
      <c r="F140" s="188" t="s">
        <v>281</v>
      </c>
      <c r="G140" s="189" t="s">
        <v>270</v>
      </c>
      <c r="H140" s="190">
        <v>400</v>
      </c>
      <c r="I140" s="191"/>
      <c r="J140" s="192">
        <f>ROUND(I140*H140,2)</f>
        <v>0</v>
      </c>
      <c r="K140" s="188" t="s">
        <v>271</v>
      </c>
      <c r="L140" s="39"/>
      <c r="M140" s="193" t="s">
        <v>1</v>
      </c>
      <c r="N140" s="194" t="s">
        <v>43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139</v>
      </c>
      <c r="AT140" s="197" t="s">
        <v>134</v>
      </c>
      <c r="AU140" s="197" t="s">
        <v>88</v>
      </c>
      <c r="AY140" s="17" t="s">
        <v>132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86</v>
      </c>
      <c r="BK140" s="198">
        <f>ROUND(I140*H140,2)</f>
        <v>0</v>
      </c>
      <c r="BL140" s="17" t="s">
        <v>139</v>
      </c>
      <c r="BM140" s="197" t="s">
        <v>282</v>
      </c>
    </row>
    <row r="141" spans="2:51" s="13" customFormat="1" ht="12">
      <c r="B141" s="206"/>
      <c r="C141" s="207"/>
      <c r="D141" s="199" t="s">
        <v>145</v>
      </c>
      <c r="E141" s="208" t="s">
        <v>1</v>
      </c>
      <c r="F141" s="209" t="s">
        <v>283</v>
      </c>
      <c r="G141" s="207"/>
      <c r="H141" s="210">
        <v>400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145</v>
      </c>
      <c r="AU141" s="216" t="s">
        <v>88</v>
      </c>
      <c r="AV141" s="13" t="s">
        <v>88</v>
      </c>
      <c r="AW141" s="13" t="s">
        <v>34</v>
      </c>
      <c r="AX141" s="13" t="s">
        <v>78</v>
      </c>
      <c r="AY141" s="216" t="s">
        <v>132</v>
      </c>
    </row>
    <row r="142" spans="2:51" s="14" customFormat="1" ht="12">
      <c r="B142" s="217"/>
      <c r="C142" s="218"/>
      <c r="D142" s="199" t="s">
        <v>145</v>
      </c>
      <c r="E142" s="219" t="s">
        <v>1</v>
      </c>
      <c r="F142" s="220" t="s">
        <v>148</v>
      </c>
      <c r="G142" s="218"/>
      <c r="H142" s="221">
        <v>400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145</v>
      </c>
      <c r="AU142" s="227" t="s">
        <v>88</v>
      </c>
      <c r="AV142" s="14" t="s">
        <v>139</v>
      </c>
      <c r="AW142" s="14" t="s">
        <v>34</v>
      </c>
      <c r="AX142" s="14" t="s">
        <v>86</v>
      </c>
      <c r="AY142" s="227" t="s">
        <v>132</v>
      </c>
    </row>
    <row r="143" spans="1:65" s="2" customFormat="1" ht="16.5" customHeight="1">
      <c r="A143" s="34"/>
      <c r="B143" s="35"/>
      <c r="C143" s="186" t="s">
        <v>175</v>
      </c>
      <c r="D143" s="186" t="s">
        <v>134</v>
      </c>
      <c r="E143" s="187" t="s">
        <v>284</v>
      </c>
      <c r="F143" s="188" t="s">
        <v>285</v>
      </c>
      <c r="G143" s="189" t="s">
        <v>270</v>
      </c>
      <c r="H143" s="190">
        <v>400</v>
      </c>
      <c r="I143" s="191"/>
      <c r="J143" s="192">
        <f>ROUND(I143*H143,2)</f>
        <v>0</v>
      </c>
      <c r="K143" s="188" t="s">
        <v>271</v>
      </c>
      <c r="L143" s="39"/>
      <c r="M143" s="193" t="s">
        <v>1</v>
      </c>
      <c r="N143" s="194" t="s">
        <v>43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139</v>
      </c>
      <c r="AT143" s="197" t="s">
        <v>134</v>
      </c>
      <c r="AU143" s="197" t="s">
        <v>88</v>
      </c>
      <c r="AY143" s="17" t="s">
        <v>132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86</v>
      </c>
      <c r="BK143" s="198">
        <f>ROUND(I143*H143,2)</f>
        <v>0</v>
      </c>
      <c r="BL143" s="17" t="s">
        <v>139</v>
      </c>
      <c r="BM143" s="197" t="s">
        <v>286</v>
      </c>
    </row>
    <row r="144" spans="1:65" s="2" customFormat="1" ht="16.5" customHeight="1">
      <c r="A144" s="34"/>
      <c r="B144" s="35"/>
      <c r="C144" s="186" t="s">
        <v>183</v>
      </c>
      <c r="D144" s="186" t="s">
        <v>134</v>
      </c>
      <c r="E144" s="187" t="s">
        <v>287</v>
      </c>
      <c r="F144" s="188" t="s">
        <v>288</v>
      </c>
      <c r="G144" s="189" t="s">
        <v>178</v>
      </c>
      <c r="H144" s="190">
        <v>19052.837</v>
      </c>
      <c r="I144" s="191"/>
      <c r="J144" s="192">
        <f>ROUND(I144*H144,2)</f>
        <v>0</v>
      </c>
      <c r="K144" s="188" t="s">
        <v>271</v>
      </c>
      <c r="L144" s="39"/>
      <c r="M144" s="193" t="s">
        <v>1</v>
      </c>
      <c r="N144" s="194" t="s">
        <v>43</v>
      </c>
      <c r="O144" s="71"/>
      <c r="P144" s="195">
        <f>O144*H144</f>
        <v>0</v>
      </c>
      <c r="Q144" s="195">
        <v>0.00458</v>
      </c>
      <c r="R144" s="195">
        <f>Q144*H144</f>
        <v>87.26199346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139</v>
      </c>
      <c r="AT144" s="197" t="s">
        <v>134</v>
      </c>
      <c r="AU144" s="197" t="s">
        <v>88</v>
      </c>
      <c r="AY144" s="17" t="s">
        <v>132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86</v>
      </c>
      <c r="BK144" s="198">
        <f>ROUND(I144*H144,2)</f>
        <v>0</v>
      </c>
      <c r="BL144" s="17" t="s">
        <v>139</v>
      </c>
      <c r="BM144" s="197" t="s">
        <v>289</v>
      </c>
    </row>
    <row r="145" spans="2:51" s="13" customFormat="1" ht="12">
      <c r="B145" s="206"/>
      <c r="C145" s="207"/>
      <c r="D145" s="199" t="s">
        <v>145</v>
      </c>
      <c r="E145" s="208" t="s">
        <v>1</v>
      </c>
      <c r="F145" s="209" t="s">
        <v>290</v>
      </c>
      <c r="G145" s="207"/>
      <c r="H145" s="210">
        <v>19052.837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145</v>
      </c>
      <c r="AU145" s="216" t="s">
        <v>88</v>
      </c>
      <c r="AV145" s="13" t="s">
        <v>88</v>
      </c>
      <c r="AW145" s="13" t="s">
        <v>34</v>
      </c>
      <c r="AX145" s="13" t="s">
        <v>78</v>
      </c>
      <c r="AY145" s="216" t="s">
        <v>132</v>
      </c>
    </row>
    <row r="146" spans="2:51" s="14" customFormat="1" ht="12">
      <c r="B146" s="217"/>
      <c r="C146" s="218"/>
      <c r="D146" s="199" t="s">
        <v>145</v>
      </c>
      <c r="E146" s="219" t="s">
        <v>1</v>
      </c>
      <c r="F146" s="220" t="s">
        <v>148</v>
      </c>
      <c r="G146" s="218"/>
      <c r="H146" s="221">
        <v>19052.837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145</v>
      </c>
      <c r="AU146" s="227" t="s">
        <v>88</v>
      </c>
      <c r="AV146" s="14" t="s">
        <v>139</v>
      </c>
      <c r="AW146" s="14" t="s">
        <v>34</v>
      </c>
      <c r="AX146" s="14" t="s">
        <v>86</v>
      </c>
      <c r="AY146" s="227" t="s">
        <v>132</v>
      </c>
    </row>
    <row r="147" spans="1:65" s="2" customFormat="1" ht="24.2" customHeight="1">
      <c r="A147" s="34"/>
      <c r="B147" s="35"/>
      <c r="C147" s="186" t="s">
        <v>193</v>
      </c>
      <c r="D147" s="186" t="s">
        <v>134</v>
      </c>
      <c r="E147" s="187" t="s">
        <v>291</v>
      </c>
      <c r="F147" s="188" t="s">
        <v>292</v>
      </c>
      <c r="G147" s="189" t="s">
        <v>178</v>
      </c>
      <c r="H147" s="190">
        <v>19576.3</v>
      </c>
      <c r="I147" s="191"/>
      <c r="J147" s="192">
        <f>ROUND(I147*H147,2)</f>
        <v>0</v>
      </c>
      <c r="K147" s="188" t="s">
        <v>138</v>
      </c>
      <c r="L147" s="39"/>
      <c r="M147" s="193" t="s">
        <v>1</v>
      </c>
      <c r="N147" s="194" t="s">
        <v>43</v>
      </c>
      <c r="O147" s="71"/>
      <c r="P147" s="195">
        <f>O147*H147</f>
        <v>0</v>
      </c>
      <c r="Q147" s="195">
        <v>0.00028</v>
      </c>
      <c r="R147" s="195">
        <f>Q147*H147</f>
        <v>5.481363999999999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139</v>
      </c>
      <c r="AT147" s="197" t="s">
        <v>134</v>
      </c>
      <c r="AU147" s="197" t="s">
        <v>88</v>
      </c>
      <c r="AY147" s="17" t="s">
        <v>132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86</v>
      </c>
      <c r="BK147" s="198">
        <f>ROUND(I147*H147,2)</f>
        <v>0</v>
      </c>
      <c r="BL147" s="17" t="s">
        <v>139</v>
      </c>
      <c r="BM147" s="197" t="s">
        <v>293</v>
      </c>
    </row>
    <row r="148" spans="1:47" s="2" customFormat="1" ht="29.25">
      <c r="A148" s="34"/>
      <c r="B148" s="35"/>
      <c r="C148" s="36"/>
      <c r="D148" s="199" t="s">
        <v>141</v>
      </c>
      <c r="E148" s="36"/>
      <c r="F148" s="200" t="s">
        <v>294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141</v>
      </c>
      <c r="AU148" s="17" t="s">
        <v>88</v>
      </c>
    </row>
    <row r="149" spans="1:47" s="2" customFormat="1" ht="12">
      <c r="A149" s="34"/>
      <c r="B149" s="35"/>
      <c r="C149" s="36"/>
      <c r="D149" s="204" t="s">
        <v>143</v>
      </c>
      <c r="E149" s="36"/>
      <c r="F149" s="205" t="s">
        <v>295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143</v>
      </c>
      <c r="AU149" s="17" t="s">
        <v>88</v>
      </c>
    </row>
    <row r="150" spans="1:47" s="2" customFormat="1" ht="117">
      <c r="A150" s="34"/>
      <c r="B150" s="35"/>
      <c r="C150" s="36"/>
      <c r="D150" s="199" t="s">
        <v>189</v>
      </c>
      <c r="E150" s="36"/>
      <c r="F150" s="228" t="s">
        <v>296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189</v>
      </c>
      <c r="AU150" s="17" t="s">
        <v>88</v>
      </c>
    </row>
    <row r="151" spans="2:51" s="13" customFormat="1" ht="12">
      <c r="B151" s="206"/>
      <c r="C151" s="207"/>
      <c r="D151" s="199" t="s">
        <v>145</v>
      </c>
      <c r="E151" s="208" t="s">
        <v>1</v>
      </c>
      <c r="F151" s="209" t="s">
        <v>297</v>
      </c>
      <c r="G151" s="207"/>
      <c r="H151" s="210">
        <v>19576.3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145</v>
      </c>
      <c r="AU151" s="216" t="s">
        <v>88</v>
      </c>
      <c r="AV151" s="13" t="s">
        <v>88</v>
      </c>
      <c r="AW151" s="13" t="s">
        <v>34</v>
      </c>
      <c r="AX151" s="13" t="s">
        <v>78</v>
      </c>
      <c r="AY151" s="216" t="s">
        <v>132</v>
      </c>
    </row>
    <row r="152" spans="2:51" s="14" customFormat="1" ht="12">
      <c r="B152" s="217"/>
      <c r="C152" s="218"/>
      <c r="D152" s="199" t="s">
        <v>145</v>
      </c>
      <c r="E152" s="219" t="s">
        <v>1</v>
      </c>
      <c r="F152" s="220" t="s">
        <v>148</v>
      </c>
      <c r="G152" s="218"/>
      <c r="H152" s="221">
        <v>19576.3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145</v>
      </c>
      <c r="AU152" s="227" t="s">
        <v>88</v>
      </c>
      <c r="AV152" s="14" t="s">
        <v>139</v>
      </c>
      <c r="AW152" s="14" t="s">
        <v>34</v>
      </c>
      <c r="AX152" s="14" t="s">
        <v>86</v>
      </c>
      <c r="AY152" s="227" t="s">
        <v>132</v>
      </c>
    </row>
    <row r="153" spans="1:65" s="2" customFormat="1" ht="16.5" customHeight="1">
      <c r="A153" s="34"/>
      <c r="B153" s="35"/>
      <c r="C153" s="239" t="s">
        <v>201</v>
      </c>
      <c r="D153" s="239" t="s">
        <v>240</v>
      </c>
      <c r="E153" s="240" t="s">
        <v>298</v>
      </c>
      <c r="F153" s="241" t="s">
        <v>299</v>
      </c>
      <c r="G153" s="242" t="s">
        <v>178</v>
      </c>
      <c r="H153" s="243">
        <v>22833.796</v>
      </c>
      <c r="I153" s="244"/>
      <c r="J153" s="245">
        <f>ROUND(I153*H153,2)</f>
        <v>0</v>
      </c>
      <c r="K153" s="241" t="s">
        <v>271</v>
      </c>
      <c r="L153" s="246"/>
      <c r="M153" s="247" t="s">
        <v>1</v>
      </c>
      <c r="N153" s="248" t="s">
        <v>43</v>
      </c>
      <c r="O153" s="71"/>
      <c r="P153" s="195">
        <f>O153*H153</f>
        <v>0</v>
      </c>
      <c r="Q153" s="195">
        <v>0.0012</v>
      </c>
      <c r="R153" s="195">
        <f>Q153*H153</f>
        <v>27.400555199999996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193</v>
      </c>
      <c r="AT153" s="197" t="s">
        <v>240</v>
      </c>
      <c r="AU153" s="197" t="s">
        <v>88</v>
      </c>
      <c r="AY153" s="17" t="s">
        <v>132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86</v>
      </c>
      <c r="BK153" s="198">
        <f>ROUND(I153*H153,2)</f>
        <v>0</v>
      </c>
      <c r="BL153" s="17" t="s">
        <v>139</v>
      </c>
      <c r="BM153" s="197" t="s">
        <v>300</v>
      </c>
    </row>
    <row r="154" spans="2:51" s="13" customFormat="1" ht="12">
      <c r="B154" s="206"/>
      <c r="C154" s="207"/>
      <c r="D154" s="199" t="s">
        <v>145</v>
      </c>
      <c r="E154" s="208" t="s">
        <v>1</v>
      </c>
      <c r="F154" s="209" t="s">
        <v>301</v>
      </c>
      <c r="G154" s="207"/>
      <c r="H154" s="210">
        <v>21142.404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145</v>
      </c>
      <c r="AU154" s="216" t="s">
        <v>88</v>
      </c>
      <c r="AV154" s="13" t="s">
        <v>88</v>
      </c>
      <c r="AW154" s="13" t="s">
        <v>34</v>
      </c>
      <c r="AX154" s="13" t="s">
        <v>78</v>
      </c>
      <c r="AY154" s="216" t="s">
        <v>132</v>
      </c>
    </row>
    <row r="155" spans="2:51" s="14" customFormat="1" ht="12">
      <c r="B155" s="217"/>
      <c r="C155" s="218"/>
      <c r="D155" s="199" t="s">
        <v>145</v>
      </c>
      <c r="E155" s="219" t="s">
        <v>1</v>
      </c>
      <c r="F155" s="220" t="s">
        <v>148</v>
      </c>
      <c r="G155" s="218"/>
      <c r="H155" s="221">
        <v>21142.404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145</v>
      </c>
      <c r="AU155" s="227" t="s">
        <v>88</v>
      </c>
      <c r="AV155" s="14" t="s">
        <v>139</v>
      </c>
      <c r="AW155" s="14" t="s">
        <v>34</v>
      </c>
      <c r="AX155" s="14" t="s">
        <v>86</v>
      </c>
      <c r="AY155" s="227" t="s">
        <v>132</v>
      </c>
    </row>
    <row r="156" spans="2:51" s="13" customFormat="1" ht="12">
      <c r="B156" s="206"/>
      <c r="C156" s="207"/>
      <c r="D156" s="199" t="s">
        <v>145</v>
      </c>
      <c r="E156" s="207"/>
      <c r="F156" s="209" t="s">
        <v>302</v>
      </c>
      <c r="G156" s="207"/>
      <c r="H156" s="210">
        <v>22833.796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145</v>
      </c>
      <c r="AU156" s="216" t="s">
        <v>88</v>
      </c>
      <c r="AV156" s="13" t="s">
        <v>88</v>
      </c>
      <c r="AW156" s="13" t="s">
        <v>4</v>
      </c>
      <c r="AX156" s="13" t="s">
        <v>86</v>
      </c>
      <c r="AY156" s="216" t="s">
        <v>132</v>
      </c>
    </row>
    <row r="157" spans="1:65" s="2" customFormat="1" ht="16.5" customHeight="1">
      <c r="A157" s="34"/>
      <c r="B157" s="35"/>
      <c r="C157" s="186" t="s">
        <v>208</v>
      </c>
      <c r="D157" s="186" t="s">
        <v>134</v>
      </c>
      <c r="E157" s="187" t="s">
        <v>303</v>
      </c>
      <c r="F157" s="188" t="s">
        <v>304</v>
      </c>
      <c r="G157" s="189" t="s">
        <v>178</v>
      </c>
      <c r="H157" s="190">
        <v>19576.3</v>
      </c>
      <c r="I157" s="191"/>
      <c r="J157" s="192">
        <f>ROUND(I157*H157,2)</f>
        <v>0</v>
      </c>
      <c r="K157" s="188" t="s">
        <v>271</v>
      </c>
      <c r="L157" s="39"/>
      <c r="M157" s="193" t="s">
        <v>1</v>
      </c>
      <c r="N157" s="194" t="s">
        <v>43</v>
      </c>
      <c r="O157" s="71"/>
      <c r="P157" s="195">
        <f>O157*H157</f>
        <v>0</v>
      </c>
      <c r="Q157" s="195">
        <v>0.0022</v>
      </c>
      <c r="R157" s="195">
        <f>Q157*H157</f>
        <v>43.06786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139</v>
      </c>
      <c r="AT157" s="197" t="s">
        <v>134</v>
      </c>
      <c r="AU157" s="197" t="s">
        <v>88</v>
      </c>
      <c r="AY157" s="17" t="s">
        <v>132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86</v>
      </c>
      <c r="BK157" s="198">
        <f>ROUND(I157*H157,2)</f>
        <v>0</v>
      </c>
      <c r="BL157" s="17" t="s">
        <v>139</v>
      </c>
      <c r="BM157" s="197" t="s">
        <v>305</v>
      </c>
    </row>
    <row r="158" spans="2:51" s="13" customFormat="1" ht="12">
      <c r="B158" s="206"/>
      <c r="C158" s="207"/>
      <c r="D158" s="199" t="s">
        <v>145</v>
      </c>
      <c r="E158" s="208" t="s">
        <v>1</v>
      </c>
      <c r="F158" s="209" t="s">
        <v>297</v>
      </c>
      <c r="G158" s="207"/>
      <c r="H158" s="210">
        <v>19576.3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145</v>
      </c>
      <c r="AU158" s="216" t="s">
        <v>88</v>
      </c>
      <c r="AV158" s="13" t="s">
        <v>88</v>
      </c>
      <c r="AW158" s="13" t="s">
        <v>34</v>
      </c>
      <c r="AX158" s="13" t="s">
        <v>78</v>
      </c>
      <c r="AY158" s="216" t="s">
        <v>132</v>
      </c>
    </row>
    <row r="159" spans="2:51" s="14" customFormat="1" ht="12">
      <c r="B159" s="217"/>
      <c r="C159" s="218"/>
      <c r="D159" s="199" t="s">
        <v>145</v>
      </c>
      <c r="E159" s="219" t="s">
        <v>1</v>
      </c>
      <c r="F159" s="220" t="s">
        <v>148</v>
      </c>
      <c r="G159" s="218"/>
      <c r="H159" s="221">
        <v>19576.3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145</v>
      </c>
      <c r="AU159" s="227" t="s">
        <v>88</v>
      </c>
      <c r="AV159" s="14" t="s">
        <v>139</v>
      </c>
      <c r="AW159" s="14" t="s">
        <v>34</v>
      </c>
      <c r="AX159" s="14" t="s">
        <v>86</v>
      </c>
      <c r="AY159" s="227" t="s">
        <v>132</v>
      </c>
    </row>
    <row r="160" spans="1:65" s="2" customFormat="1" ht="21.75" customHeight="1">
      <c r="A160" s="34"/>
      <c r="B160" s="35"/>
      <c r="C160" s="186" t="s">
        <v>217</v>
      </c>
      <c r="D160" s="186" t="s">
        <v>134</v>
      </c>
      <c r="E160" s="187" t="s">
        <v>306</v>
      </c>
      <c r="F160" s="188" t="s">
        <v>307</v>
      </c>
      <c r="G160" s="189" t="s">
        <v>178</v>
      </c>
      <c r="H160" s="190">
        <v>20163.589</v>
      </c>
      <c r="I160" s="191"/>
      <c r="J160" s="192">
        <f>ROUND(I160*H160,2)</f>
        <v>0</v>
      </c>
      <c r="K160" s="188" t="s">
        <v>271</v>
      </c>
      <c r="L160" s="39"/>
      <c r="M160" s="193" t="s">
        <v>1</v>
      </c>
      <c r="N160" s="194" t="s">
        <v>43</v>
      </c>
      <c r="O160" s="71"/>
      <c r="P160" s="195">
        <f>O160*H160</f>
        <v>0</v>
      </c>
      <c r="Q160" s="195">
        <v>0.00362</v>
      </c>
      <c r="R160" s="195">
        <f>Q160*H160</f>
        <v>72.99219218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139</v>
      </c>
      <c r="AT160" s="197" t="s">
        <v>134</v>
      </c>
      <c r="AU160" s="197" t="s">
        <v>88</v>
      </c>
      <c r="AY160" s="17" t="s">
        <v>132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86</v>
      </c>
      <c r="BK160" s="198">
        <f>ROUND(I160*H160,2)</f>
        <v>0</v>
      </c>
      <c r="BL160" s="17" t="s">
        <v>139</v>
      </c>
      <c r="BM160" s="197" t="s">
        <v>308</v>
      </c>
    </row>
    <row r="161" spans="2:51" s="13" customFormat="1" ht="12">
      <c r="B161" s="206"/>
      <c r="C161" s="207"/>
      <c r="D161" s="199" t="s">
        <v>145</v>
      </c>
      <c r="E161" s="208" t="s">
        <v>1</v>
      </c>
      <c r="F161" s="209" t="s">
        <v>309</v>
      </c>
      <c r="G161" s="207"/>
      <c r="H161" s="210">
        <v>20163.589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145</v>
      </c>
      <c r="AU161" s="216" t="s">
        <v>88</v>
      </c>
      <c r="AV161" s="13" t="s">
        <v>88</v>
      </c>
      <c r="AW161" s="13" t="s">
        <v>34</v>
      </c>
      <c r="AX161" s="13" t="s">
        <v>78</v>
      </c>
      <c r="AY161" s="216" t="s">
        <v>132</v>
      </c>
    </row>
    <row r="162" spans="2:51" s="14" customFormat="1" ht="12">
      <c r="B162" s="217"/>
      <c r="C162" s="218"/>
      <c r="D162" s="199" t="s">
        <v>145</v>
      </c>
      <c r="E162" s="219" t="s">
        <v>1</v>
      </c>
      <c r="F162" s="220" t="s">
        <v>148</v>
      </c>
      <c r="G162" s="218"/>
      <c r="H162" s="221">
        <v>20163.589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145</v>
      </c>
      <c r="AU162" s="227" t="s">
        <v>88</v>
      </c>
      <c r="AV162" s="14" t="s">
        <v>139</v>
      </c>
      <c r="AW162" s="14" t="s">
        <v>34</v>
      </c>
      <c r="AX162" s="14" t="s">
        <v>86</v>
      </c>
      <c r="AY162" s="227" t="s">
        <v>132</v>
      </c>
    </row>
    <row r="163" spans="1:65" s="2" customFormat="1" ht="24.2" customHeight="1">
      <c r="A163" s="34"/>
      <c r="B163" s="35"/>
      <c r="C163" s="186" t="s">
        <v>225</v>
      </c>
      <c r="D163" s="186" t="s">
        <v>134</v>
      </c>
      <c r="E163" s="187" t="s">
        <v>248</v>
      </c>
      <c r="F163" s="188" t="s">
        <v>249</v>
      </c>
      <c r="G163" s="189" t="s">
        <v>250</v>
      </c>
      <c r="H163" s="190">
        <v>242.204</v>
      </c>
      <c r="I163" s="191"/>
      <c r="J163" s="192">
        <f>ROUND(I163*H163,2)</f>
        <v>0</v>
      </c>
      <c r="K163" s="188" t="s">
        <v>138</v>
      </c>
      <c r="L163" s="39"/>
      <c r="M163" s="193" t="s">
        <v>1</v>
      </c>
      <c r="N163" s="194" t="s">
        <v>43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139</v>
      </c>
      <c r="AT163" s="197" t="s">
        <v>134</v>
      </c>
      <c r="AU163" s="197" t="s">
        <v>88</v>
      </c>
      <c r="AY163" s="17" t="s">
        <v>132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86</v>
      </c>
      <c r="BK163" s="198">
        <f>ROUND(I163*H163,2)</f>
        <v>0</v>
      </c>
      <c r="BL163" s="17" t="s">
        <v>139</v>
      </c>
      <c r="BM163" s="197" t="s">
        <v>310</v>
      </c>
    </row>
    <row r="164" spans="1:47" s="2" customFormat="1" ht="19.5">
      <c r="A164" s="34"/>
      <c r="B164" s="35"/>
      <c r="C164" s="36"/>
      <c r="D164" s="199" t="s">
        <v>141</v>
      </c>
      <c r="E164" s="36"/>
      <c r="F164" s="200" t="s">
        <v>252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141</v>
      </c>
      <c r="AU164" s="17" t="s">
        <v>88</v>
      </c>
    </row>
    <row r="165" spans="1:47" s="2" customFormat="1" ht="12">
      <c r="A165" s="34"/>
      <c r="B165" s="35"/>
      <c r="C165" s="36"/>
      <c r="D165" s="204" t="s">
        <v>143</v>
      </c>
      <c r="E165" s="36"/>
      <c r="F165" s="205" t="s">
        <v>253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143</v>
      </c>
      <c r="AU165" s="17" t="s">
        <v>88</v>
      </c>
    </row>
    <row r="166" spans="2:63" s="12" customFormat="1" ht="22.9" customHeight="1">
      <c r="B166" s="170"/>
      <c r="C166" s="171"/>
      <c r="D166" s="172" t="s">
        <v>77</v>
      </c>
      <c r="E166" s="184" t="s">
        <v>311</v>
      </c>
      <c r="F166" s="184" t="s">
        <v>312</v>
      </c>
      <c r="G166" s="171"/>
      <c r="H166" s="171"/>
      <c r="I166" s="174"/>
      <c r="J166" s="185">
        <f>BK166</f>
        <v>0</v>
      </c>
      <c r="K166" s="171"/>
      <c r="L166" s="176"/>
      <c r="M166" s="177"/>
      <c r="N166" s="178"/>
      <c r="O166" s="178"/>
      <c r="P166" s="179">
        <f>SUM(P167:P225)</f>
        <v>0</v>
      </c>
      <c r="Q166" s="178"/>
      <c r="R166" s="179">
        <f>SUM(R167:R225)</f>
        <v>0.32304</v>
      </c>
      <c r="S166" s="178"/>
      <c r="T166" s="180">
        <f>SUM(T167:T225)</f>
        <v>0</v>
      </c>
      <c r="AR166" s="181" t="s">
        <v>86</v>
      </c>
      <c r="AT166" s="182" t="s">
        <v>77</v>
      </c>
      <c r="AU166" s="182" t="s">
        <v>86</v>
      </c>
      <c r="AY166" s="181" t="s">
        <v>132</v>
      </c>
      <c r="BK166" s="183">
        <f>SUM(BK167:BK225)</f>
        <v>0</v>
      </c>
    </row>
    <row r="167" spans="1:65" s="2" customFormat="1" ht="33" customHeight="1">
      <c r="A167" s="34"/>
      <c r="B167" s="35"/>
      <c r="C167" s="186" t="s">
        <v>232</v>
      </c>
      <c r="D167" s="186" t="s">
        <v>134</v>
      </c>
      <c r="E167" s="187" t="s">
        <v>313</v>
      </c>
      <c r="F167" s="188" t="s">
        <v>314</v>
      </c>
      <c r="G167" s="189" t="s">
        <v>137</v>
      </c>
      <c r="H167" s="190">
        <v>77.4</v>
      </c>
      <c r="I167" s="191"/>
      <c r="J167" s="192">
        <f>ROUND(I167*H167,2)</f>
        <v>0</v>
      </c>
      <c r="K167" s="188" t="s">
        <v>138</v>
      </c>
      <c r="L167" s="39"/>
      <c r="M167" s="193" t="s">
        <v>1</v>
      </c>
      <c r="N167" s="194" t="s">
        <v>43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139</v>
      </c>
      <c r="AT167" s="197" t="s">
        <v>134</v>
      </c>
      <c r="AU167" s="197" t="s">
        <v>88</v>
      </c>
      <c r="AY167" s="17" t="s">
        <v>132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86</v>
      </c>
      <c r="BK167" s="198">
        <f>ROUND(I167*H167,2)</f>
        <v>0</v>
      </c>
      <c r="BL167" s="17" t="s">
        <v>139</v>
      </c>
      <c r="BM167" s="197" t="s">
        <v>315</v>
      </c>
    </row>
    <row r="168" spans="1:47" s="2" customFormat="1" ht="29.25">
      <c r="A168" s="34"/>
      <c r="B168" s="35"/>
      <c r="C168" s="36"/>
      <c r="D168" s="199" t="s">
        <v>141</v>
      </c>
      <c r="E168" s="36"/>
      <c r="F168" s="200" t="s">
        <v>316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141</v>
      </c>
      <c r="AU168" s="17" t="s">
        <v>88</v>
      </c>
    </row>
    <row r="169" spans="1:47" s="2" customFormat="1" ht="12">
      <c r="A169" s="34"/>
      <c r="B169" s="35"/>
      <c r="C169" s="36"/>
      <c r="D169" s="204" t="s">
        <v>143</v>
      </c>
      <c r="E169" s="36"/>
      <c r="F169" s="205" t="s">
        <v>317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143</v>
      </c>
      <c r="AU169" s="17" t="s">
        <v>88</v>
      </c>
    </row>
    <row r="170" spans="2:51" s="15" customFormat="1" ht="12">
      <c r="B170" s="229"/>
      <c r="C170" s="230"/>
      <c r="D170" s="199" t="s">
        <v>145</v>
      </c>
      <c r="E170" s="231" t="s">
        <v>1</v>
      </c>
      <c r="F170" s="232" t="s">
        <v>318</v>
      </c>
      <c r="G170" s="230"/>
      <c r="H170" s="231" t="s">
        <v>1</v>
      </c>
      <c r="I170" s="233"/>
      <c r="J170" s="230"/>
      <c r="K170" s="230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145</v>
      </c>
      <c r="AU170" s="238" t="s">
        <v>88</v>
      </c>
      <c r="AV170" s="15" t="s">
        <v>86</v>
      </c>
      <c r="AW170" s="15" t="s">
        <v>34</v>
      </c>
      <c r="AX170" s="15" t="s">
        <v>78</v>
      </c>
      <c r="AY170" s="238" t="s">
        <v>132</v>
      </c>
    </row>
    <row r="171" spans="2:51" s="13" customFormat="1" ht="12">
      <c r="B171" s="206"/>
      <c r="C171" s="207"/>
      <c r="D171" s="199" t="s">
        <v>145</v>
      </c>
      <c r="E171" s="208" t="s">
        <v>1</v>
      </c>
      <c r="F171" s="209" t="s">
        <v>319</v>
      </c>
      <c r="G171" s="207"/>
      <c r="H171" s="210">
        <v>77.4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145</v>
      </c>
      <c r="AU171" s="216" t="s">
        <v>88</v>
      </c>
      <c r="AV171" s="13" t="s">
        <v>88</v>
      </c>
      <c r="AW171" s="13" t="s">
        <v>34</v>
      </c>
      <c r="AX171" s="13" t="s">
        <v>78</v>
      </c>
      <c r="AY171" s="216" t="s">
        <v>132</v>
      </c>
    </row>
    <row r="172" spans="2:51" s="14" customFormat="1" ht="12">
      <c r="B172" s="217"/>
      <c r="C172" s="218"/>
      <c r="D172" s="199" t="s">
        <v>145</v>
      </c>
      <c r="E172" s="219" t="s">
        <v>1</v>
      </c>
      <c r="F172" s="220" t="s">
        <v>148</v>
      </c>
      <c r="G172" s="218"/>
      <c r="H172" s="221">
        <v>77.4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145</v>
      </c>
      <c r="AU172" s="227" t="s">
        <v>88</v>
      </c>
      <c r="AV172" s="14" t="s">
        <v>139</v>
      </c>
      <c r="AW172" s="14" t="s">
        <v>34</v>
      </c>
      <c r="AX172" s="14" t="s">
        <v>86</v>
      </c>
      <c r="AY172" s="227" t="s">
        <v>132</v>
      </c>
    </row>
    <row r="173" spans="1:65" s="2" customFormat="1" ht="37.9" customHeight="1">
      <c r="A173" s="34"/>
      <c r="B173" s="35"/>
      <c r="C173" s="186" t="s">
        <v>239</v>
      </c>
      <c r="D173" s="186" t="s">
        <v>134</v>
      </c>
      <c r="E173" s="187" t="s">
        <v>149</v>
      </c>
      <c r="F173" s="188" t="s">
        <v>150</v>
      </c>
      <c r="G173" s="189" t="s">
        <v>137</v>
      </c>
      <c r="H173" s="190">
        <v>27.4</v>
      </c>
      <c r="I173" s="191"/>
      <c r="J173" s="192">
        <f>ROUND(I173*H173,2)</f>
        <v>0</v>
      </c>
      <c r="K173" s="188" t="s">
        <v>138</v>
      </c>
      <c r="L173" s="39"/>
      <c r="M173" s="193" t="s">
        <v>1</v>
      </c>
      <c r="N173" s="194" t="s">
        <v>43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139</v>
      </c>
      <c r="AT173" s="197" t="s">
        <v>134</v>
      </c>
      <c r="AU173" s="197" t="s">
        <v>88</v>
      </c>
      <c r="AY173" s="17" t="s">
        <v>132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86</v>
      </c>
      <c r="BK173" s="198">
        <f>ROUND(I173*H173,2)</f>
        <v>0</v>
      </c>
      <c r="BL173" s="17" t="s">
        <v>139</v>
      </c>
      <c r="BM173" s="197" t="s">
        <v>320</v>
      </c>
    </row>
    <row r="174" spans="1:47" s="2" customFormat="1" ht="39">
      <c r="A174" s="34"/>
      <c r="B174" s="35"/>
      <c r="C174" s="36"/>
      <c r="D174" s="199" t="s">
        <v>141</v>
      </c>
      <c r="E174" s="36"/>
      <c r="F174" s="200" t="s">
        <v>152</v>
      </c>
      <c r="G174" s="36"/>
      <c r="H174" s="36"/>
      <c r="I174" s="201"/>
      <c r="J174" s="36"/>
      <c r="K174" s="36"/>
      <c r="L174" s="39"/>
      <c r="M174" s="202"/>
      <c r="N174" s="203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141</v>
      </c>
      <c r="AU174" s="17" t="s">
        <v>88</v>
      </c>
    </row>
    <row r="175" spans="1:47" s="2" customFormat="1" ht="12">
      <c r="A175" s="34"/>
      <c r="B175" s="35"/>
      <c r="C175" s="36"/>
      <c r="D175" s="204" t="s">
        <v>143</v>
      </c>
      <c r="E175" s="36"/>
      <c r="F175" s="205" t="s">
        <v>153</v>
      </c>
      <c r="G175" s="36"/>
      <c r="H175" s="36"/>
      <c r="I175" s="201"/>
      <c r="J175" s="36"/>
      <c r="K175" s="36"/>
      <c r="L175" s="39"/>
      <c r="M175" s="202"/>
      <c r="N175" s="203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143</v>
      </c>
      <c r="AU175" s="17" t="s">
        <v>88</v>
      </c>
    </row>
    <row r="176" spans="2:51" s="13" customFormat="1" ht="12">
      <c r="B176" s="206"/>
      <c r="C176" s="207"/>
      <c r="D176" s="199" t="s">
        <v>145</v>
      </c>
      <c r="E176" s="208" t="s">
        <v>1</v>
      </c>
      <c r="F176" s="209" t="s">
        <v>321</v>
      </c>
      <c r="G176" s="207"/>
      <c r="H176" s="210">
        <v>27.4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145</v>
      </c>
      <c r="AU176" s="216" t="s">
        <v>88</v>
      </c>
      <c r="AV176" s="13" t="s">
        <v>88</v>
      </c>
      <c r="AW176" s="13" t="s">
        <v>34</v>
      </c>
      <c r="AX176" s="13" t="s">
        <v>78</v>
      </c>
      <c r="AY176" s="216" t="s">
        <v>132</v>
      </c>
    </row>
    <row r="177" spans="2:51" s="14" customFormat="1" ht="12">
      <c r="B177" s="217"/>
      <c r="C177" s="218"/>
      <c r="D177" s="199" t="s">
        <v>145</v>
      </c>
      <c r="E177" s="219" t="s">
        <v>1</v>
      </c>
      <c r="F177" s="220" t="s">
        <v>148</v>
      </c>
      <c r="G177" s="218"/>
      <c r="H177" s="221">
        <v>27.4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145</v>
      </c>
      <c r="AU177" s="227" t="s">
        <v>88</v>
      </c>
      <c r="AV177" s="14" t="s">
        <v>139</v>
      </c>
      <c r="AW177" s="14" t="s">
        <v>34</v>
      </c>
      <c r="AX177" s="14" t="s">
        <v>86</v>
      </c>
      <c r="AY177" s="227" t="s">
        <v>132</v>
      </c>
    </row>
    <row r="178" spans="1:65" s="2" customFormat="1" ht="24.2" customHeight="1">
      <c r="A178" s="34"/>
      <c r="B178" s="35"/>
      <c r="C178" s="186" t="s">
        <v>8</v>
      </c>
      <c r="D178" s="186" t="s">
        <v>134</v>
      </c>
      <c r="E178" s="187" t="s">
        <v>273</v>
      </c>
      <c r="F178" s="188" t="s">
        <v>274</v>
      </c>
      <c r="G178" s="189" t="s">
        <v>137</v>
      </c>
      <c r="H178" s="190">
        <v>50</v>
      </c>
      <c r="I178" s="191"/>
      <c r="J178" s="192">
        <f>ROUND(I178*H178,2)</f>
        <v>0</v>
      </c>
      <c r="K178" s="188" t="s">
        <v>138</v>
      </c>
      <c r="L178" s="39"/>
      <c r="M178" s="193" t="s">
        <v>1</v>
      </c>
      <c r="N178" s="194" t="s">
        <v>43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139</v>
      </c>
      <c r="AT178" s="197" t="s">
        <v>134</v>
      </c>
      <c r="AU178" s="197" t="s">
        <v>88</v>
      </c>
      <c r="AY178" s="17" t="s">
        <v>132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86</v>
      </c>
      <c r="BK178" s="198">
        <f>ROUND(I178*H178,2)</f>
        <v>0</v>
      </c>
      <c r="BL178" s="17" t="s">
        <v>139</v>
      </c>
      <c r="BM178" s="197" t="s">
        <v>322</v>
      </c>
    </row>
    <row r="179" spans="1:47" s="2" customFormat="1" ht="29.25">
      <c r="A179" s="34"/>
      <c r="B179" s="35"/>
      <c r="C179" s="36"/>
      <c r="D179" s="199" t="s">
        <v>141</v>
      </c>
      <c r="E179" s="36"/>
      <c r="F179" s="200" t="s">
        <v>276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141</v>
      </c>
      <c r="AU179" s="17" t="s">
        <v>88</v>
      </c>
    </row>
    <row r="180" spans="1:47" s="2" customFormat="1" ht="12">
      <c r="A180" s="34"/>
      <c r="B180" s="35"/>
      <c r="C180" s="36"/>
      <c r="D180" s="204" t="s">
        <v>143</v>
      </c>
      <c r="E180" s="36"/>
      <c r="F180" s="205" t="s">
        <v>277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143</v>
      </c>
      <c r="AU180" s="17" t="s">
        <v>88</v>
      </c>
    </row>
    <row r="181" spans="1:47" s="2" customFormat="1" ht="409.5">
      <c r="A181" s="34"/>
      <c r="B181" s="35"/>
      <c r="C181" s="36"/>
      <c r="D181" s="199" t="s">
        <v>189</v>
      </c>
      <c r="E181" s="36"/>
      <c r="F181" s="228" t="s">
        <v>278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189</v>
      </c>
      <c r="AU181" s="17" t="s">
        <v>88</v>
      </c>
    </row>
    <row r="182" spans="2:51" s="13" customFormat="1" ht="12">
      <c r="B182" s="206"/>
      <c r="C182" s="207"/>
      <c r="D182" s="199" t="s">
        <v>145</v>
      </c>
      <c r="E182" s="208" t="s">
        <v>1</v>
      </c>
      <c r="F182" s="209" t="s">
        <v>323</v>
      </c>
      <c r="G182" s="207"/>
      <c r="H182" s="210">
        <v>50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145</v>
      </c>
      <c r="AU182" s="216" t="s">
        <v>88</v>
      </c>
      <c r="AV182" s="13" t="s">
        <v>88</v>
      </c>
      <c r="AW182" s="13" t="s">
        <v>34</v>
      </c>
      <c r="AX182" s="13" t="s">
        <v>78</v>
      </c>
      <c r="AY182" s="216" t="s">
        <v>132</v>
      </c>
    </row>
    <row r="183" spans="2:51" s="14" customFormat="1" ht="12">
      <c r="B183" s="217"/>
      <c r="C183" s="218"/>
      <c r="D183" s="199" t="s">
        <v>145</v>
      </c>
      <c r="E183" s="219" t="s">
        <v>1</v>
      </c>
      <c r="F183" s="220" t="s">
        <v>148</v>
      </c>
      <c r="G183" s="218"/>
      <c r="H183" s="221">
        <v>50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145</v>
      </c>
      <c r="AU183" s="227" t="s">
        <v>88</v>
      </c>
      <c r="AV183" s="14" t="s">
        <v>139</v>
      </c>
      <c r="AW183" s="14" t="s">
        <v>34</v>
      </c>
      <c r="AX183" s="14" t="s">
        <v>86</v>
      </c>
      <c r="AY183" s="227" t="s">
        <v>132</v>
      </c>
    </row>
    <row r="184" spans="1:65" s="2" customFormat="1" ht="24.2" customHeight="1">
      <c r="A184" s="34"/>
      <c r="B184" s="35"/>
      <c r="C184" s="186" t="s">
        <v>324</v>
      </c>
      <c r="D184" s="186" t="s">
        <v>134</v>
      </c>
      <c r="E184" s="187" t="s">
        <v>325</v>
      </c>
      <c r="F184" s="188" t="s">
        <v>326</v>
      </c>
      <c r="G184" s="189" t="s">
        <v>137</v>
      </c>
      <c r="H184" s="190">
        <v>553.8</v>
      </c>
      <c r="I184" s="191"/>
      <c r="J184" s="192">
        <f>ROUND(I184*H184,2)</f>
        <v>0</v>
      </c>
      <c r="K184" s="188" t="s">
        <v>138</v>
      </c>
      <c r="L184" s="39"/>
      <c r="M184" s="193" t="s">
        <v>1</v>
      </c>
      <c r="N184" s="194" t="s">
        <v>43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139</v>
      </c>
      <c r="AT184" s="197" t="s">
        <v>134</v>
      </c>
      <c r="AU184" s="197" t="s">
        <v>88</v>
      </c>
      <c r="AY184" s="17" t="s">
        <v>132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86</v>
      </c>
      <c r="BK184" s="198">
        <f>ROUND(I184*H184,2)</f>
        <v>0</v>
      </c>
      <c r="BL184" s="17" t="s">
        <v>139</v>
      </c>
      <c r="BM184" s="197" t="s">
        <v>327</v>
      </c>
    </row>
    <row r="185" spans="1:47" s="2" customFormat="1" ht="39">
      <c r="A185" s="34"/>
      <c r="B185" s="35"/>
      <c r="C185" s="36"/>
      <c r="D185" s="199" t="s">
        <v>141</v>
      </c>
      <c r="E185" s="36"/>
      <c r="F185" s="200" t="s">
        <v>328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141</v>
      </c>
      <c r="AU185" s="17" t="s">
        <v>88</v>
      </c>
    </row>
    <row r="186" spans="1:47" s="2" customFormat="1" ht="12">
      <c r="A186" s="34"/>
      <c r="B186" s="35"/>
      <c r="C186" s="36"/>
      <c r="D186" s="204" t="s">
        <v>143</v>
      </c>
      <c r="E186" s="36"/>
      <c r="F186" s="205" t="s">
        <v>329</v>
      </c>
      <c r="G186" s="36"/>
      <c r="H186" s="36"/>
      <c r="I186" s="201"/>
      <c r="J186" s="36"/>
      <c r="K186" s="36"/>
      <c r="L186" s="39"/>
      <c r="M186" s="202"/>
      <c r="N186" s="203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143</v>
      </c>
      <c r="AU186" s="17" t="s">
        <v>88</v>
      </c>
    </row>
    <row r="187" spans="1:47" s="2" customFormat="1" ht="107.25">
      <c r="A187" s="34"/>
      <c r="B187" s="35"/>
      <c r="C187" s="36"/>
      <c r="D187" s="199" t="s">
        <v>189</v>
      </c>
      <c r="E187" s="36"/>
      <c r="F187" s="228" t="s">
        <v>330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189</v>
      </c>
      <c r="AU187" s="17" t="s">
        <v>88</v>
      </c>
    </row>
    <row r="188" spans="2:51" s="15" customFormat="1" ht="12">
      <c r="B188" s="229"/>
      <c r="C188" s="230"/>
      <c r="D188" s="199" t="s">
        <v>145</v>
      </c>
      <c r="E188" s="231" t="s">
        <v>1</v>
      </c>
      <c r="F188" s="232" t="s">
        <v>331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145</v>
      </c>
      <c r="AU188" s="238" t="s">
        <v>88</v>
      </c>
      <c r="AV188" s="15" t="s">
        <v>86</v>
      </c>
      <c r="AW188" s="15" t="s">
        <v>34</v>
      </c>
      <c r="AX188" s="15" t="s">
        <v>78</v>
      </c>
      <c r="AY188" s="238" t="s">
        <v>132</v>
      </c>
    </row>
    <row r="189" spans="2:51" s="13" customFormat="1" ht="12">
      <c r="B189" s="206"/>
      <c r="C189" s="207"/>
      <c r="D189" s="199" t="s">
        <v>145</v>
      </c>
      <c r="E189" s="208" t="s">
        <v>1</v>
      </c>
      <c r="F189" s="209" t="s">
        <v>332</v>
      </c>
      <c r="G189" s="207"/>
      <c r="H189" s="210">
        <v>383.4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145</v>
      </c>
      <c r="AU189" s="216" t="s">
        <v>88</v>
      </c>
      <c r="AV189" s="13" t="s">
        <v>88</v>
      </c>
      <c r="AW189" s="13" t="s">
        <v>34</v>
      </c>
      <c r="AX189" s="13" t="s">
        <v>78</v>
      </c>
      <c r="AY189" s="216" t="s">
        <v>132</v>
      </c>
    </row>
    <row r="190" spans="2:51" s="15" customFormat="1" ht="12">
      <c r="B190" s="229"/>
      <c r="C190" s="230"/>
      <c r="D190" s="199" t="s">
        <v>145</v>
      </c>
      <c r="E190" s="231" t="s">
        <v>1</v>
      </c>
      <c r="F190" s="232" t="s">
        <v>333</v>
      </c>
      <c r="G190" s="230"/>
      <c r="H190" s="231" t="s">
        <v>1</v>
      </c>
      <c r="I190" s="233"/>
      <c r="J190" s="230"/>
      <c r="K190" s="230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145</v>
      </c>
      <c r="AU190" s="238" t="s">
        <v>88</v>
      </c>
      <c r="AV190" s="15" t="s">
        <v>86</v>
      </c>
      <c r="AW190" s="15" t="s">
        <v>34</v>
      </c>
      <c r="AX190" s="15" t="s">
        <v>78</v>
      </c>
      <c r="AY190" s="238" t="s">
        <v>132</v>
      </c>
    </row>
    <row r="191" spans="2:51" s="13" customFormat="1" ht="12">
      <c r="B191" s="206"/>
      <c r="C191" s="207"/>
      <c r="D191" s="199" t="s">
        <v>145</v>
      </c>
      <c r="E191" s="208" t="s">
        <v>1</v>
      </c>
      <c r="F191" s="209" t="s">
        <v>334</v>
      </c>
      <c r="G191" s="207"/>
      <c r="H191" s="210">
        <v>170.4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145</v>
      </c>
      <c r="AU191" s="216" t="s">
        <v>88</v>
      </c>
      <c r="AV191" s="13" t="s">
        <v>88</v>
      </c>
      <c r="AW191" s="13" t="s">
        <v>34</v>
      </c>
      <c r="AX191" s="13" t="s">
        <v>78</v>
      </c>
      <c r="AY191" s="216" t="s">
        <v>132</v>
      </c>
    </row>
    <row r="192" spans="2:51" s="14" customFormat="1" ht="12">
      <c r="B192" s="217"/>
      <c r="C192" s="218"/>
      <c r="D192" s="199" t="s">
        <v>145</v>
      </c>
      <c r="E192" s="219" t="s">
        <v>1</v>
      </c>
      <c r="F192" s="220" t="s">
        <v>148</v>
      </c>
      <c r="G192" s="218"/>
      <c r="H192" s="221">
        <v>553.8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145</v>
      </c>
      <c r="AU192" s="227" t="s">
        <v>88</v>
      </c>
      <c r="AV192" s="14" t="s">
        <v>139</v>
      </c>
      <c r="AW192" s="14" t="s">
        <v>34</v>
      </c>
      <c r="AX192" s="14" t="s">
        <v>86</v>
      </c>
      <c r="AY192" s="227" t="s">
        <v>132</v>
      </c>
    </row>
    <row r="193" spans="1:65" s="2" customFormat="1" ht="16.5" customHeight="1">
      <c r="A193" s="34"/>
      <c r="B193" s="35"/>
      <c r="C193" s="239" t="s">
        <v>335</v>
      </c>
      <c r="D193" s="239" t="s">
        <v>240</v>
      </c>
      <c r="E193" s="240" t="s">
        <v>336</v>
      </c>
      <c r="F193" s="241" t="s">
        <v>337</v>
      </c>
      <c r="G193" s="242" t="s">
        <v>250</v>
      </c>
      <c r="H193" s="243">
        <v>689.4</v>
      </c>
      <c r="I193" s="244"/>
      <c r="J193" s="245">
        <f>ROUND(I193*H193,2)</f>
        <v>0</v>
      </c>
      <c r="K193" s="241" t="s">
        <v>138</v>
      </c>
      <c r="L193" s="246"/>
      <c r="M193" s="247" t="s">
        <v>1</v>
      </c>
      <c r="N193" s="248" t="s">
        <v>43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193</v>
      </c>
      <c r="AT193" s="197" t="s">
        <v>240</v>
      </c>
      <c r="AU193" s="197" t="s">
        <v>88</v>
      </c>
      <c r="AY193" s="17" t="s">
        <v>132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86</v>
      </c>
      <c r="BK193" s="198">
        <f>ROUND(I193*H193,2)</f>
        <v>0</v>
      </c>
      <c r="BL193" s="17" t="s">
        <v>139</v>
      </c>
      <c r="BM193" s="197" t="s">
        <v>338</v>
      </c>
    </row>
    <row r="194" spans="1:47" s="2" customFormat="1" ht="12">
      <c r="A194" s="34"/>
      <c r="B194" s="35"/>
      <c r="C194" s="36"/>
      <c r="D194" s="199" t="s">
        <v>141</v>
      </c>
      <c r="E194" s="36"/>
      <c r="F194" s="200" t="s">
        <v>339</v>
      </c>
      <c r="G194" s="36"/>
      <c r="H194" s="36"/>
      <c r="I194" s="201"/>
      <c r="J194" s="36"/>
      <c r="K194" s="36"/>
      <c r="L194" s="39"/>
      <c r="M194" s="202"/>
      <c r="N194" s="203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141</v>
      </c>
      <c r="AU194" s="17" t="s">
        <v>88</v>
      </c>
    </row>
    <row r="195" spans="2:51" s="15" customFormat="1" ht="12">
      <c r="B195" s="229"/>
      <c r="C195" s="230"/>
      <c r="D195" s="199" t="s">
        <v>145</v>
      </c>
      <c r="E195" s="231" t="s">
        <v>1</v>
      </c>
      <c r="F195" s="232" t="s">
        <v>331</v>
      </c>
      <c r="G195" s="230"/>
      <c r="H195" s="231" t="s">
        <v>1</v>
      </c>
      <c r="I195" s="233"/>
      <c r="J195" s="230"/>
      <c r="K195" s="230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145</v>
      </c>
      <c r="AU195" s="238" t="s">
        <v>88</v>
      </c>
      <c r="AV195" s="15" t="s">
        <v>86</v>
      </c>
      <c r="AW195" s="15" t="s">
        <v>34</v>
      </c>
      <c r="AX195" s="15" t="s">
        <v>78</v>
      </c>
      <c r="AY195" s="238" t="s">
        <v>132</v>
      </c>
    </row>
    <row r="196" spans="2:51" s="13" customFormat="1" ht="12">
      <c r="B196" s="206"/>
      <c r="C196" s="207"/>
      <c r="D196" s="199" t="s">
        <v>145</v>
      </c>
      <c r="E196" s="208" t="s">
        <v>1</v>
      </c>
      <c r="F196" s="209" t="s">
        <v>340</v>
      </c>
      <c r="G196" s="207"/>
      <c r="H196" s="210">
        <v>689.4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145</v>
      </c>
      <c r="AU196" s="216" t="s">
        <v>88</v>
      </c>
      <c r="AV196" s="13" t="s">
        <v>88</v>
      </c>
      <c r="AW196" s="13" t="s">
        <v>34</v>
      </c>
      <c r="AX196" s="13" t="s">
        <v>78</v>
      </c>
      <c r="AY196" s="216" t="s">
        <v>132</v>
      </c>
    </row>
    <row r="197" spans="2:51" s="14" customFormat="1" ht="12">
      <c r="B197" s="217"/>
      <c r="C197" s="218"/>
      <c r="D197" s="199" t="s">
        <v>145</v>
      </c>
      <c r="E197" s="219" t="s">
        <v>1</v>
      </c>
      <c r="F197" s="220" t="s">
        <v>148</v>
      </c>
      <c r="G197" s="218"/>
      <c r="H197" s="221">
        <v>689.4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145</v>
      </c>
      <c r="AU197" s="227" t="s">
        <v>88</v>
      </c>
      <c r="AV197" s="14" t="s">
        <v>139</v>
      </c>
      <c r="AW197" s="14" t="s">
        <v>34</v>
      </c>
      <c r="AX197" s="14" t="s">
        <v>86</v>
      </c>
      <c r="AY197" s="227" t="s">
        <v>132</v>
      </c>
    </row>
    <row r="198" spans="1:65" s="2" customFormat="1" ht="16.5" customHeight="1">
      <c r="A198" s="34"/>
      <c r="B198" s="35"/>
      <c r="C198" s="239" t="s">
        <v>341</v>
      </c>
      <c r="D198" s="239" t="s">
        <v>240</v>
      </c>
      <c r="E198" s="240" t="s">
        <v>342</v>
      </c>
      <c r="F198" s="241" t="s">
        <v>343</v>
      </c>
      <c r="G198" s="242" t="s">
        <v>250</v>
      </c>
      <c r="H198" s="243">
        <v>269.232</v>
      </c>
      <c r="I198" s="244"/>
      <c r="J198" s="245">
        <f>ROUND(I198*H198,2)</f>
        <v>0</v>
      </c>
      <c r="K198" s="241" t="s">
        <v>138</v>
      </c>
      <c r="L198" s="246"/>
      <c r="M198" s="247" t="s">
        <v>1</v>
      </c>
      <c r="N198" s="248" t="s">
        <v>43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193</v>
      </c>
      <c r="AT198" s="197" t="s">
        <v>240</v>
      </c>
      <c r="AU198" s="197" t="s">
        <v>88</v>
      </c>
      <c r="AY198" s="17" t="s">
        <v>132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86</v>
      </c>
      <c r="BK198" s="198">
        <f>ROUND(I198*H198,2)</f>
        <v>0</v>
      </c>
      <c r="BL198" s="17" t="s">
        <v>139</v>
      </c>
      <c r="BM198" s="197" t="s">
        <v>344</v>
      </c>
    </row>
    <row r="199" spans="1:47" s="2" customFormat="1" ht="12">
      <c r="A199" s="34"/>
      <c r="B199" s="35"/>
      <c r="C199" s="36"/>
      <c r="D199" s="199" t="s">
        <v>141</v>
      </c>
      <c r="E199" s="36"/>
      <c r="F199" s="200" t="s">
        <v>345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141</v>
      </c>
      <c r="AU199" s="17" t="s">
        <v>88</v>
      </c>
    </row>
    <row r="200" spans="2:51" s="15" customFormat="1" ht="12">
      <c r="B200" s="229"/>
      <c r="C200" s="230"/>
      <c r="D200" s="199" t="s">
        <v>145</v>
      </c>
      <c r="E200" s="231" t="s">
        <v>1</v>
      </c>
      <c r="F200" s="232" t="s">
        <v>346</v>
      </c>
      <c r="G200" s="230"/>
      <c r="H200" s="231" t="s">
        <v>1</v>
      </c>
      <c r="I200" s="233"/>
      <c r="J200" s="230"/>
      <c r="K200" s="230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145</v>
      </c>
      <c r="AU200" s="238" t="s">
        <v>88</v>
      </c>
      <c r="AV200" s="15" t="s">
        <v>86</v>
      </c>
      <c r="AW200" s="15" t="s">
        <v>34</v>
      </c>
      <c r="AX200" s="15" t="s">
        <v>78</v>
      </c>
      <c r="AY200" s="238" t="s">
        <v>132</v>
      </c>
    </row>
    <row r="201" spans="2:51" s="13" customFormat="1" ht="12">
      <c r="B201" s="206"/>
      <c r="C201" s="207"/>
      <c r="D201" s="199" t="s">
        <v>145</v>
      </c>
      <c r="E201" s="208" t="s">
        <v>1</v>
      </c>
      <c r="F201" s="209" t="s">
        <v>347</v>
      </c>
      <c r="G201" s="207"/>
      <c r="H201" s="210">
        <v>269.232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145</v>
      </c>
      <c r="AU201" s="216" t="s">
        <v>88</v>
      </c>
      <c r="AV201" s="13" t="s">
        <v>88</v>
      </c>
      <c r="AW201" s="13" t="s">
        <v>34</v>
      </c>
      <c r="AX201" s="13" t="s">
        <v>78</v>
      </c>
      <c r="AY201" s="216" t="s">
        <v>132</v>
      </c>
    </row>
    <row r="202" spans="2:51" s="14" customFormat="1" ht="12">
      <c r="B202" s="217"/>
      <c r="C202" s="218"/>
      <c r="D202" s="199" t="s">
        <v>145</v>
      </c>
      <c r="E202" s="219" t="s">
        <v>1</v>
      </c>
      <c r="F202" s="220" t="s">
        <v>148</v>
      </c>
      <c r="G202" s="218"/>
      <c r="H202" s="221">
        <v>269.232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145</v>
      </c>
      <c r="AU202" s="227" t="s">
        <v>88</v>
      </c>
      <c r="AV202" s="14" t="s">
        <v>139</v>
      </c>
      <c r="AW202" s="14" t="s">
        <v>34</v>
      </c>
      <c r="AX202" s="14" t="s">
        <v>86</v>
      </c>
      <c r="AY202" s="227" t="s">
        <v>132</v>
      </c>
    </row>
    <row r="203" spans="1:65" s="2" customFormat="1" ht="16.5" customHeight="1">
      <c r="A203" s="34"/>
      <c r="B203" s="35"/>
      <c r="C203" s="186" t="s">
        <v>348</v>
      </c>
      <c r="D203" s="186" t="s">
        <v>134</v>
      </c>
      <c r="E203" s="187" t="s">
        <v>349</v>
      </c>
      <c r="F203" s="188" t="s">
        <v>350</v>
      </c>
      <c r="G203" s="189" t="s">
        <v>137</v>
      </c>
      <c r="H203" s="190">
        <v>27.3</v>
      </c>
      <c r="I203" s="191"/>
      <c r="J203" s="192">
        <f>ROUND(I203*H203,2)</f>
        <v>0</v>
      </c>
      <c r="K203" s="188" t="s">
        <v>138</v>
      </c>
      <c r="L203" s="39"/>
      <c r="M203" s="193" t="s">
        <v>1</v>
      </c>
      <c r="N203" s="194" t="s">
        <v>43</v>
      </c>
      <c r="O203" s="71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139</v>
      </c>
      <c r="AT203" s="197" t="s">
        <v>134</v>
      </c>
      <c r="AU203" s="197" t="s">
        <v>88</v>
      </c>
      <c r="AY203" s="17" t="s">
        <v>132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86</v>
      </c>
      <c r="BK203" s="198">
        <f>ROUND(I203*H203,2)</f>
        <v>0</v>
      </c>
      <c r="BL203" s="17" t="s">
        <v>139</v>
      </c>
      <c r="BM203" s="197" t="s">
        <v>351</v>
      </c>
    </row>
    <row r="204" spans="1:47" s="2" customFormat="1" ht="19.5">
      <c r="A204" s="34"/>
      <c r="B204" s="35"/>
      <c r="C204" s="36"/>
      <c r="D204" s="199" t="s">
        <v>141</v>
      </c>
      <c r="E204" s="36"/>
      <c r="F204" s="200" t="s">
        <v>352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141</v>
      </c>
      <c r="AU204" s="17" t="s">
        <v>88</v>
      </c>
    </row>
    <row r="205" spans="1:47" s="2" customFormat="1" ht="12">
      <c r="A205" s="34"/>
      <c r="B205" s="35"/>
      <c r="C205" s="36"/>
      <c r="D205" s="204" t="s">
        <v>143</v>
      </c>
      <c r="E205" s="36"/>
      <c r="F205" s="205" t="s">
        <v>353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143</v>
      </c>
      <c r="AU205" s="17" t="s">
        <v>88</v>
      </c>
    </row>
    <row r="206" spans="1:47" s="2" customFormat="1" ht="39">
      <c r="A206" s="34"/>
      <c r="B206" s="35"/>
      <c r="C206" s="36"/>
      <c r="D206" s="199" t="s">
        <v>189</v>
      </c>
      <c r="E206" s="36"/>
      <c r="F206" s="228" t="s">
        <v>354</v>
      </c>
      <c r="G206" s="36"/>
      <c r="H206" s="36"/>
      <c r="I206" s="201"/>
      <c r="J206" s="36"/>
      <c r="K206" s="36"/>
      <c r="L206" s="39"/>
      <c r="M206" s="202"/>
      <c r="N206" s="203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189</v>
      </c>
      <c r="AU206" s="17" t="s">
        <v>88</v>
      </c>
    </row>
    <row r="207" spans="2:51" s="15" customFormat="1" ht="12">
      <c r="B207" s="229"/>
      <c r="C207" s="230"/>
      <c r="D207" s="199" t="s">
        <v>145</v>
      </c>
      <c r="E207" s="231" t="s">
        <v>1</v>
      </c>
      <c r="F207" s="232" t="s">
        <v>355</v>
      </c>
      <c r="G207" s="230"/>
      <c r="H207" s="231" t="s">
        <v>1</v>
      </c>
      <c r="I207" s="233"/>
      <c r="J207" s="230"/>
      <c r="K207" s="230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145</v>
      </c>
      <c r="AU207" s="238" t="s">
        <v>88</v>
      </c>
      <c r="AV207" s="15" t="s">
        <v>86</v>
      </c>
      <c r="AW207" s="15" t="s">
        <v>34</v>
      </c>
      <c r="AX207" s="15" t="s">
        <v>78</v>
      </c>
      <c r="AY207" s="238" t="s">
        <v>132</v>
      </c>
    </row>
    <row r="208" spans="2:51" s="13" customFormat="1" ht="12">
      <c r="B208" s="206"/>
      <c r="C208" s="207"/>
      <c r="D208" s="199" t="s">
        <v>145</v>
      </c>
      <c r="E208" s="208" t="s">
        <v>1</v>
      </c>
      <c r="F208" s="209" t="s">
        <v>356</v>
      </c>
      <c r="G208" s="207"/>
      <c r="H208" s="210">
        <v>27.3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145</v>
      </c>
      <c r="AU208" s="216" t="s">
        <v>88</v>
      </c>
      <c r="AV208" s="13" t="s">
        <v>88</v>
      </c>
      <c r="AW208" s="13" t="s">
        <v>34</v>
      </c>
      <c r="AX208" s="13" t="s">
        <v>78</v>
      </c>
      <c r="AY208" s="216" t="s">
        <v>132</v>
      </c>
    </row>
    <row r="209" spans="2:51" s="14" customFormat="1" ht="12">
      <c r="B209" s="217"/>
      <c r="C209" s="218"/>
      <c r="D209" s="199" t="s">
        <v>145</v>
      </c>
      <c r="E209" s="219" t="s">
        <v>1</v>
      </c>
      <c r="F209" s="220" t="s">
        <v>148</v>
      </c>
      <c r="G209" s="218"/>
      <c r="H209" s="221">
        <v>27.3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145</v>
      </c>
      <c r="AU209" s="227" t="s">
        <v>88</v>
      </c>
      <c r="AV209" s="14" t="s">
        <v>139</v>
      </c>
      <c r="AW209" s="14" t="s">
        <v>34</v>
      </c>
      <c r="AX209" s="14" t="s">
        <v>86</v>
      </c>
      <c r="AY209" s="227" t="s">
        <v>132</v>
      </c>
    </row>
    <row r="210" spans="1:65" s="2" customFormat="1" ht="16.5" customHeight="1">
      <c r="A210" s="34"/>
      <c r="B210" s="35"/>
      <c r="C210" s="186" t="s">
        <v>357</v>
      </c>
      <c r="D210" s="186" t="s">
        <v>134</v>
      </c>
      <c r="E210" s="187" t="s">
        <v>358</v>
      </c>
      <c r="F210" s="188" t="s">
        <v>359</v>
      </c>
      <c r="G210" s="189" t="s">
        <v>137</v>
      </c>
      <c r="H210" s="190">
        <v>4241.04</v>
      </c>
      <c r="I210" s="191"/>
      <c r="J210" s="192">
        <f>ROUND(I210*H210,2)</f>
        <v>0</v>
      </c>
      <c r="K210" s="188" t="s">
        <v>271</v>
      </c>
      <c r="L210" s="39"/>
      <c r="M210" s="193" t="s">
        <v>1</v>
      </c>
      <c r="N210" s="194" t="s">
        <v>43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139</v>
      </c>
      <c r="AT210" s="197" t="s">
        <v>134</v>
      </c>
      <c r="AU210" s="197" t="s">
        <v>88</v>
      </c>
      <c r="AY210" s="17" t="s">
        <v>132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86</v>
      </c>
      <c r="BK210" s="198">
        <f>ROUND(I210*H210,2)</f>
        <v>0</v>
      </c>
      <c r="BL210" s="17" t="s">
        <v>139</v>
      </c>
      <c r="BM210" s="197" t="s">
        <v>360</v>
      </c>
    </row>
    <row r="211" spans="2:51" s="15" customFormat="1" ht="12">
      <c r="B211" s="229"/>
      <c r="C211" s="230"/>
      <c r="D211" s="199" t="s">
        <v>145</v>
      </c>
      <c r="E211" s="231" t="s">
        <v>1</v>
      </c>
      <c r="F211" s="232" t="s">
        <v>361</v>
      </c>
      <c r="G211" s="230"/>
      <c r="H211" s="231" t="s">
        <v>1</v>
      </c>
      <c r="I211" s="233"/>
      <c r="J211" s="230"/>
      <c r="K211" s="230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145</v>
      </c>
      <c r="AU211" s="238" t="s">
        <v>88</v>
      </c>
      <c r="AV211" s="15" t="s">
        <v>86</v>
      </c>
      <c r="AW211" s="15" t="s">
        <v>34</v>
      </c>
      <c r="AX211" s="15" t="s">
        <v>78</v>
      </c>
      <c r="AY211" s="238" t="s">
        <v>132</v>
      </c>
    </row>
    <row r="212" spans="2:51" s="13" customFormat="1" ht="12">
      <c r="B212" s="206"/>
      <c r="C212" s="207"/>
      <c r="D212" s="199" t="s">
        <v>145</v>
      </c>
      <c r="E212" s="208" t="s">
        <v>1</v>
      </c>
      <c r="F212" s="209" t="s">
        <v>362</v>
      </c>
      <c r="G212" s="207"/>
      <c r="H212" s="210">
        <v>4241.04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145</v>
      </c>
      <c r="AU212" s="216" t="s">
        <v>88</v>
      </c>
      <c r="AV212" s="13" t="s">
        <v>88</v>
      </c>
      <c r="AW212" s="13" t="s">
        <v>34</v>
      </c>
      <c r="AX212" s="13" t="s">
        <v>78</v>
      </c>
      <c r="AY212" s="216" t="s">
        <v>132</v>
      </c>
    </row>
    <row r="213" spans="2:51" s="14" customFormat="1" ht="12">
      <c r="B213" s="217"/>
      <c r="C213" s="218"/>
      <c r="D213" s="199" t="s">
        <v>145</v>
      </c>
      <c r="E213" s="219" t="s">
        <v>1</v>
      </c>
      <c r="F213" s="220" t="s">
        <v>148</v>
      </c>
      <c r="G213" s="218"/>
      <c r="H213" s="221">
        <v>4241.04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145</v>
      </c>
      <c r="AU213" s="227" t="s">
        <v>88</v>
      </c>
      <c r="AV213" s="14" t="s">
        <v>139</v>
      </c>
      <c r="AW213" s="14" t="s">
        <v>34</v>
      </c>
      <c r="AX213" s="14" t="s">
        <v>86</v>
      </c>
      <c r="AY213" s="227" t="s">
        <v>132</v>
      </c>
    </row>
    <row r="214" spans="1:65" s="2" customFormat="1" ht="21.75" customHeight="1">
      <c r="A214" s="34"/>
      <c r="B214" s="35"/>
      <c r="C214" s="186" t="s">
        <v>7</v>
      </c>
      <c r="D214" s="186" t="s">
        <v>134</v>
      </c>
      <c r="E214" s="187" t="s">
        <v>363</v>
      </c>
      <c r="F214" s="188" t="s">
        <v>364</v>
      </c>
      <c r="G214" s="189" t="s">
        <v>270</v>
      </c>
      <c r="H214" s="190">
        <v>299</v>
      </c>
      <c r="I214" s="191"/>
      <c r="J214" s="192">
        <f>ROUND(I214*H214,2)</f>
        <v>0</v>
      </c>
      <c r="K214" s="188" t="s">
        <v>271</v>
      </c>
      <c r="L214" s="39"/>
      <c r="M214" s="193" t="s">
        <v>1</v>
      </c>
      <c r="N214" s="194" t="s">
        <v>43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139</v>
      </c>
      <c r="AT214" s="197" t="s">
        <v>134</v>
      </c>
      <c r="AU214" s="197" t="s">
        <v>88</v>
      </c>
      <c r="AY214" s="17" t="s">
        <v>132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86</v>
      </c>
      <c r="BK214" s="198">
        <f>ROUND(I214*H214,2)</f>
        <v>0</v>
      </c>
      <c r="BL214" s="17" t="s">
        <v>139</v>
      </c>
      <c r="BM214" s="197" t="s">
        <v>365</v>
      </c>
    </row>
    <row r="215" spans="2:51" s="13" customFormat="1" ht="12">
      <c r="B215" s="206"/>
      <c r="C215" s="207"/>
      <c r="D215" s="199" t="s">
        <v>145</v>
      </c>
      <c r="E215" s="208" t="s">
        <v>1</v>
      </c>
      <c r="F215" s="209" t="s">
        <v>366</v>
      </c>
      <c r="G215" s="207"/>
      <c r="H215" s="210">
        <v>213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145</v>
      </c>
      <c r="AU215" s="216" t="s">
        <v>88</v>
      </c>
      <c r="AV215" s="13" t="s">
        <v>88</v>
      </c>
      <c r="AW215" s="13" t="s">
        <v>34</v>
      </c>
      <c r="AX215" s="13" t="s">
        <v>78</v>
      </c>
      <c r="AY215" s="216" t="s">
        <v>132</v>
      </c>
    </row>
    <row r="216" spans="2:51" s="13" customFormat="1" ht="12">
      <c r="B216" s="206"/>
      <c r="C216" s="207"/>
      <c r="D216" s="199" t="s">
        <v>145</v>
      </c>
      <c r="E216" s="208" t="s">
        <v>1</v>
      </c>
      <c r="F216" s="209" t="s">
        <v>367</v>
      </c>
      <c r="G216" s="207"/>
      <c r="H216" s="210">
        <v>86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145</v>
      </c>
      <c r="AU216" s="216" t="s">
        <v>88</v>
      </c>
      <c r="AV216" s="13" t="s">
        <v>88</v>
      </c>
      <c r="AW216" s="13" t="s">
        <v>34</v>
      </c>
      <c r="AX216" s="13" t="s">
        <v>78</v>
      </c>
      <c r="AY216" s="216" t="s">
        <v>132</v>
      </c>
    </row>
    <row r="217" spans="2:51" s="14" customFormat="1" ht="12">
      <c r="B217" s="217"/>
      <c r="C217" s="218"/>
      <c r="D217" s="199" t="s">
        <v>145</v>
      </c>
      <c r="E217" s="219" t="s">
        <v>1</v>
      </c>
      <c r="F217" s="220" t="s">
        <v>148</v>
      </c>
      <c r="G217" s="218"/>
      <c r="H217" s="221">
        <v>299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145</v>
      </c>
      <c r="AU217" s="227" t="s">
        <v>88</v>
      </c>
      <c r="AV217" s="14" t="s">
        <v>139</v>
      </c>
      <c r="AW217" s="14" t="s">
        <v>34</v>
      </c>
      <c r="AX217" s="14" t="s">
        <v>86</v>
      </c>
      <c r="AY217" s="227" t="s">
        <v>132</v>
      </c>
    </row>
    <row r="218" spans="1:65" s="2" customFormat="1" ht="16.5" customHeight="1">
      <c r="A218" s="34"/>
      <c r="B218" s="35"/>
      <c r="C218" s="239" t="s">
        <v>368</v>
      </c>
      <c r="D218" s="239" t="s">
        <v>240</v>
      </c>
      <c r="E218" s="240" t="s">
        <v>369</v>
      </c>
      <c r="F218" s="241" t="s">
        <v>370</v>
      </c>
      <c r="G218" s="242" t="s">
        <v>270</v>
      </c>
      <c r="H218" s="243">
        <v>213</v>
      </c>
      <c r="I218" s="244"/>
      <c r="J218" s="245">
        <f aca="true" t="shared" si="0" ref="J218:J223">ROUND(I218*H218,2)</f>
        <v>0</v>
      </c>
      <c r="K218" s="241" t="s">
        <v>271</v>
      </c>
      <c r="L218" s="246"/>
      <c r="M218" s="247" t="s">
        <v>1</v>
      </c>
      <c r="N218" s="248" t="s">
        <v>43</v>
      </c>
      <c r="O218" s="71"/>
      <c r="P218" s="195">
        <f aca="true" t="shared" si="1" ref="P218:P223">O218*H218</f>
        <v>0</v>
      </c>
      <c r="Q218" s="195">
        <v>0</v>
      </c>
      <c r="R218" s="195">
        <f aca="true" t="shared" si="2" ref="R218:R223">Q218*H218</f>
        <v>0</v>
      </c>
      <c r="S218" s="195">
        <v>0</v>
      </c>
      <c r="T218" s="196">
        <f aca="true" t="shared" si="3" ref="T218:T223"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193</v>
      </c>
      <c r="AT218" s="197" t="s">
        <v>240</v>
      </c>
      <c r="AU218" s="197" t="s">
        <v>88</v>
      </c>
      <c r="AY218" s="17" t="s">
        <v>132</v>
      </c>
      <c r="BE218" s="198">
        <f aca="true" t="shared" si="4" ref="BE218:BE223">IF(N218="základní",J218,0)</f>
        <v>0</v>
      </c>
      <c r="BF218" s="198">
        <f aca="true" t="shared" si="5" ref="BF218:BF223">IF(N218="snížená",J218,0)</f>
        <v>0</v>
      </c>
      <c r="BG218" s="198">
        <f aca="true" t="shared" si="6" ref="BG218:BG223">IF(N218="zákl. přenesená",J218,0)</f>
        <v>0</v>
      </c>
      <c r="BH218" s="198">
        <f aca="true" t="shared" si="7" ref="BH218:BH223">IF(N218="sníž. přenesená",J218,0)</f>
        <v>0</v>
      </c>
      <c r="BI218" s="198">
        <f aca="true" t="shared" si="8" ref="BI218:BI223">IF(N218="nulová",J218,0)</f>
        <v>0</v>
      </c>
      <c r="BJ218" s="17" t="s">
        <v>86</v>
      </c>
      <c r="BK218" s="198">
        <f aca="true" t="shared" si="9" ref="BK218:BK223">ROUND(I218*H218,2)</f>
        <v>0</v>
      </c>
      <c r="BL218" s="17" t="s">
        <v>139</v>
      </c>
      <c r="BM218" s="197" t="s">
        <v>371</v>
      </c>
    </row>
    <row r="219" spans="1:65" s="2" customFormat="1" ht="16.5" customHeight="1">
      <c r="A219" s="34"/>
      <c r="B219" s="35"/>
      <c r="C219" s="239" t="s">
        <v>372</v>
      </c>
      <c r="D219" s="239" t="s">
        <v>240</v>
      </c>
      <c r="E219" s="240" t="s">
        <v>373</v>
      </c>
      <c r="F219" s="241" t="s">
        <v>374</v>
      </c>
      <c r="G219" s="242" t="s">
        <v>270</v>
      </c>
      <c r="H219" s="243">
        <v>86</v>
      </c>
      <c r="I219" s="244"/>
      <c r="J219" s="245">
        <f t="shared" si="0"/>
        <v>0</v>
      </c>
      <c r="K219" s="241" t="s">
        <v>271</v>
      </c>
      <c r="L219" s="246"/>
      <c r="M219" s="247" t="s">
        <v>1</v>
      </c>
      <c r="N219" s="248" t="s">
        <v>43</v>
      </c>
      <c r="O219" s="71"/>
      <c r="P219" s="195">
        <f t="shared" si="1"/>
        <v>0</v>
      </c>
      <c r="Q219" s="195">
        <v>0</v>
      </c>
      <c r="R219" s="195">
        <f t="shared" si="2"/>
        <v>0</v>
      </c>
      <c r="S219" s="195">
        <v>0</v>
      </c>
      <c r="T219" s="196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193</v>
      </c>
      <c r="AT219" s="197" t="s">
        <v>240</v>
      </c>
      <c r="AU219" s="197" t="s">
        <v>88</v>
      </c>
      <c r="AY219" s="17" t="s">
        <v>132</v>
      </c>
      <c r="BE219" s="198">
        <f t="shared" si="4"/>
        <v>0</v>
      </c>
      <c r="BF219" s="198">
        <f t="shared" si="5"/>
        <v>0</v>
      </c>
      <c r="BG219" s="198">
        <f t="shared" si="6"/>
        <v>0</v>
      </c>
      <c r="BH219" s="198">
        <f t="shared" si="7"/>
        <v>0</v>
      </c>
      <c r="BI219" s="198">
        <f t="shared" si="8"/>
        <v>0</v>
      </c>
      <c r="BJ219" s="17" t="s">
        <v>86</v>
      </c>
      <c r="BK219" s="198">
        <f t="shared" si="9"/>
        <v>0</v>
      </c>
      <c r="BL219" s="17" t="s">
        <v>139</v>
      </c>
      <c r="BM219" s="197" t="s">
        <v>375</v>
      </c>
    </row>
    <row r="220" spans="1:65" s="2" customFormat="1" ht="16.5" customHeight="1">
      <c r="A220" s="34"/>
      <c r="B220" s="35"/>
      <c r="C220" s="186" t="s">
        <v>376</v>
      </c>
      <c r="D220" s="186" t="s">
        <v>134</v>
      </c>
      <c r="E220" s="187" t="s">
        <v>377</v>
      </c>
      <c r="F220" s="188" t="s">
        <v>378</v>
      </c>
      <c r="G220" s="189" t="s">
        <v>379</v>
      </c>
      <c r="H220" s="190">
        <v>1</v>
      </c>
      <c r="I220" s="191"/>
      <c r="J220" s="192">
        <f t="shared" si="0"/>
        <v>0</v>
      </c>
      <c r="K220" s="188" t="s">
        <v>271</v>
      </c>
      <c r="L220" s="39"/>
      <c r="M220" s="193" t="s">
        <v>1</v>
      </c>
      <c r="N220" s="194" t="s">
        <v>43</v>
      </c>
      <c r="O220" s="71"/>
      <c r="P220" s="195">
        <f t="shared" si="1"/>
        <v>0</v>
      </c>
      <c r="Q220" s="195">
        <v>1E-05</v>
      </c>
      <c r="R220" s="195">
        <f t="shared" si="2"/>
        <v>1E-05</v>
      </c>
      <c r="S220" s="195">
        <v>0</v>
      </c>
      <c r="T220" s="196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139</v>
      </c>
      <c r="AT220" s="197" t="s">
        <v>134</v>
      </c>
      <c r="AU220" s="197" t="s">
        <v>88</v>
      </c>
      <c r="AY220" s="17" t="s">
        <v>132</v>
      </c>
      <c r="BE220" s="198">
        <f t="shared" si="4"/>
        <v>0</v>
      </c>
      <c r="BF220" s="198">
        <f t="shared" si="5"/>
        <v>0</v>
      </c>
      <c r="BG220" s="198">
        <f t="shared" si="6"/>
        <v>0</v>
      </c>
      <c r="BH220" s="198">
        <f t="shared" si="7"/>
        <v>0</v>
      </c>
      <c r="BI220" s="198">
        <f t="shared" si="8"/>
        <v>0</v>
      </c>
      <c r="BJ220" s="17" t="s">
        <v>86</v>
      </c>
      <c r="BK220" s="198">
        <f t="shared" si="9"/>
        <v>0</v>
      </c>
      <c r="BL220" s="17" t="s">
        <v>139</v>
      </c>
      <c r="BM220" s="197" t="s">
        <v>380</v>
      </c>
    </row>
    <row r="221" spans="1:65" s="2" customFormat="1" ht="16.5" customHeight="1">
      <c r="A221" s="34"/>
      <c r="B221" s="35"/>
      <c r="C221" s="186" t="s">
        <v>381</v>
      </c>
      <c r="D221" s="186" t="s">
        <v>134</v>
      </c>
      <c r="E221" s="187" t="s">
        <v>382</v>
      </c>
      <c r="F221" s="188" t="s">
        <v>383</v>
      </c>
      <c r="G221" s="189" t="s">
        <v>379</v>
      </c>
      <c r="H221" s="190">
        <v>3</v>
      </c>
      <c r="I221" s="191"/>
      <c r="J221" s="192">
        <f t="shared" si="0"/>
        <v>0</v>
      </c>
      <c r="K221" s="188" t="s">
        <v>271</v>
      </c>
      <c r="L221" s="39"/>
      <c r="M221" s="193" t="s">
        <v>1</v>
      </c>
      <c r="N221" s="194" t="s">
        <v>43</v>
      </c>
      <c r="O221" s="71"/>
      <c r="P221" s="195">
        <f t="shared" si="1"/>
        <v>0</v>
      </c>
      <c r="Q221" s="195">
        <v>1E-05</v>
      </c>
      <c r="R221" s="195">
        <f t="shared" si="2"/>
        <v>3.0000000000000004E-05</v>
      </c>
      <c r="S221" s="195">
        <v>0</v>
      </c>
      <c r="T221" s="196">
        <f t="shared" si="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139</v>
      </c>
      <c r="AT221" s="197" t="s">
        <v>134</v>
      </c>
      <c r="AU221" s="197" t="s">
        <v>88</v>
      </c>
      <c r="AY221" s="17" t="s">
        <v>132</v>
      </c>
      <c r="BE221" s="198">
        <f t="shared" si="4"/>
        <v>0</v>
      </c>
      <c r="BF221" s="198">
        <f t="shared" si="5"/>
        <v>0</v>
      </c>
      <c r="BG221" s="198">
        <f t="shared" si="6"/>
        <v>0</v>
      </c>
      <c r="BH221" s="198">
        <f t="shared" si="7"/>
        <v>0</v>
      </c>
      <c r="BI221" s="198">
        <f t="shared" si="8"/>
        <v>0</v>
      </c>
      <c r="BJ221" s="17" t="s">
        <v>86</v>
      </c>
      <c r="BK221" s="198">
        <f t="shared" si="9"/>
        <v>0</v>
      </c>
      <c r="BL221" s="17" t="s">
        <v>139</v>
      </c>
      <c r="BM221" s="197" t="s">
        <v>384</v>
      </c>
    </row>
    <row r="222" spans="1:65" s="2" customFormat="1" ht="16.5" customHeight="1">
      <c r="A222" s="34"/>
      <c r="B222" s="35"/>
      <c r="C222" s="186" t="s">
        <v>385</v>
      </c>
      <c r="D222" s="186" t="s">
        <v>134</v>
      </c>
      <c r="E222" s="187" t="s">
        <v>386</v>
      </c>
      <c r="F222" s="188" t="s">
        <v>387</v>
      </c>
      <c r="G222" s="189" t="s">
        <v>243</v>
      </c>
      <c r="H222" s="190">
        <v>1</v>
      </c>
      <c r="I222" s="191"/>
      <c r="J222" s="192">
        <f t="shared" si="0"/>
        <v>0</v>
      </c>
      <c r="K222" s="188" t="s">
        <v>271</v>
      </c>
      <c r="L222" s="39"/>
      <c r="M222" s="193" t="s">
        <v>1</v>
      </c>
      <c r="N222" s="194" t="s">
        <v>43</v>
      </c>
      <c r="O222" s="71"/>
      <c r="P222" s="195">
        <f t="shared" si="1"/>
        <v>0</v>
      </c>
      <c r="Q222" s="195">
        <v>0.323</v>
      </c>
      <c r="R222" s="195">
        <f t="shared" si="2"/>
        <v>0.323</v>
      </c>
      <c r="S222" s="195">
        <v>0</v>
      </c>
      <c r="T222" s="196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139</v>
      </c>
      <c r="AT222" s="197" t="s">
        <v>134</v>
      </c>
      <c r="AU222" s="197" t="s">
        <v>88</v>
      </c>
      <c r="AY222" s="17" t="s">
        <v>132</v>
      </c>
      <c r="BE222" s="198">
        <f t="shared" si="4"/>
        <v>0</v>
      </c>
      <c r="BF222" s="198">
        <f t="shared" si="5"/>
        <v>0</v>
      </c>
      <c r="BG222" s="198">
        <f t="shared" si="6"/>
        <v>0</v>
      </c>
      <c r="BH222" s="198">
        <f t="shared" si="7"/>
        <v>0</v>
      </c>
      <c r="BI222" s="198">
        <f t="shared" si="8"/>
        <v>0</v>
      </c>
      <c r="BJ222" s="17" t="s">
        <v>86</v>
      </c>
      <c r="BK222" s="198">
        <f t="shared" si="9"/>
        <v>0</v>
      </c>
      <c r="BL222" s="17" t="s">
        <v>139</v>
      </c>
      <c r="BM222" s="197" t="s">
        <v>388</v>
      </c>
    </row>
    <row r="223" spans="1:65" s="2" customFormat="1" ht="24.2" customHeight="1">
      <c r="A223" s="34"/>
      <c r="B223" s="35"/>
      <c r="C223" s="186" t="s">
        <v>389</v>
      </c>
      <c r="D223" s="186" t="s">
        <v>134</v>
      </c>
      <c r="E223" s="187" t="s">
        <v>248</v>
      </c>
      <c r="F223" s="188" t="s">
        <v>249</v>
      </c>
      <c r="G223" s="189" t="s">
        <v>250</v>
      </c>
      <c r="H223" s="190">
        <v>0.323</v>
      </c>
      <c r="I223" s="191"/>
      <c r="J223" s="192">
        <f t="shared" si="0"/>
        <v>0</v>
      </c>
      <c r="K223" s="188" t="s">
        <v>138</v>
      </c>
      <c r="L223" s="39"/>
      <c r="M223" s="193" t="s">
        <v>1</v>
      </c>
      <c r="N223" s="194" t="s">
        <v>43</v>
      </c>
      <c r="O223" s="71"/>
      <c r="P223" s="195">
        <f t="shared" si="1"/>
        <v>0</v>
      </c>
      <c r="Q223" s="195">
        <v>0</v>
      </c>
      <c r="R223" s="195">
        <f t="shared" si="2"/>
        <v>0</v>
      </c>
      <c r="S223" s="195">
        <v>0</v>
      </c>
      <c r="T223" s="196">
        <f t="shared" si="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139</v>
      </c>
      <c r="AT223" s="197" t="s">
        <v>134</v>
      </c>
      <c r="AU223" s="197" t="s">
        <v>88</v>
      </c>
      <c r="AY223" s="17" t="s">
        <v>132</v>
      </c>
      <c r="BE223" s="198">
        <f t="shared" si="4"/>
        <v>0</v>
      </c>
      <c r="BF223" s="198">
        <f t="shared" si="5"/>
        <v>0</v>
      </c>
      <c r="BG223" s="198">
        <f t="shared" si="6"/>
        <v>0</v>
      </c>
      <c r="BH223" s="198">
        <f t="shared" si="7"/>
        <v>0</v>
      </c>
      <c r="BI223" s="198">
        <f t="shared" si="8"/>
        <v>0</v>
      </c>
      <c r="BJ223" s="17" t="s">
        <v>86</v>
      </c>
      <c r="BK223" s="198">
        <f t="shared" si="9"/>
        <v>0</v>
      </c>
      <c r="BL223" s="17" t="s">
        <v>139</v>
      </c>
      <c r="BM223" s="197" t="s">
        <v>390</v>
      </c>
    </row>
    <row r="224" spans="1:47" s="2" customFormat="1" ht="19.5">
      <c r="A224" s="34"/>
      <c r="B224" s="35"/>
      <c r="C224" s="36"/>
      <c r="D224" s="199" t="s">
        <v>141</v>
      </c>
      <c r="E224" s="36"/>
      <c r="F224" s="200" t="s">
        <v>252</v>
      </c>
      <c r="G224" s="36"/>
      <c r="H224" s="36"/>
      <c r="I224" s="201"/>
      <c r="J224" s="36"/>
      <c r="K224" s="36"/>
      <c r="L224" s="39"/>
      <c r="M224" s="202"/>
      <c r="N224" s="203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141</v>
      </c>
      <c r="AU224" s="17" t="s">
        <v>88</v>
      </c>
    </row>
    <row r="225" spans="1:47" s="2" customFormat="1" ht="12">
      <c r="A225" s="34"/>
      <c r="B225" s="35"/>
      <c r="C225" s="36"/>
      <c r="D225" s="204" t="s">
        <v>143</v>
      </c>
      <c r="E225" s="36"/>
      <c r="F225" s="205" t="s">
        <v>253</v>
      </c>
      <c r="G225" s="36"/>
      <c r="H225" s="36"/>
      <c r="I225" s="201"/>
      <c r="J225" s="36"/>
      <c r="K225" s="36"/>
      <c r="L225" s="39"/>
      <c r="M225" s="249"/>
      <c r="N225" s="250"/>
      <c r="O225" s="251"/>
      <c r="P225" s="251"/>
      <c r="Q225" s="251"/>
      <c r="R225" s="251"/>
      <c r="S225" s="251"/>
      <c r="T225" s="25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143</v>
      </c>
      <c r="AU225" s="17" t="s">
        <v>88</v>
      </c>
    </row>
    <row r="226" spans="1:31" s="2" customFormat="1" ht="6.95" customHeight="1">
      <c r="A226" s="34"/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39"/>
      <c r="M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</sheetData>
  <sheetProtection algorithmName="SHA-512" hashValue="wJfHLZIqw2q4Dc/rBY88SHYC1hG7ZbRAqYbMkUrW9p7WxasHXDSkyNwJfoySnZf4+3fuXd/N57k90jtW6yoHzw==" saltValue="GGbV52MsAtSuHabzeN8GTSI80uv/oVrmHyBGJW0zn8fDbBXBOQ1qdo6fVOKVjivvEoDpkVMt687l62QYKE/NpQ==" spinCount="100000" sheet="1" objects="1" scenarios="1" formatColumns="0" formatRows="0" autoFilter="0"/>
  <autoFilter ref="C118:K22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24" r:id="rId1" display="https://podminky.urs.cz/item/CS_URS_2021_02/132251104"/>
    <hyperlink ref="F130" r:id="rId2" display="https://podminky.urs.cz/item/CS_URS_2021_02/162351103"/>
    <hyperlink ref="F136" r:id="rId3" display="https://podminky.urs.cz/item/CS_URS_2021_02/174101101"/>
    <hyperlink ref="F149" r:id="rId4" display="https://podminky.urs.cz/item/CS_URS_2021_02/457971121"/>
    <hyperlink ref="F165" r:id="rId5" display="https://podminky.urs.cz/item/CS_URS_2021_02/998231311"/>
    <hyperlink ref="F169" r:id="rId6" display="https://podminky.urs.cz/item/CS_URS_2021_02/132251103"/>
    <hyperlink ref="F175" r:id="rId7" display="https://podminky.urs.cz/item/CS_URS_2021_02/162351103"/>
    <hyperlink ref="F180" r:id="rId8" display="https://podminky.urs.cz/item/CS_URS_2021_02/174101101"/>
    <hyperlink ref="F186" r:id="rId9" display="https://podminky.urs.cz/item/CS_URS_2021_02/175151101"/>
    <hyperlink ref="F205" r:id="rId10" display="https://podminky.urs.cz/item/CS_URS_2021_02/451573111"/>
    <hyperlink ref="F225" r:id="rId11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3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94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5" customHeight="1" hidden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301" t="str">
        <f>'Rekapitulace stavby'!K6</f>
        <v>Skládka odpadů Hrádek u Pacova – Rozšíření skládky III. etapa</v>
      </c>
      <c r="F7" s="302"/>
      <c r="G7" s="302"/>
      <c r="H7" s="302"/>
      <c r="L7" s="20"/>
    </row>
    <row r="8" spans="1:31" s="2" customFormat="1" ht="12" customHeight="1" hidden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391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1. 9. 2021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42</v>
      </c>
      <c r="E33" s="112" t="s">
        <v>43</v>
      </c>
      <c r="F33" s="123">
        <f>ROUND((SUM(BE117:BE119)),2)</f>
        <v>0</v>
      </c>
      <c r="G33" s="34"/>
      <c r="H33" s="34"/>
      <c r="I33" s="124">
        <v>0.21</v>
      </c>
      <c r="J33" s="123">
        <f>ROUND(((SUM(BE117:BE119))*I33),2)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44</v>
      </c>
      <c r="F34" s="123">
        <f>ROUND((SUM(BF117:BF119)),2)</f>
        <v>0</v>
      </c>
      <c r="G34" s="34"/>
      <c r="H34" s="34"/>
      <c r="I34" s="124">
        <v>0.15</v>
      </c>
      <c r="J34" s="123">
        <f>ROUND(((SUM(BF117:BF119))*I34),2)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45</v>
      </c>
      <c r="F35" s="123">
        <f>ROUND((SUM(BG117:BG119)),2)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46</v>
      </c>
      <c r="F36" s="123">
        <f>ROUND((SUM(BH117:BH119)),2)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47</v>
      </c>
      <c r="F37" s="123">
        <f>ROUND((SUM(BI117:BI119)),2)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9" t="str">
        <f>E7</f>
        <v>Skládka odpadů Hrádek u Pacova – Rozšíření skládky III. etapa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7" t="str">
        <f>E9</f>
        <v>SO 03 - Odplynění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1. 9. 2021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 hidden="1">
      <c r="A91" s="34"/>
      <c r="B91" s="35"/>
      <c r="C91" s="29" t="s">
        <v>24</v>
      </c>
      <c r="D91" s="36"/>
      <c r="E91" s="36"/>
      <c r="F91" s="27" t="str">
        <f>E15</f>
        <v>SOMPO a.s., Svatovítské nám. 126, 393 01 Pelhřimov</v>
      </c>
      <c r="G91" s="36"/>
      <c r="H91" s="36"/>
      <c r="I91" s="29" t="s">
        <v>30</v>
      </c>
      <c r="J91" s="32" t="str">
        <f>E21</f>
        <v>Sweco Hydroprojekt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 hidden="1">
      <c r="B97" s="147"/>
      <c r="C97" s="148"/>
      <c r="D97" s="149" t="s">
        <v>112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 hidden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 hidden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ht="12" hidden="1"/>
    <row r="101" ht="12" hidden="1"/>
    <row r="102" ht="12" hidden="1"/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117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299" t="str">
        <f>E7</f>
        <v>Skládka odpadů Hrádek u Pacova – Rozšíření skládky III. etapa</v>
      </c>
      <c r="F107" s="300"/>
      <c r="G107" s="300"/>
      <c r="H107" s="300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105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87" t="str">
        <f>E9</f>
        <v>SO 03 - Odplynění</v>
      </c>
      <c r="F109" s="298"/>
      <c r="G109" s="298"/>
      <c r="H109" s="298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29" t="s">
        <v>22</v>
      </c>
      <c r="J111" s="66" t="str">
        <f>IF(J12="","",J12)</f>
        <v>1. 9. 2021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.7" customHeight="1">
      <c r="A113" s="34"/>
      <c r="B113" s="35"/>
      <c r="C113" s="29" t="s">
        <v>24</v>
      </c>
      <c r="D113" s="36"/>
      <c r="E113" s="36"/>
      <c r="F113" s="27" t="str">
        <f>E15</f>
        <v>SOMPO a.s., Svatovítské nám. 126, 393 01 Pelhřimov</v>
      </c>
      <c r="G113" s="36"/>
      <c r="H113" s="36"/>
      <c r="I113" s="29" t="s">
        <v>30</v>
      </c>
      <c r="J113" s="32" t="str">
        <f>E21</f>
        <v>Sweco Hydroprojekt a.s.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28</v>
      </c>
      <c r="D114" s="36"/>
      <c r="E114" s="36"/>
      <c r="F114" s="27" t="str">
        <f>IF(E18="","",E18)</f>
        <v>Vyplň údaj</v>
      </c>
      <c r="G114" s="36"/>
      <c r="H114" s="36"/>
      <c r="I114" s="29" t="s">
        <v>35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118</v>
      </c>
      <c r="D116" s="162" t="s">
        <v>63</v>
      </c>
      <c r="E116" s="162" t="s">
        <v>59</v>
      </c>
      <c r="F116" s="162" t="s">
        <v>60</v>
      </c>
      <c r="G116" s="162" t="s">
        <v>119</v>
      </c>
      <c r="H116" s="162" t="s">
        <v>120</v>
      </c>
      <c r="I116" s="162" t="s">
        <v>121</v>
      </c>
      <c r="J116" s="162" t="s">
        <v>109</v>
      </c>
      <c r="K116" s="163" t="s">
        <v>122</v>
      </c>
      <c r="L116" s="164"/>
      <c r="M116" s="75" t="s">
        <v>1</v>
      </c>
      <c r="N116" s="76" t="s">
        <v>42</v>
      </c>
      <c r="O116" s="76" t="s">
        <v>123</v>
      </c>
      <c r="P116" s="76" t="s">
        <v>124</v>
      </c>
      <c r="Q116" s="76" t="s">
        <v>125</v>
      </c>
      <c r="R116" s="76" t="s">
        <v>126</v>
      </c>
      <c r="S116" s="76" t="s">
        <v>127</v>
      </c>
      <c r="T116" s="77" t="s">
        <v>128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129</v>
      </c>
      <c r="D117" s="36"/>
      <c r="E117" s="36"/>
      <c r="F117" s="36"/>
      <c r="G117" s="36"/>
      <c r="H117" s="36"/>
      <c r="I117" s="36"/>
      <c r="J117" s="165">
        <f>BK117</f>
        <v>0</v>
      </c>
      <c r="K117" s="36"/>
      <c r="L117" s="39"/>
      <c r="M117" s="78"/>
      <c r="N117" s="166"/>
      <c r="O117" s="79"/>
      <c r="P117" s="167">
        <f>P118</f>
        <v>0</v>
      </c>
      <c r="Q117" s="79"/>
      <c r="R117" s="167">
        <f>R118</f>
        <v>0</v>
      </c>
      <c r="S117" s="79"/>
      <c r="T117" s="168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77</v>
      </c>
      <c r="AU117" s="17" t="s">
        <v>111</v>
      </c>
      <c r="BK117" s="169">
        <f>BK118</f>
        <v>0</v>
      </c>
    </row>
    <row r="118" spans="2:63" s="12" customFormat="1" ht="25.9" customHeight="1">
      <c r="B118" s="170"/>
      <c r="C118" s="171"/>
      <c r="D118" s="172" t="s">
        <v>77</v>
      </c>
      <c r="E118" s="173" t="s">
        <v>130</v>
      </c>
      <c r="F118" s="173" t="s">
        <v>131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P119</f>
        <v>0</v>
      </c>
      <c r="Q118" s="178"/>
      <c r="R118" s="179">
        <f>R119</f>
        <v>0</v>
      </c>
      <c r="S118" s="178"/>
      <c r="T118" s="180">
        <f>T119</f>
        <v>0</v>
      </c>
      <c r="AR118" s="181" t="s">
        <v>86</v>
      </c>
      <c r="AT118" s="182" t="s">
        <v>77</v>
      </c>
      <c r="AU118" s="182" t="s">
        <v>78</v>
      </c>
      <c r="AY118" s="181" t="s">
        <v>132</v>
      </c>
      <c r="BK118" s="183">
        <f>BK119</f>
        <v>0</v>
      </c>
    </row>
    <row r="119" spans="1:65" s="2" customFormat="1" ht="21.75" customHeight="1">
      <c r="A119" s="34"/>
      <c r="B119" s="35"/>
      <c r="C119" s="186" t="s">
        <v>86</v>
      </c>
      <c r="D119" s="186" t="s">
        <v>134</v>
      </c>
      <c r="E119" s="187" t="s">
        <v>392</v>
      </c>
      <c r="F119" s="188" t="s">
        <v>393</v>
      </c>
      <c r="G119" s="189" t="s">
        <v>379</v>
      </c>
      <c r="H119" s="190">
        <v>2</v>
      </c>
      <c r="I119" s="191"/>
      <c r="J119" s="192">
        <f>ROUND(I119*H119,2)</f>
        <v>0</v>
      </c>
      <c r="K119" s="188" t="s">
        <v>271</v>
      </c>
      <c r="L119" s="39"/>
      <c r="M119" s="253" t="s">
        <v>1</v>
      </c>
      <c r="N119" s="254" t="s">
        <v>43</v>
      </c>
      <c r="O119" s="251"/>
      <c r="P119" s="255">
        <f>O119*H119</f>
        <v>0</v>
      </c>
      <c r="Q119" s="255">
        <v>0</v>
      </c>
      <c r="R119" s="255">
        <f>Q119*H119</f>
        <v>0</v>
      </c>
      <c r="S119" s="255">
        <v>0</v>
      </c>
      <c r="T119" s="25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7" t="s">
        <v>139</v>
      </c>
      <c r="AT119" s="197" t="s">
        <v>134</v>
      </c>
      <c r="AU119" s="197" t="s">
        <v>86</v>
      </c>
      <c r="AY119" s="17" t="s">
        <v>132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7" t="s">
        <v>86</v>
      </c>
      <c r="BK119" s="198">
        <f>ROUND(I119*H119,2)</f>
        <v>0</v>
      </c>
      <c r="BL119" s="17" t="s">
        <v>139</v>
      </c>
      <c r="BM119" s="197" t="s">
        <v>394</v>
      </c>
    </row>
    <row r="120" spans="1:31" s="2" customFormat="1" ht="6.95" customHeight="1">
      <c r="A120" s="34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3W+v0fkzEoNIoxuNNUbuCKxfmYsParMYCfm3sTqenLK8c5m0b4Gr5s3U06sgO7F1g2B0qVfVHR9gtJrPxY2btA==" saltValue="TYB6q88IaNHLNRKmnCHqsLVooh7NS7kCcjTjYXaUGgU9li6bAm9GXFdovcLxoO+P5RtOUw+5mfgWHxVDSX2drA==" spinCount="100000" sheet="1" objects="1" scenarios="1" formatColumns="0" formatRows="0" autoFilter="0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97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5" customHeight="1" hidden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301" t="str">
        <f>'Rekapitulace stavby'!K6</f>
        <v>Skládka odpadů Hrádek u Pacova – Rozšíření skládky III. etapa</v>
      </c>
      <c r="F7" s="302"/>
      <c r="G7" s="302"/>
      <c r="H7" s="302"/>
      <c r="L7" s="20"/>
    </row>
    <row r="8" spans="1:31" s="2" customFormat="1" ht="12" customHeight="1" hidden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395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1. 9. 2021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42</v>
      </c>
      <c r="E33" s="112" t="s">
        <v>43</v>
      </c>
      <c r="F33" s="123">
        <f>ROUND((SUM(BE122:BE171)),2)</f>
        <v>0</v>
      </c>
      <c r="G33" s="34"/>
      <c r="H33" s="34"/>
      <c r="I33" s="124">
        <v>0.21</v>
      </c>
      <c r="J33" s="123">
        <f>ROUND(((SUM(BE122:BE171))*I33),2)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44</v>
      </c>
      <c r="F34" s="123">
        <f>ROUND((SUM(BF122:BF171)),2)</f>
        <v>0</v>
      </c>
      <c r="G34" s="34"/>
      <c r="H34" s="34"/>
      <c r="I34" s="124">
        <v>0.15</v>
      </c>
      <c r="J34" s="123">
        <f>ROUND(((SUM(BF122:BF171))*I34),2)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45</v>
      </c>
      <c r="F35" s="123">
        <f>ROUND((SUM(BG122:BG171)),2)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46</v>
      </c>
      <c r="F36" s="123">
        <f>ROUND((SUM(BH122:BH171)),2)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47</v>
      </c>
      <c r="F37" s="123">
        <f>ROUND((SUM(BI122:BI171)),2)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9" t="str">
        <f>E7</f>
        <v>Skládka odpadů Hrádek u Pacova – Rozšíření skládky III. etapa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7" t="str">
        <f>E9</f>
        <v>SO 04 - Nové oplocení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1. 9. 2021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 hidden="1">
      <c r="A91" s="34"/>
      <c r="B91" s="35"/>
      <c r="C91" s="29" t="s">
        <v>24</v>
      </c>
      <c r="D91" s="36"/>
      <c r="E91" s="36"/>
      <c r="F91" s="27" t="str">
        <f>E15</f>
        <v>SOMPO a.s., Svatovítské nám. 126, 393 01 Pelhřimov</v>
      </c>
      <c r="G91" s="36"/>
      <c r="H91" s="36"/>
      <c r="I91" s="29" t="s">
        <v>30</v>
      </c>
      <c r="J91" s="32" t="str">
        <f>E21</f>
        <v>Sweco Hydroprojekt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 hidden="1">
      <c r="B97" s="147"/>
      <c r="C97" s="148"/>
      <c r="D97" s="149" t="s">
        <v>112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113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396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397</v>
      </c>
      <c r="E100" s="156"/>
      <c r="F100" s="156"/>
      <c r="G100" s="156"/>
      <c r="H100" s="156"/>
      <c r="I100" s="156"/>
      <c r="J100" s="157">
        <f>J152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398</v>
      </c>
      <c r="E101" s="156"/>
      <c r="F101" s="156"/>
      <c r="G101" s="156"/>
      <c r="H101" s="156"/>
      <c r="I101" s="156"/>
      <c r="J101" s="157">
        <f>J160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116</v>
      </c>
      <c r="E102" s="156"/>
      <c r="F102" s="156"/>
      <c r="G102" s="156"/>
      <c r="H102" s="156"/>
      <c r="I102" s="156"/>
      <c r="J102" s="157">
        <f>J167</f>
        <v>0</v>
      </c>
      <c r="K102" s="154"/>
      <c r="L102" s="158"/>
    </row>
    <row r="103" spans="1:31" s="2" customFormat="1" ht="21.75" customHeight="1" hidden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 hidden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t="12" hidden="1"/>
    <row r="106" ht="12" hidden="1"/>
    <row r="107" ht="12" hidden="1"/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117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9" t="str">
        <f>E7</f>
        <v>Skládka odpadů Hrádek u Pacova – Rozšíření skládky III. etapa</v>
      </c>
      <c r="F112" s="300"/>
      <c r="G112" s="300"/>
      <c r="H112" s="300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7" t="str">
        <f>E9</f>
        <v>SO 04 - Nové oplocení</v>
      </c>
      <c r="F114" s="298"/>
      <c r="G114" s="298"/>
      <c r="H114" s="29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1. 9. 2021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24</v>
      </c>
      <c r="D118" s="36"/>
      <c r="E118" s="36"/>
      <c r="F118" s="27" t="str">
        <f>E15</f>
        <v>SOMPO a.s., Svatovítské nám. 126, 393 01 Pelhřimov</v>
      </c>
      <c r="G118" s="36"/>
      <c r="H118" s="36"/>
      <c r="I118" s="29" t="s">
        <v>30</v>
      </c>
      <c r="J118" s="32" t="str">
        <f>E21</f>
        <v>Sweco Hydroprojekt a.s.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35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118</v>
      </c>
      <c r="D121" s="162" t="s">
        <v>63</v>
      </c>
      <c r="E121" s="162" t="s">
        <v>59</v>
      </c>
      <c r="F121" s="162" t="s">
        <v>60</v>
      </c>
      <c r="G121" s="162" t="s">
        <v>119</v>
      </c>
      <c r="H121" s="162" t="s">
        <v>120</v>
      </c>
      <c r="I121" s="162" t="s">
        <v>121</v>
      </c>
      <c r="J121" s="162" t="s">
        <v>109</v>
      </c>
      <c r="K121" s="163" t="s">
        <v>122</v>
      </c>
      <c r="L121" s="164"/>
      <c r="M121" s="75" t="s">
        <v>1</v>
      </c>
      <c r="N121" s="76" t="s">
        <v>42</v>
      </c>
      <c r="O121" s="76" t="s">
        <v>123</v>
      </c>
      <c r="P121" s="76" t="s">
        <v>124</v>
      </c>
      <c r="Q121" s="76" t="s">
        <v>125</v>
      </c>
      <c r="R121" s="76" t="s">
        <v>126</v>
      </c>
      <c r="S121" s="76" t="s">
        <v>127</v>
      </c>
      <c r="T121" s="77" t="s">
        <v>128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129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57.70561519999999</v>
      </c>
      <c r="S122" s="79"/>
      <c r="T122" s="168">
        <f>T123</f>
        <v>15.596800000000002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111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77</v>
      </c>
      <c r="E123" s="173" t="s">
        <v>130</v>
      </c>
      <c r="F123" s="173" t="s">
        <v>131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P124+P133+P152+P160+P167</f>
        <v>0</v>
      </c>
      <c r="Q123" s="178"/>
      <c r="R123" s="179">
        <f>R124+R133+R152+R160+R167</f>
        <v>57.70561519999999</v>
      </c>
      <c r="S123" s="178"/>
      <c r="T123" s="180">
        <f>T124+T133+T152+T160+T167</f>
        <v>15.596800000000002</v>
      </c>
      <c r="AR123" s="181" t="s">
        <v>86</v>
      </c>
      <c r="AT123" s="182" t="s">
        <v>77</v>
      </c>
      <c r="AU123" s="182" t="s">
        <v>78</v>
      </c>
      <c r="AY123" s="181" t="s">
        <v>132</v>
      </c>
      <c r="BK123" s="183">
        <f>BK124+BK133+BK152+BK160+BK167</f>
        <v>0</v>
      </c>
    </row>
    <row r="124" spans="2:63" s="12" customFormat="1" ht="22.9" customHeight="1">
      <c r="B124" s="170"/>
      <c r="C124" s="171"/>
      <c r="D124" s="172" t="s">
        <v>77</v>
      </c>
      <c r="E124" s="184" t="s">
        <v>86</v>
      </c>
      <c r="F124" s="184" t="s">
        <v>133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SUM(P125:P132)</f>
        <v>0</v>
      </c>
      <c r="Q124" s="178"/>
      <c r="R124" s="179">
        <f>SUM(R125:R132)</f>
        <v>0</v>
      </c>
      <c r="S124" s="178"/>
      <c r="T124" s="180">
        <f>SUM(T125:T132)</f>
        <v>0</v>
      </c>
      <c r="AR124" s="181" t="s">
        <v>86</v>
      </c>
      <c r="AT124" s="182" t="s">
        <v>77</v>
      </c>
      <c r="AU124" s="182" t="s">
        <v>86</v>
      </c>
      <c r="AY124" s="181" t="s">
        <v>132</v>
      </c>
      <c r="BK124" s="183">
        <f>SUM(BK125:BK132)</f>
        <v>0</v>
      </c>
    </row>
    <row r="125" spans="1:65" s="2" customFormat="1" ht="37.9" customHeight="1">
      <c r="A125" s="34"/>
      <c r="B125" s="35"/>
      <c r="C125" s="186" t="s">
        <v>86</v>
      </c>
      <c r="D125" s="186" t="s">
        <v>134</v>
      </c>
      <c r="E125" s="187" t="s">
        <v>149</v>
      </c>
      <c r="F125" s="188" t="s">
        <v>150</v>
      </c>
      <c r="G125" s="189" t="s">
        <v>137</v>
      </c>
      <c r="H125" s="190">
        <v>22.9</v>
      </c>
      <c r="I125" s="191"/>
      <c r="J125" s="192">
        <f>ROUND(I125*H125,2)</f>
        <v>0</v>
      </c>
      <c r="K125" s="188" t="s">
        <v>138</v>
      </c>
      <c r="L125" s="39"/>
      <c r="M125" s="193" t="s">
        <v>1</v>
      </c>
      <c r="N125" s="194" t="s">
        <v>43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139</v>
      </c>
      <c r="AT125" s="197" t="s">
        <v>134</v>
      </c>
      <c r="AU125" s="197" t="s">
        <v>88</v>
      </c>
      <c r="AY125" s="17" t="s">
        <v>132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86</v>
      </c>
      <c r="BK125" s="198">
        <f>ROUND(I125*H125,2)</f>
        <v>0</v>
      </c>
      <c r="BL125" s="17" t="s">
        <v>139</v>
      </c>
      <c r="BM125" s="197" t="s">
        <v>399</v>
      </c>
    </row>
    <row r="126" spans="1:47" s="2" customFormat="1" ht="39">
      <c r="A126" s="34"/>
      <c r="B126" s="35"/>
      <c r="C126" s="36"/>
      <c r="D126" s="199" t="s">
        <v>141</v>
      </c>
      <c r="E126" s="36"/>
      <c r="F126" s="200" t="s">
        <v>152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141</v>
      </c>
      <c r="AU126" s="17" t="s">
        <v>88</v>
      </c>
    </row>
    <row r="127" spans="1:47" s="2" customFormat="1" ht="12">
      <c r="A127" s="34"/>
      <c r="B127" s="35"/>
      <c r="C127" s="36"/>
      <c r="D127" s="204" t="s">
        <v>143</v>
      </c>
      <c r="E127" s="36"/>
      <c r="F127" s="205" t="s">
        <v>153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143</v>
      </c>
      <c r="AU127" s="17" t="s">
        <v>88</v>
      </c>
    </row>
    <row r="128" spans="1:65" s="2" customFormat="1" ht="16.5" customHeight="1">
      <c r="A128" s="34"/>
      <c r="B128" s="35"/>
      <c r="C128" s="186" t="s">
        <v>88</v>
      </c>
      <c r="D128" s="186" t="s">
        <v>134</v>
      </c>
      <c r="E128" s="187" t="s">
        <v>400</v>
      </c>
      <c r="F128" s="188" t="s">
        <v>171</v>
      </c>
      <c r="G128" s="189" t="s">
        <v>137</v>
      </c>
      <c r="H128" s="190">
        <v>22.9</v>
      </c>
      <c r="I128" s="191"/>
      <c r="J128" s="192">
        <f>ROUND(I128*H128,2)</f>
        <v>0</v>
      </c>
      <c r="K128" s="188" t="s">
        <v>138</v>
      </c>
      <c r="L128" s="39"/>
      <c r="M128" s="193" t="s">
        <v>1</v>
      </c>
      <c r="N128" s="194" t="s">
        <v>43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139</v>
      </c>
      <c r="AT128" s="197" t="s">
        <v>134</v>
      </c>
      <c r="AU128" s="197" t="s">
        <v>88</v>
      </c>
      <c r="AY128" s="17" t="s">
        <v>132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86</v>
      </c>
      <c r="BK128" s="198">
        <f>ROUND(I128*H128,2)</f>
        <v>0</v>
      </c>
      <c r="BL128" s="17" t="s">
        <v>139</v>
      </c>
      <c r="BM128" s="197" t="s">
        <v>401</v>
      </c>
    </row>
    <row r="129" spans="1:47" s="2" customFormat="1" ht="12">
      <c r="A129" s="34"/>
      <c r="B129" s="35"/>
      <c r="C129" s="36"/>
      <c r="D129" s="199" t="s">
        <v>141</v>
      </c>
      <c r="E129" s="36"/>
      <c r="F129" s="200" t="s">
        <v>402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141</v>
      </c>
      <c r="AU129" s="17" t="s">
        <v>88</v>
      </c>
    </row>
    <row r="130" spans="1:47" s="2" customFormat="1" ht="12">
      <c r="A130" s="34"/>
      <c r="B130" s="35"/>
      <c r="C130" s="36"/>
      <c r="D130" s="204" t="s">
        <v>143</v>
      </c>
      <c r="E130" s="36"/>
      <c r="F130" s="205" t="s">
        <v>403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143</v>
      </c>
      <c r="AU130" s="17" t="s">
        <v>88</v>
      </c>
    </row>
    <row r="131" spans="1:47" s="2" customFormat="1" ht="292.5">
      <c r="A131" s="34"/>
      <c r="B131" s="35"/>
      <c r="C131" s="36"/>
      <c r="D131" s="199" t="s">
        <v>189</v>
      </c>
      <c r="E131" s="36"/>
      <c r="F131" s="228" t="s">
        <v>404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189</v>
      </c>
      <c r="AU131" s="17" t="s">
        <v>88</v>
      </c>
    </row>
    <row r="132" spans="1:65" s="2" customFormat="1" ht="16.5" customHeight="1">
      <c r="A132" s="34"/>
      <c r="B132" s="35"/>
      <c r="C132" s="186" t="s">
        <v>156</v>
      </c>
      <c r="D132" s="186" t="s">
        <v>134</v>
      </c>
      <c r="E132" s="187" t="s">
        <v>405</v>
      </c>
      <c r="F132" s="188" t="s">
        <v>406</v>
      </c>
      <c r="G132" s="189" t="s">
        <v>243</v>
      </c>
      <c r="H132" s="190">
        <v>143</v>
      </c>
      <c r="I132" s="191"/>
      <c r="J132" s="192">
        <f>ROUND(I132*H132,2)</f>
        <v>0</v>
      </c>
      <c r="K132" s="188" t="s">
        <v>271</v>
      </c>
      <c r="L132" s="39"/>
      <c r="M132" s="193" t="s">
        <v>1</v>
      </c>
      <c r="N132" s="194" t="s">
        <v>43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139</v>
      </c>
      <c r="AT132" s="197" t="s">
        <v>134</v>
      </c>
      <c r="AU132" s="197" t="s">
        <v>88</v>
      </c>
      <c r="AY132" s="17" t="s">
        <v>132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86</v>
      </c>
      <c r="BK132" s="198">
        <f>ROUND(I132*H132,2)</f>
        <v>0</v>
      </c>
      <c r="BL132" s="17" t="s">
        <v>139</v>
      </c>
      <c r="BM132" s="197" t="s">
        <v>407</v>
      </c>
    </row>
    <row r="133" spans="2:63" s="12" customFormat="1" ht="22.9" customHeight="1">
      <c r="B133" s="170"/>
      <c r="C133" s="171"/>
      <c r="D133" s="172" t="s">
        <v>77</v>
      </c>
      <c r="E133" s="184" t="s">
        <v>156</v>
      </c>
      <c r="F133" s="184" t="s">
        <v>408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SUM(P134:P151)</f>
        <v>0</v>
      </c>
      <c r="Q133" s="178"/>
      <c r="R133" s="179">
        <f>SUM(R134:R151)</f>
        <v>57.70561519999999</v>
      </c>
      <c r="S133" s="178"/>
      <c r="T133" s="180">
        <f>SUM(T134:T151)</f>
        <v>0</v>
      </c>
      <c r="AR133" s="181" t="s">
        <v>86</v>
      </c>
      <c r="AT133" s="182" t="s">
        <v>77</v>
      </c>
      <c r="AU133" s="182" t="s">
        <v>86</v>
      </c>
      <c r="AY133" s="181" t="s">
        <v>132</v>
      </c>
      <c r="BK133" s="183">
        <f>SUM(BK134:BK151)</f>
        <v>0</v>
      </c>
    </row>
    <row r="134" spans="1:65" s="2" customFormat="1" ht="24.2" customHeight="1">
      <c r="A134" s="34"/>
      <c r="B134" s="35"/>
      <c r="C134" s="186" t="s">
        <v>139</v>
      </c>
      <c r="D134" s="186" t="s">
        <v>134</v>
      </c>
      <c r="E134" s="187" t="s">
        <v>409</v>
      </c>
      <c r="F134" s="188" t="s">
        <v>410</v>
      </c>
      <c r="G134" s="189" t="s">
        <v>243</v>
      </c>
      <c r="H134" s="190">
        <v>143</v>
      </c>
      <c r="I134" s="191"/>
      <c r="J134" s="192">
        <f>ROUND(I134*H134,2)</f>
        <v>0</v>
      </c>
      <c r="K134" s="188" t="s">
        <v>138</v>
      </c>
      <c r="L134" s="39"/>
      <c r="M134" s="193" t="s">
        <v>1</v>
      </c>
      <c r="N134" s="194" t="s">
        <v>43</v>
      </c>
      <c r="O134" s="71"/>
      <c r="P134" s="195">
        <f>O134*H134</f>
        <v>0</v>
      </c>
      <c r="Q134" s="195">
        <v>0.3925264</v>
      </c>
      <c r="R134" s="195">
        <f>Q134*H134</f>
        <v>56.1312752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139</v>
      </c>
      <c r="AT134" s="197" t="s">
        <v>134</v>
      </c>
      <c r="AU134" s="197" t="s">
        <v>88</v>
      </c>
      <c r="AY134" s="17" t="s">
        <v>132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86</v>
      </c>
      <c r="BK134" s="198">
        <f>ROUND(I134*H134,2)</f>
        <v>0</v>
      </c>
      <c r="BL134" s="17" t="s">
        <v>139</v>
      </c>
      <c r="BM134" s="197" t="s">
        <v>411</v>
      </c>
    </row>
    <row r="135" spans="1:47" s="2" customFormat="1" ht="29.25">
      <c r="A135" s="34"/>
      <c r="B135" s="35"/>
      <c r="C135" s="36"/>
      <c r="D135" s="199" t="s">
        <v>141</v>
      </c>
      <c r="E135" s="36"/>
      <c r="F135" s="200" t="s">
        <v>412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141</v>
      </c>
      <c r="AU135" s="17" t="s">
        <v>88</v>
      </c>
    </row>
    <row r="136" spans="1:47" s="2" customFormat="1" ht="12">
      <c r="A136" s="34"/>
      <c r="B136" s="35"/>
      <c r="C136" s="36"/>
      <c r="D136" s="204" t="s">
        <v>143</v>
      </c>
      <c r="E136" s="36"/>
      <c r="F136" s="205" t="s">
        <v>413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143</v>
      </c>
      <c r="AU136" s="17" t="s">
        <v>88</v>
      </c>
    </row>
    <row r="137" spans="1:47" s="2" customFormat="1" ht="68.25">
      <c r="A137" s="34"/>
      <c r="B137" s="35"/>
      <c r="C137" s="36"/>
      <c r="D137" s="199" t="s">
        <v>189</v>
      </c>
      <c r="E137" s="36"/>
      <c r="F137" s="228" t="s">
        <v>414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189</v>
      </c>
      <c r="AU137" s="17" t="s">
        <v>88</v>
      </c>
    </row>
    <row r="138" spans="1:65" s="2" customFormat="1" ht="16.5" customHeight="1">
      <c r="A138" s="34"/>
      <c r="B138" s="35"/>
      <c r="C138" s="239" t="s">
        <v>169</v>
      </c>
      <c r="D138" s="239" t="s">
        <v>240</v>
      </c>
      <c r="E138" s="240" t="s">
        <v>415</v>
      </c>
      <c r="F138" s="241" t="s">
        <v>416</v>
      </c>
      <c r="G138" s="242" t="s">
        <v>243</v>
      </c>
      <c r="H138" s="243">
        <v>143</v>
      </c>
      <c r="I138" s="244"/>
      <c r="J138" s="245">
        <f>ROUND(I138*H138,2)</f>
        <v>0</v>
      </c>
      <c r="K138" s="241" t="s">
        <v>271</v>
      </c>
      <c r="L138" s="246"/>
      <c r="M138" s="247" t="s">
        <v>1</v>
      </c>
      <c r="N138" s="248" t="s">
        <v>43</v>
      </c>
      <c r="O138" s="71"/>
      <c r="P138" s="195">
        <f>O138*H138</f>
        <v>0</v>
      </c>
      <c r="Q138" s="195">
        <v>0.0043</v>
      </c>
      <c r="R138" s="195">
        <f>Q138*H138</f>
        <v>0.6149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193</v>
      </c>
      <c r="AT138" s="197" t="s">
        <v>240</v>
      </c>
      <c r="AU138" s="197" t="s">
        <v>88</v>
      </c>
      <c r="AY138" s="17" t="s">
        <v>132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86</v>
      </c>
      <c r="BK138" s="198">
        <f>ROUND(I138*H138,2)</f>
        <v>0</v>
      </c>
      <c r="BL138" s="17" t="s">
        <v>139</v>
      </c>
      <c r="BM138" s="197" t="s">
        <v>417</v>
      </c>
    </row>
    <row r="139" spans="1:65" s="2" customFormat="1" ht="24.2" customHeight="1">
      <c r="A139" s="34"/>
      <c r="B139" s="35"/>
      <c r="C139" s="186" t="s">
        <v>175</v>
      </c>
      <c r="D139" s="186" t="s">
        <v>134</v>
      </c>
      <c r="E139" s="187" t="s">
        <v>418</v>
      </c>
      <c r="F139" s="188" t="s">
        <v>419</v>
      </c>
      <c r="G139" s="189" t="s">
        <v>270</v>
      </c>
      <c r="H139" s="190">
        <v>358</v>
      </c>
      <c r="I139" s="191"/>
      <c r="J139" s="192">
        <f>ROUND(I139*H139,2)</f>
        <v>0</v>
      </c>
      <c r="K139" s="188" t="s">
        <v>138</v>
      </c>
      <c r="L139" s="39"/>
      <c r="M139" s="193" t="s">
        <v>1</v>
      </c>
      <c r="N139" s="194" t="s">
        <v>43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139</v>
      </c>
      <c r="AT139" s="197" t="s">
        <v>134</v>
      </c>
      <c r="AU139" s="197" t="s">
        <v>88</v>
      </c>
      <c r="AY139" s="17" t="s">
        <v>132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86</v>
      </c>
      <c r="BK139" s="198">
        <f>ROUND(I139*H139,2)</f>
        <v>0</v>
      </c>
      <c r="BL139" s="17" t="s">
        <v>139</v>
      </c>
      <c r="BM139" s="197" t="s">
        <v>420</v>
      </c>
    </row>
    <row r="140" spans="1:47" s="2" customFormat="1" ht="19.5">
      <c r="A140" s="34"/>
      <c r="B140" s="35"/>
      <c r="C140" s="36"/>
      <c r="D140" s="199" t="s">
        <v>141</v>
      </c>
      <c r="E140" s="36"/>
      <c r="F140" s="200" t="s">
        <v>421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141</v>
      </c>
      <c r="AU140" s="17" t="s">
        <v>88</v>
      </c>
    </row>
    <row r="141" spans="1:47" s="2" customFormat="1" ht="12">
      <c r="A141" s="34"/>
      <c r="B141" s="35"/>
      <c r="C141" s="36"/>
      <c r="D141" s="204" t="s">
        <v>143</v>
      </c>
      <c r="E141" s="36"/>
      <c r="F141" s="205" t="s">
        <v>422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143</v>
      </c>
      <c r="AU141" s="17" t="s">
        <v>88</v>
      </c>
    </row>
    <row r="142" spans="1:47" s="2" customFormat="1" ht="29.25">
      <c r="A142" s="34"/>
      <c r="B142" s="35"/>
      <c r="C142" s="36"/>
      <c r="D142" s="199" t="s">
        <v>189</v>
      </c>
      <c r="E142" s="36"/>
      <c r="F142" s="228" t="s">
        <v>423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189</v>
      </c>
      <c r="AU142" s="17" t="s">
        <v>88</v>
      </c>
    </row>
    <row r="143" spans="1:65" s="2" customFormat="1" ht="24.2" customHeight="1">
      <c r="A143" s="34"/>
      <c r="B143" s="35"/>
      <c r="C143" s="239" t="s">
        <v>183</v>
      </c>
      <c r="D143" s="239" t="s">
        <v>240</v>
      </c>
      <c r="E143" s="240" t="s">
        <v>424</v>
      </c>
      <c r="F143" s="241" t="s">
        <v>425</v>
      </c>
      <c r="G143" s="242" t="s">
        <v>270</v>
      </c>
      <c r="H143" s="243">
        <v>358</v>
      </c>
      <c r="I143" s="244"/>
      <c r="J143" s="245">
        <f>ROUND(I143*H143,2)</f>
        <v>0</v>
      </c>
      <c r="K143" s="241" t="s">
        <v>271</v>
      </c>
      <c r="L143" s="246"/>
      <c r="M143" s="247" t="s">
        <v>1</v>
      </c>
      <c r="N143" s="248" t="s">
        <v>43</v>
      </c>
      <c r="O143" s="71"/>
      <c r="P143" s="195">
        <f>O143*H143</f>
        <v>0</v>
      </c>
      <c r="Q143" s="195">
        <v>0.00248</v>
      </c>
      <c r="R143" s="195">
        <f>Q143*H143</f>
        <v>0.88784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193</v>
      </c>
      <c r="AT143" s="197" t="s">
        <v>240</v>
      </c>
      <c r="AU143" s="197" t="s">
        <v>88</v>
      </c>
      <c r="AY143" s="17" t="s">
        <v>132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86</v>
      </c>
      <c r="BK143" s="198">
        <f>ROUND(I143*H143,2)</f>
        <v>0</v>
      </c>
      <c r="BL143" s="17" t="s">
        <v>139</v>
      </c>
      <c r="BM143" s="197" t="s">
        <v>426</v>
      </c>
    </row>
    <row r="144" spans="1:65" s="2" customFormat="1" ht="16.5" customHeight="1">
      <c r="A144" s="34"/>
      <c r="B144" s="35"/>
      <c r="C144" s="186" t="s">
        <v>193</v>
      </c>
      <c r="D144" s="186" t="s">
        <v>134</v>
      </c>
      <c r="E144" s="187" t="s">
        <v>427</v>
      </c>
      <c r="F144" s="188" t="s">
        <v>428</v>
      </c>
      <c r="G144" s="189" t="s">
        <v>270</v>
      </c>
      <c r="H144" s="190">
        <v>716</v>
      </c>
      <c r="I144" s="191"/>
      <c r="J144" s="192">
        <f>ROUND(I144*H144,2)</f>
        <v>0</v>
      </c>
      <c r="K144" s="188" t="s">
        <v>138</v>
      </c>
      <c r="L144" s="39"/>
      <c r="M144" s="193" t="s">
        <v>1</v>
      </c>
      <c r="N144" s="194" t="s">
        <v>43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139</v>
      </c>
      <c r="AT144" s="197" t="s">
        <v>134</v>
      </c>
      <c r="AU144" s="197" t="s">
        <v>88</v>
      </c>
      <c r="AY144" s="17" t="s">
        <v>132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86</v>
      </c>
      <c r="BK144" s="198">
        <f>ROUND(I144*H144,2)</f>
        <v>0</v>
      </c>
      <c r="BL144" s="17" t="s">
        <v>139</v>
      </c>
      <c r="BM144" s="197" t="s">
        <v>429</v>
      </c>
    </row>
    <row r="145" spans="1:47" s="2" customFormat="1" ht="19.5">
      <c r="A145" s="34"/>
      <c r="B145" s="35"/>
      <c r="C145" s="36"/>
      <c r="D145" s="199" t="s">
        <v>141</v>
      </c>
      <c r="E145" s="36"/>
      <c r="F145" s="200" t="s">
        <v>430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141</v>
      </c>
      <c r="AU145" s="17" t="s">
        <v>88</v>
      </c>
    </row>
    <row r="146" spans="1:47" s="2" customFormat="1" ht="12">
      <c r="A146" s="34"/>
      <c r="B146" s="35"/>
      <c r="C146" s="36"/>
      <c r="D146" s="204" t="s">
        <v>143</v>
      </c>
      <c r="E146" s="36"/>
      <c r="F146" s="205" t="s">
        <v>431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143</v>
      </c>
      <c r="AU146" s="17" t="s">
        <v>88</v>
      </c>
    </row>
    <row r="147" spans="2:51" s="15" customFormat="1" ht="12">
      <c r="B147" s="229"/>
      <c r="C147" s="230"/>
      <c r="D147" s="199" t="s">
        <v>145</v>
      </c>
      <c r="E147" s="231" t="s">
        <v>1</v>
      </c>
      <c r="F147" s="232" t="s">
        <v>432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145</v>
      </c>
      <c r="AU147" s="238" t="s">
        <v>88</v>
      </c>
      <c r="AV147" s="15" t="s">
        <v>86</v>
      </c>
      <c r="AW147" s="15" t="s">
        <v>34</v>
      </c>
      <c r="AX147" s="15" t="s">
        <v>78</v>
      </c>
      <c r="AY147" s="238" t="s">
        <v>132</v>
      </c>
    </row>
    <row r="148" spans="2:51" s="13" customFormat="1" ht="12">
      <c r="B148" s="206"/>
      <c r="C148" s="207"/>
      <c r="D148" s="199" t="s">
        <v>145</v>
      </c>
      <c r="E148" s="208" t="s">
        <v>1</v>
      </c>
      <c r="F148" s="209" t="s">
        <v>433</v>
      </c>
      <c r="G148" s="207"/>
      <c r="H148" s="210">
        <v>716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145</v>
      </c>
      <c r="AU148" s="216" t="s">
        <v>88</v>
      </c>
      <c r="AV148" s="13" t="s">
        <v>88</v>
      </c>
      <c r="AW148" s="13" t="s">
        <v>34</v>
      </c>
      <c r="AX148" s="13" t="s">
        <v>78</v>
      </c>
      <c r="AY148" s="216" t="s">
        <v>132</v>
      </c>
    </row>
    <row r="149" spans="2:51" s="14" customFormat="1" ht="12">
      <c r="B149" s="217"/>
      <c r="C149" s="218"/>
      <c r="D149" s="199" t="s">
        <v>145</v>
      </c>
      <c r="E149" s="219" t="s">
        <v>1</v>
      </c>
      <c r="F149" s="220" t="s">
        <v>148</v>
      </c>
      <c r="G149" s="218"/>
      <c r="H149" s="221">
        <v>716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145</v>
      </c>
      <c r="AU149" s="227" t="s">
        <v>88</v>
      </c>
      <c r="AV149" s="14" t="s">
        <v>139</v>
      </c>
      <c r="AW149" s="14" t="s">
        <v>34</v>
      </c>
      <c r="AX149" s="14" t="s">
        <v>86</v>
      </c>
      <c r="AY149" s="227" t="s">
        <v>132</v>
      </c>
    </row>
    <row r="150" spans="1:65" s="2" customFormat="1" ht="16.5" customHeight="1">
      <c r="A150" s="34"/>
      <c r="B150" s="35"/>
      <c r="C150" s="239" t="s">
        <v>201</v>
      </c>
      <c r="D150" s="239" t="s">
        <v>240</v>
      </c>
      <c r="E150" s="240" t="s">
        <v>434</v>
      </c>
      <c r="F150" s="241" t="s">
        <v>435</v>
      </c>
      <c r="G150" s="242" t="s">
        <v>270</v>
      </c>
      <c r="H150" s="243">
        <v>716</v>
      </c>
      <c r="I150" s="244"/>
      <c r="J150" s="245">
        <f>ROUND(I150*H150,2)</f>
        <v>0</v>
      </c>
      <c r="K150" s="241" t="s">
        <v>138</v>
      </c>
      <c r="L150" s="246"/>
      <c r="M150" s="247" t="s">
        <v>1</v>
      </c>
      <c r="N150" s="248" t="s">
        <v>43</v>
      </c>
      <c r="O150" s="71"/>
      <c r="P150" s="195">
        <f>O150*H150</f>
        <v>0</v>
      </c>
      <c r="Q150" s="195">
        <v>0.0001</v>
      </c>
      <c r="R150" s="195">
        <f>Q150*H150</f>
        <v>0.0716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193</v>
      </c>
      <c r="AT150" s="197" t="s">
        <v>240</v>
      </c>
      <c r="AU150" s="197" t="s">
        <v>88</v>
      </c>
      <c r="AY150" s="17" t="s">
        <v>132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86</v>
      </c>
      <c r="BK150" s="198">
        <f>ROUND(I150*H150,2)</f>
        <v>0</v>
      </c>
      <c r="BL150" s="17" t="s">
        <v>139</v>
      </c>
      <c r="BM150" s="197" t="s">
        <v>436</v>
      </c>
    </row>
    <row r="151" spans="1:47" s="2" customFormat="1" ht="12">
      <c r="A151" s="34"/>
      <c r="B151" s="35"/>
      <c r="C151" s="36"/>
      <c r="D151" s="199" t="s">
        <v>141</v>
      </c>
      <c r="E151" s="36"/>
      <c r="F151" s="200" t="s">
        <v>435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141</v>
      </c>
      <c r="AU151" s="17" t="s">
        <v>88</v>
      </c>
    </row>
    <row r="152" spans="2:63" s="12" customFormat="1" ht="22.9" customHeight="1">
      <c r="B152" s="170"/>
      <c r="C152" s="171"/>
      <c r="D152" s="172" t="s">
        <v>77</v>
      </c>
      <c r="E152" s="184" t="s">
        <v>201</v>
      </c>
      <c r="F152" s="184" t="s">
        <v>437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SUM(P153:P159)</f>
        <v>0</v>
      </c>
      <c r="Q152" s="178"/>
      <c r="R152" s="179">
        <f>SUM(R153:R159)</f>
        <v>0</v>
      </c>
      <c r="S152" s="178"/>
      <c r="T152" s="180">
        <f>SUM(T153:T159)</f>
        <v>15.596800000000002</v>
      </c>
      <c r="AR152" s="181" t="s">
        <v>86</v>
      </c>
      <c r="AT152" s="182" t="s">
        <v>77</v>
      </c>
      <c r="AU152" s="182" t="s">
        <v>86</v>
      </c>
      <c r="AY152" s="181" t="s">
        <v>132</v>
      </c>
      <c r="BK152" s="183">
        <f>SUM(BK153:BK159)</f>
        <v>0</v>
      </c>
    </row>
    <row r="153" spans="1:65" s="2" customFormat="1" ht="24.2" customHeight="1">
      <c r="A153" s="34"/>
      <c r="B153" s="35"/>
      <c r="C153" s="186" t="s">
        <v>208</v>
      </c>
      <c r="D153" s="186" t="s">
        <v>134</v>
      </c>
      <c r="E153" s="187" t="s">
        <v>438</v>
      </c>
      <c r="F153" s="188" t="s">
        <v>439</v>
      </c>
      <c r="G153" s="189" t="s">
        <v>243</v>
      </c>
      <c r="H153" s="190">
        <v>89</v>
      </c>
      <c r="I153" s="191"/>
      <c r="J153" s="192">
        <f>ROUND(I153*H153,2)</f>
        <v>0</v>
      </c>
      <c r="K153" s="188" t="s">
        <v>138</v>
      </c>
      <c r="L153" s="39"/>
      <c r="M153" s="193" t="s">
        <v>1</v>
      </c>
      <c r="N153" s="194" t="s">
        <v>43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0.168</v>
      </c>
      <c r="T153" s="196">
        <f>S153*H153</f>
        <v>14.952000000000002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139</v>
      </c>
      <c r="AT153" s="197" t="s">
        <v>134</v>
      </c>
      <c r="AU153" s="197" t="s">
        <v>88</v>
      </c>
      <c r="AY153" s="17" t="s">
        <v>132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86</v>
      </c>
      <c r="BK153" s="198">
        <f>ROUND(I153*H153,2)</f>
        <v>0</v>
      </c>
      <c r="BL153" s="17" t="s">
        <v>139</v>
      </c>
      <c r="BM153" s="197" t="s">
        <v>440</v>
      </c>
    </row>
    <row r="154" spans="1:47" s="2" customFormat="1" ht="19.5">
      <c r="A154" s="34"/>
      <c r="B154" s="35"/>
      <c r="C154" s="36"/>
      <c r="D154" s="199" t="s">
        <v>141</v>
      </c>
      <c r="E154" s="36"/>
      <c r="F154" s="200" t="s">
        <v>441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141</v>
      </c>
      <c r="AU154" s="17" t="s">
        <v>88</v>
      </c>
    </row>
    <row r="155" spans="1:47" s="2" customFormat="1" ht="12">
      <c r="A155" s="34"/>
      <c r="B155" s="35"/>
      <c r="C155" s="36"/>
      <c r="D155" s="204" t="s">
        <v>143</v>
      </c>
      <c r="E155" s="36"/>
      <c r="F155" s="205" t="s">
        <v>442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143</v>
      </c>
      <c r="AU155" s="17" t="s">
        <v>88</v>
      </c>
    </row>
    <row r="156" spans="1:65" s="2" customFormat="1" ht="24.2" customHeight="1">
      <c r="A156" s="34"/>
      <c r="B156" s="35"/>
      <c r="C156" s="186" t="s">
        <v>217</v>
      </c>
      <c r="D156" s="186" t="s">
        <v>134</v>
      </c>
      <c r="E156" s="187" t="s">
        <v>443</v>
      </c>
      <c r="F156" s="188" t="s">
        <v>444</v>
      </c>
      <c r="G156" s="189" t="s">
        <v>270</v>
      </c>
      <c r="H156" s="190">
        <v>260</v>
      </c>
      <c r="I156" s="191"/>
      <c r="J156" s="192">
        <f>ROUND(I156*H156,2)</f>
        <v>0</v>
      </c>
      <c r="K156" s="188" t="s">
        <v>138</v>
      </c>
      <c r="L156" s="39"/>
      <c r="M156" s="193" t="s">
        <v>1</v>
      </c>
      <c r="N156" s="194" t="s">
        <v>43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0.00248</v>
      </c>
      <c r="T156" s="196">
        <f>S156*H156</f>
        <v>0.6448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139</v>
      </c>
      <c r="AT156" s="197" t="s">
        <v>134</v>
      </c>
      <c r="AU156" s="197" t="s">
        <v>88</v>
      </c>
      <c r="AY156" s="17" t="s">
        <v>132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86</v>
      </c>
      <c r="BK156" s="198">
        <f>ROUND(I156*H156,2)</f>
        <v>0</v>
      </c>
      <c r="BL156" s="17" t="s">
        <v>139</v>
      </c>
      <c r="BM156" s="197" t="s">
        <v>445</v>
      </c>
    </row>
    <row r="157" spans="1:47" s="2" customFormat="1" ht="19.5">
      <c r="A157" s="34"/>
      <c r="B157" s="35"/>
      <c r="C157" s="36"/>
      <c r="D157" s="199" t="s">
        <v>141</v>
      </c>
      <c r="E157" s="36"/>
      <c r="F157" s="200" t="s">
        <v>446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141</v>
      </c>
      <c r="AU157" s="17" t="s">
        <v>88</v>
      </c>
    </row>
    <row r="158" spans="1:47" s="2" customFormat="1" ht="12">
      <c r="A158" s="34"/>
      <c r="B158" s="35"/>
      <c r="C158" s="36"/>
      <c r="D158" s="204" t="s">
        <v>143</v>
      </c>
      <c r="E158" s="36"/>
      <c r="F158" s="205" t="s">
        <v>447</v>
      </c>
      <c r="G158" s="36"/>
      <c r="H158" s="36"/>
      <c r="I158" s="201"/>
      <c r="J158" s="36"/>
      <c r="K158" s="36"/>
      <c r="L158" s="39"/>
      <c r="M158" s="202"/>
      <c r="N158" s="203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143</v>
      </c>
      <c r="AU158" s="17" t="s">
        <v>88</v>
      </c>
    </row>
    <row r="159" spans="1:47" s="2" customFormat="1" ht="19.5">
      <c r="A159" s="34"/>
      <c r="B159" s="35"/>
      <c r="C159" s="36"/>
      <c r="D159" s="199" t="s">
        <v>189</v>
      </c>
      <c r="E159" s="36"/>
      <c r="F159" s="228" t="s">
        <v>448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189</v>
      </c>
      <c r="AU159" s="17" t="s">
        <v>88</v>
      </c>
    </row>
    <row r="160" spans="2:63" s="12" customFormat="1" ht="22.9" customHeight="1">
      <c r="B160" s="170"/>
      <c r="C160" s="171"/>
      <c r="D160" s="172" t="s">
        <v>77</v>
      </c>
      <c r="E160" s="184" t="s">
        <v>449</v>
      </c>
      <c r="F160" s="184" t="s">
        <v>450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SUM(P161:P166)</f>
        <v>0</v>
      </c>
      <c r="Q160" s="178"/>
      <c r="R160" s="179">
        <f>SUM(R161:R166)</f>
        <v>0</v>
      </c>
      <c r="S160" s="178"/>
      <c r="T160" s="180">
        <f>SUM(T161:T166)</f>
        <v>0</v>
      </c>
      <c r="AR160" s="181" t="s">
        <v>86</v>
      </c>
      <c r="AT160" s="182" t="s">
        <v>77</v>
      </c>
      <c r="AU160" s="182" t="s">
        <v>86</v>
      </c>
      <c r="AY160" s="181" t="s">
        <v>132</v>
      </c>
      <c r="BK160" s="183">
        <f>SUM(BK161:BK166)</f>
        <v>0</v>
      </c>
    </row>
    <row r="161" spans="1:65" s="2" customFormat="1" ht="24.2" customHeight="1">
      <c r="A161" s="34"/>
      <c r="B161" s="35"/>
      <c r="C161" s="186" t="s">
        <v>225</v>
      </c>
      <c r="D161" s="186" t="s">
        <v>134</v>
      </c>
      <c r="E161" s="187" t="s">
        <v>451</v>
      </c>
      <c r="F161" s="188" t="s">
        <v>452</v>
      </c>
      <c r="G161" s="189" t="s">
        <v>250</v>
      </c>
      <c r="H161" s="190">
        <v>15.597</v>
      </c>
      <c r="I161" s="191"/>
      <c r="J161" s="192">
        <f>ROUND(I161*H161,2)</f>
        <v>0</v>
      </c>
      <c r="K161" s="188" t="s">
        <v>138</v>
      </c>
      <c r="L161" s="39"/>
      <c r="M161" s="193" t="s">
        <v>1</v>
      </c>
      <c r="N161" s="194" t="s">
        <v>43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139</v>
      </c>
      <c r="AT161" s="197" t="s">
        <v>134</v>
      </c>
      <c r="AU161" s="197" t="s">
        <v>88</v>
      </c>
      <c r="AY161" s="17" t="s">
        <v>132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86</v>
      </c>
      <c r="BK161" s="198">
        <f>ROUND(I161*H161,2)</f>
        <v>0</v>
      </c>
      <c r="BL161" s="17" t="s">
        <v>139</v>
      </c>
      <c r="BM161" s="197" t="s">
        <v>453</v>
      </c>
    </row>
    <row r="162" spans="1:47" s="2" customFormat="1" ht="19.5">
      <c r="A162" s="34"/>
      <c r="B162" s="35"/>
      <c r="C162" s="36"/>
      <c r="D162" s="199" t="s">
        <v>141</v>
      </c>
      <c r="E162" s="36"/>
      <c r="F162" s="200" t="s">
        <v>454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141</v>
      </c>
      <c r="AU162" s="17" t="s">
        <v>88</v>
      </c>
    </row>
    <row r="163" spans="1:47" s="2" customFormat="1" ht="12">
      <c r="A163" s="34"/>
      <c r="B163" s="35"/>
      <c r="C163" s="36"/>
      <c r="D163" s="204" t="s">
        <v>143</v>
      </c>
      <c r="E163" s="36"/>
      <c r="F163" s="205" t="s">
        <v>455</v>
      </c>
      <c r="G163" s="36"/>
      <c r="H163" s="36"/>
      <c r="I163" s="201"/>
      <c r="J163" s="36"/>
      <c r="K163" s="36"/>
      <c r="L163" s="39"/>
      <c r="M163" s="202"/>
      <c r="N163" s="203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143</v>
      </c>
      <c r="AU163" s="17" t="s">
        <v>88</v>
      </c>
    </row>
    <row r="164" spans="1:47" s="2" customFormat="1" ht="78">
      <c r="A164" s="34"/>
      <c r="B164" s="35"/>
      <c r="C164" s="36"/>
      <c r="D164" s="199" t="s">
        <v>189</v>
      </c>
      <c r="E164" s="36"/>
      <c r="F164" s="228" t="s">
        <v>456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189</v>
      </c>
      <c r="AU164" s="17" t="s">
        <v>88</v>
      </c>
    </row>
    <row r="165" spans="2:51" s="13" customFormat="1" ht="12">
      <c r="B165" s="206"/>
      <c r="C165" s="207"/>
      <c r="D165" s="199" t="s">
        <v>145</v>
      </c>
      <c r="E165" s="208" t="s">
        <v>1</v>
      </c>
      <c r="F165" s="209" t="s">
        <v>457</v>
      </c>
      <c r="G165" s="207"/>
      <c r="H165" s="210">
        <v>15.597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145</v>
      </c>
      <c r="AU165" s="216" t="s">
        <v>88</v>
      </c>
      <c r="AV165" s="13" t="s">
        <v>88</v>
      </c>
      <c r="AW165" s="13" t="s">
        <v>34</v>
      </c>
      <c r="AX165" s="13" t="s">
        <v>78</v>
      </c>
      <c r="AY165" s="216" t="s">
        <v>132</v>
      </c>
    </row>
    <row r="166" spans="2:51" s="14" customFormat="1" ht="12">
      <c r="B166" s="217"/>
      <c r="C166" s="218"/>
      <c r="D166" s="199" t="s">
        <v>145</v>
      </c>
      <c r="E166" s="219" t="s">
        <v>1</v>
      </c>
      <c r="F166" s="220" t="s">
        <v>148</v>
      </c>
      <c r="G166" s="218"/>
      <c r="H166" s="221">
        <v>15.597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145</v>
      </c>
      <c r="AU166" s="227" t="s">
        <v>88</v>
      </c>
      <c r="AV166" s="14" t="s">
        <v>139</v>
      </c>
      <c r="AW166" s="14" t="s">
        <v>34</v>
      </c>
      <c r="AX166" s="14" t="s">
        <v>86</v>
      </c>
      <c r="AY166" s="227" t="s">
        <v>132</v>
      </c>
    </row>
    <row r="167" spans="2:63" s="12" customFormat="1" ht="22.9" customHeight="1">
      <c r="B167" s="170"/>
      <c r="C167" s="171"/>
      <c r="D167" s="172" t="s">
        <v>77</v>
      </c>
      <c r="E167" s="184" t="s">
        <v>246</v>
      </c>
      <c r="F167" s="184" t="s">
        <v>247</v>
      </c>
      <c r="G167" s="171"/>
      <c r="H167" s="171"/>
      <c r="I167" s="174"/>
      <c r="J167" s="185">
        <f>BK167</f>
        <v>0</v>
      </c>
      <c r="K167" s="171"/>
      <c r="L167" s="176"/>
      <c r="M167" s="177"/>
      <c r="N167" s="178"/>
      <c r="O167" s="178"/>
      <c r="P167" s="179">
        <f>SUM(P168:P171)</f>
        <v>0</v>
      </c>
      <c r="Q167" s="178"/>
      <c r="R167" s="179">
        <f>SUM(R168:R171)</f>
        <v>0</v>
      </c>
      <c r="S167" s="178"/>
      <c r="T167" s="180">
        <f>SUM(T168:T171)</f>
        <v>0</v>
      </c>
      <c r="AR167" s="181" t="s">
        <v>86</v>
      </c>
      <c r="AT167" s="182" t="s">
        <v>77</v>
      </c>
      <c r="AU167" s="182" t="s">
        <v>86</v>
      </c>
      <c r="AY167" s="181" t="s">
        <v>132</v>
      </c>
      <c r="BK167" s="183">
        <f>SUM(BK168:BK171)</f>
        <v>0</v>
      </c>
    </row>
    <row r="168" spans="1:65" s="2" customFormat="1" ht="24.2" customHeight="1">
      <c r="A168" s="34"/>
      <c r="B168" s="35"/>
      <c r="C168" s="186" t="s">
        <v>232</v>
      </c>
      <c r="D168" s="186" t="s">
        <v>134</v>
      </c>
      <c r="E168" s="187" t="s">
        <v>458</v>
      </c>
      <c r="F168" s="188" t="s">
        <v>459</v>
      </c>
      <c r="G168" s="189" t="s">
        <v>250</v>
      </c>
      <c r="H168" s="190">
        <v>57.706</v>
      </c>
      <c r="I168" s="191"/>
      <c r="J168" s="192">
        <f>ROUND(I168*H168,2)</f>
        <v>0</v>
      </c>
      <c r="K168" s="188" t="s">
        <v>138</v>
      </c>
      <c r="L168" s="39"/>
      <c r="M168" s="193" t="s">
        <v>1</v>
      </c>
      <c r="N168" s="194" t="s">
        <v>43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139</v>
      </c>
      <c r="AT168" s="197" t="s">
        <v>134</v>
      </c>
      <c r="AU168" s="197" t="s">
        <v>88</v>
      </c>
      <c r="AY168" s="17" t="s">
        <v>132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86</v>
      </c>
      <c r="BK168" s="198">
        <f>ROUND(I168*H168,2)</f>
        <v>0</v>
      </c>
      <c r="BL168" s="17" t="s">
        <v>139</v>
      </c>
      <c r="BM168" s="197" t="s">
        <v>460</v>
      </c>
    </row>
    <row r="169" spans="1:47" s="2" customFormat="1" ht="29.25">
      <c r="A169" s="34"/>
      <c r="B169" s="35"/>
      <c r="C169" s="36"/>
      <c r="D169" s="199" t="s">
        <v>141</v>
      </c>
      <c r="E169" s="36"/>
      <c r="F169" s="200" t="s">
        <v>461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141</v>
      </c>
      <c r="AU169" s="17" t="s">
        <v>88</v>
      </c>
    </row>
    <row r="170" spans="1:47" s="2" customFormat="1" ht="12">
      <c r="A170" s="34"/>
      <c r="B170" s="35"/>
      <c r="C170" s="36"/>
      <c r="D170" s="204" t="s">
        <v>143</v>
      </c>
      <c r="E170" s="36"/>
      <c r="F170" s="205" t="s">
        <v>462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143</v>
      </c>
      <c r="AU170" s="17" t="s">
        <v>88</v>
      </c>
    </row>
    <row r="171" spans="1:47" s="2" customFormat="1" ht="29.25">
      <c r="A171" s="34"/>
      <c r="B171" s="35"/>
      <c r="C171" s="36"/>
      <c r="D171" s="199" t="s">
        <v>189</v>
      </c>
      <c r="E171" s="36"/>
      <c r="F171" s="228" t="s">
        <v>463</v>
      </c>
      <c r="G171" s="36"/>
      <c r="H171" s="36"/>
      <c r="I171" s="201"/>
      <c r="J171" s="36"/>
      <c r="K171" s="36"/>
      <c r="L171" s="39"/>
      <c r="M171" s="249"/>
      <c r="N171" s="250"/>
      <c r="O171" s="251"/>
      <c r="P171" s="251"/>
      <c r="Q171" s="251"/>
      <c r="R171" s="251"/>
      <c r="S171" s="251"/>
      <c r="T171" s="25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189</v>
      </c>
      <c r="AU171" s="17" t="s">
        <v>88</v>
      </c>
    </row>
    <row r="172" spans="1:31" s="2" customFormat="1" ht="6.95" customHeight="1">
      <c r="A172" s="34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ByqiWCatsWdFTB/A5N4cTNr1/j95GfaBncF2SGprKUjB4Xg7MWBFvU/xatzr283RCoE0/9HHF/rxqtyenQXBiA==" saltValue="U6DJQuwxqunprLCxSAu1j3z6gQV8tdFYpZWRfIcktFRwKicgmZmHGRv8nCismx+T/ITdn8AKWGuP1VH0vutw5g==" spinCount="100000" sheet="1" objects="1" scenarios="1" formatColumns="0" formatRows="0" autoFilter="0"/>
  <autoFilter ref="C121:K17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hyperlinks>
    <hyperlink ref="F127" r:id="rId1" display="https://podminky.urs.cz/item/CS_URS_2021_02/162351103"/>
    <hyperlink ref="F130" r:id="rId2" display="https://podminky.urs.cz/item/CS_URS_2021_02/171201201"/>
    <hyperlink ref="F136" r:id="rId3" display="https://podminky.urs.cz/item/CS_URS_2021_02/338171123"/>
    <hyperlink ref="F141" r:id="rId4" display="https://podminky.urs.cz/item/CS_URS_2021_02/348401230"/>
    <hyperlink ref="F146" r:id="rId5" display="https://podminky.urs.cz/item/CS_URS_2021_02/348401320"/>
    <hyperlink ref="F155" r:id="rId6" display="https://podminky.urs.cz/item/CS_URS_2021_02/966052121"/>
    <hyperlink ref="F158" r:id="rId7" display="https://podminky.urs.cz/item/CS_URS_2021_02/966071822"/>
    <hyperlink ref="F163" r:id="rId8" display="https://podminky.urs.cz/item/CS_URS_2021_02/997013501"/>
    <hyperlink ref="F170" r:id="rId9" display="https://podminky.urs.cz/item/CS_URS_2021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1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100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5" customHeight="1" hidden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301" t="str">
        <f>'Rekapitulace stavby'!K6</f>
        <v>Skládka odpadů Hrádek u Pacova – Rozšíření skládky III. etapa</v>
      </c>
      <c r="F7" s="302"/>
      <c r="G7" s="302"/>
      <c r="H7" s="302"/>
      <c r="L7" s="20"/>
    </row>
    <row r="8" spans="1:31" s="2" customFormat="1" ht="12" customHeight="1" hidden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464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1. 9. 2021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42</v>
      </c>
      <c r="E33" s="112" t="s">
        <v>43</v>
      </c>
      <c r="F33" s="123">
        <f>ROUND((SUM(BE119:BE238)),2)</f>
        <v>0</v>
      </c>
      <c r="G33" s="34"/>
      <c r="H33" s="34"/>
      <c r="I33" s="124">
        <v>0.21</v>
      </c>
      <c r="J33" s="123">
        <f>ROUND(((SUM(BE119:BE238))*I33),2)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44</v>
      </c>
      <c r="F34" s="123">
        <f>ROUND((SUM(BF119:BF238)),2)</f>
        <v>0</v>
      </c>
      <c r="G34" s="34"/>
      <c r="H34" s="34"/>
      <c r="I34" s="124">
        <v>0.15</v>
      </c>
      <c r="J34" s="123">
        <f>ROUND(((SUM(BF119:BF238))*I34),2)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45</v>
      </c>
      <c r="F35" s="123">
        <f>ROUND((SUM(BG119:BG238)),2)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46</v>
      </c>
      <c r="F36" s="123">
        <f>ROUND((SUM(BH119:BH238)),2)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47</v>
      </c>
      <c r="F37" s="123">
        <f>ROUND((SUM(BI119:BI238)),2)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9" t="str">
        <f>E7</f>
        <v>Skládka odpadů Hrádek u Pacova – Rozšíření skládky III. etapa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7" t="str">
        <f>E9</f>
        <v>SO 05 - Odstínění skládky komunálního odpadu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1. 9. 2021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 hidden="1">
      <c r="A91" s="34"/>
      <c r="B91" s="35"/>
      <c r="C91" s="29" t="s">
        <v>24</v>
      </c>
      <c r="D91" s="36"/>
      <c r="E91" s="36"/>
      <c r="F91" s="27" t="str">
        <f>E15</f>
        <v>SOMPO a.s., Svatovítské nám. 126, 393 01 Pelhřimov</v>
      </c>
      <c r="G91" s="36"/>
      <c r="H91" s="36"/>
      <c r="I91" s="29" t="s">
        <v>30</v>
      </c>
      <c r="J91" s="32" t="str">
        <f>E21</f>
        <v>Sweco Hydroprojekt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 hidden="1">
      <c r="B97" s="147"/>
      <c r="C97" s="148"/>
      <c r="D97" s="149" t="s">
        <v>112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465</v>
      </c>
      <c r="E98" s="156"/>
      <c r="F98" s="156"/>
      <c r="G98" s="156"/>
      <c r="H98" s="156"/>
      <c r="I98" s="156"/>
      <c r="J98" s="157">
        <f>J121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116</v>
      </c>
      <c r="E99" s="156"/>
      <c r="F99" s="156"/>
      <c r="G99" s="156"/>
      <c r="H99" s="156"/>
      <c r="I99" s="156"/>
      <c r="J99" s="157">
        <f>J235</f>
        <v>0</v>
      </c>
      <c r="K99" s="154"/>
      <c r="L99" s="158"/>
    </row>
    <row r="100" spans="1:31" s="2" customFormat="1" ht="21.75" customHeight="1" hidden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 hidden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t="12" hidden="1"/>
    <row r="103" ht="12" hidden="1"/>
    <row r="104" ht="12" hidden="1"/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117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99" t="str">
        <f>E7</f>
        <v>Skládka odpadů Hrádek u Pacova – Rozšíření skládky III. etapa</v>
      </c>
      <c r="F109" s="300"/>
      <c r="G109" s="300"/>
      <c r="H109" s="300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87" t="str">
        <f>E9</f>
        <v>SO 05 - Odstínění skládky komunálního odpadu</v>
      </c>
      <c r="F111" s="298"/>
      <c r="G111" s="298"/>
      <c r="H111" s="29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 t="str">
        <f>IF(J12="","",J12)</f>
        <v>1. 9. 2021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7" customHeight="1">
      <c r="A115" s="34"/>
      <c r="B115" s="35"/>
      <c r="C115" s="29" t="s">
        <v>24</v>
      </c>
      <c r="D115" s="36"/>
      <c r="E115" s="36"/>
      <c r="F115" s="27" t="str">
        <f>E15</f>
        <v>SOMPO a.s., Svatovítské nám. 126, 393 01 Pelhřimov</v>
      </c>
      <c r="G115" s="36"/>
      <c r="H115" s="36"/>
      <c r="I115" s="29" t="s">
        <v>30</v>
      </c>
      <c r="J115" s="32" t="str">
        <f>E21</f>
        <v>Sweco Hydroprojekt a.s.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29" t="s">
        <v>35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9"/>
      <c r="B118" s="160"/>
      <c r="C118" s="161" t="s">
        <v>118</v>
      </c>
      <c r="D118" s="162" t="s">
        <v>63</v>
      </c>
      <c r="E118" s="162" t="s">
        <v>59</v>
      </c>
      <c r="F118" s="162" t="s">
        <v>60</v>
      </c>
      <c r="G118" s="162" t="s">
        <v>119</v>
      </c>
      <c r="H118" s="162" t="s">
        <v>120</v>
      </c>
      <c r="I118" s="162" t="s">
        <v>121</v>
      </c>
      <c r="J118" s="162" t="s">
        <v>109</v>
      </c>
      <c r="K118" s="163" t="s">
        <v>122</v>
      </c>
      <c r="L118" s="164"/>
      <c r="M118" s="75" t="s">
        <v>1</v>
      </c>
      <c r="N118" s="76" t="s">
        <v>42</v>
      </c>
      <c r="O118" s="76" t="s">
        <v>123</v>
      </c>
      <c r="P118" s="76" t="s">
        <v>124</v>
      </c>
      <c r="Q118" s="76" t="s">
        <v>125</v>
      </c>
      <c r="R118" s="76" t="s">
        <v>126</v>
      </c>
      <c r="S118" s="76" t="s">
        <v>127</v>
      </c>
      <c r="T118" s="77" t="s">
        <v>128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3" s="2" customFormat="1" ht="22.9" customHeight="1">
      <c r="A119" s="34"/>
      <c r="B119" s="35"/>
      <c r="C119" s="82" t="s">
        <v>129</v>
      </c>
      <c r="D119" s="36"/>
      <c r="E119" s="36"/>
      <c r="F119" s="36"/>
      <c r="G119" s="36"/>
      <c r="H119" s="36"/>
      <c r="I119" s="36"/>
      <c r="J119" s="165">
        <f>BK119</f>
        <v>0</v>
      </c>
      <c r="K119" s="36"/>
      <c r="L119" s="39"/>
      <c r="M119" s="78"/>
      <c r="N119" s="166"/>
      <c r="O119" s="79"/>
      <c r="P119" s="167">
        <f>P120</f>
        <v>0</v>
      </c>
      <c r="Q119" s="79"/>
      <c r="R119" s="167">
        <f>R120</f>
        <v>82.84979</v>
      </c>
      <c r="S119" s="79"/>
      <c r="T119" s="168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77</v>
      </c>
      <c r="AU119" s="17" t="s">
        <v>111</v>
      </c>
      <c r="BK119" s="169">
        <f>BK120</f>
        <v>0</v>
      </c>
    </row>
    <row r="120" spans="2:63" s="12" customFormat="1" ht="25.9" customHeight="1">
      <c r="B120" s="170"/>
      <c r="C120" s="171"/>
      <c r="D120" s="172" t="s">
        <v>77</v>
      </c>
      <c r="E120" s="173" t="s">
        <v>130</v>
      </c>
      <c r="F120" s="173" t="s">
        <v>131</v>
      </c>
      <c r="G120" s="171"/>
      <c r="H120" s="171"/>
      <c r="I120" s="174"/>
      <c r="J120" s="175">
        <f>BK120</f>
        <v>0</v>
      </c>
      <c r="K120" s="171"/>
      <c r="L120" s="176"/>
      <c r="M120" s="177"/>
      <c r="N120" s="178"/>
      <c r="O120" s="178"/>
      <c r="P120" s="179">
        <f>P121+P235</f>
        <v>0</v>
      </c>
      <c r="Q120" s="178"/>
      <c r="R120" s="179">
        <f>R121+R235</f>
        <v>82.84979</v>
      </c>
      <c r="S120" s="178"/>
      <c r="T120" s="180">
        <f>T121+T235</f>
        <v>0</v>
      </c>
      <c r="AR120" s="181" t="s">
        <v>86</v>
      </c>
      <c r="AT120" s="182" t="s">
        <v>77</v>
      </c>
      <c r="AU120" s="182" t="s">
        <v>78</v>
      </c>
      <c r="AY120" s="181" t="s">
        <v>132</v>
      </c>
      <c r="BK120" s="183">
        <f>BK121+BK235</f>
        <v>0</v>
      </c>
    </row>
    <row r="121" spans="2:63" s="12" customFormat="1" ht="22.9" customHeight="1">
      <c r="B121" s="170"/>
      <c r="C121" s="171"/>
      <c r="D121" s="172" t="s">
        <v>77</v>
      </c>
      <c r="E121" s="184" t="s">
        <v>86</v>
      </c>
      <c r="F121" s="184" t="s">
        <v>466</v>
      </c>
      <c r="G121" s="171"/>
      <c r="H121" s="171"/>
      <c r="I121" s="174"/>
      <c r="J121" s="185">
        <f>BK121</f>
        <v>0</v>
      </c>
      <c r="K121" s="171"/>
      <c r="L121" s="176"/>
      <c r="M121" s="177"/>
      <c r="N121" s="178"/>
      <c r="O121" s="178"/>
      <c r="P121" s="179">
        <f>SUM(P122:P234)</f>
        <v>0</v>
      </c>
      <c r="Q121" s="178"/>
      <c r="R121" s="179">
        <f>SUM(R122:R234)</f>
        <v>82.84979</v>
      </c>
      <c r="S121" s="178"/>
      <c r="T121" s="180">
        <f>SUM(T122:T234)</f>
        <v>0</v>
      </c>
      <c r="AR121" s="181" t="s">
        <v>86</v>
      </c>
      <c r="AT121" s="182" t="s">
        <v>77</v>
      </c>
      <c r="AU121" s="182" t="s">
        <v>86</v>
      </c>
      <c r="AY121" s="181" t="s">
        <v>132</v>
      </c>
      <c r="BK121" s="183">
        <f>SUM(BK122:BK234)</f>
        <v>0</v>
      </c>
    </row>
    <row r="122" spans="1:65" s="2" customFormat="1" ht="37.9" customHeight="1">
      <c r="A122" s="34"/>
      <c r="B122" s="35"/>
      <c r="C122" s="186" t="s">
        <v>86</v>
      </c>
      <c r="D122" s="186" t="s">
        <v>134</v>
      </c>
      <c r="E122" s="187" t="s">
        <v>467</v>
      </c>
      <c r="F122" s="188" t="s">
        <v>468</v>
      </c>
      <c r="G122" s="189" t="s">
        <v>178</v>
      </c>
      <c r="H122" s="190">
        <v>14177</v>
      </c>
      <c r="I122" s="191"/>
      <c r="J122" s="192">
        <f>ROUND(I122*H122,2)</f>
        <v>0</v>
      </c>
      <c r="K122" s="188" t="s">
        <v>138</v>
      </c>
      <c r="L122" s="39"/>
      <c r="M122" s="193" t="s">
        <v>1</v>
      </c>
      <c r="N122" s="194" t="s">
        <v>43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7" t="s">
        <v>139</v>
      </c>
      <c r="AT122" s="197" t="s">
        <v>134</v>
      </c>
      <c r="AU122" s="197" t="s">
        <v>88</v>
      </c>
      <c r="AY122" s="17" t="s">
        <v>132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7" t="s">
        <v>86</v>
      </c>
      <c r="BK122" s="198">
        <f>ROUND(I122*H122,2)</f>
        <v>0</v>
      </c>
      <c r="BL122" s="17" t="s">
        <v>139</v>
      </c>
      <c r="BM122" s="197" t="s">
        <v>469</v>
      </c>
    </row>
    <row r="123" spans="1:47" s="2" customFormat="1" ht="29.25">
      <c r="A123" s="34"/>
      <c r="B123" s="35"/>
      <c r="C123" s="36"/>
      <c r="D123" s="199" t="s">
        <v>141</v>
      </c>
      <c r="E123" s="36"/>
      <c r="F123" s="200" t="s">
        <v>470</v>
      </c>
      <c r="G123" s="36"/>
      <c r="H123" s="36"/>
      <c r="I123" s="201"/>
      <c r="J123" s="36"/>
      <c r="K123" s="36"/>
      <c r="L123" s="39"/>
      <c r="M123" s="202"/>
      <c r="N123" s="203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141</v>
      </c>
      <c r="AU123" s="17" t="s">
        <v>88</v>
      </c>
    </row>
    <row r="124" spans="1:47" s="2" customFormat="1" ht="12">
      <c r="A124" s="34"/>
      <c r="B124" s="35"/>
      <c r="C124" s="36"/>
      <c r="D124" s="204" t="s">
        <v>143</v>
      </c>
      <c r="E124" s="36"/>
      <c r="F124" s="205" t="s">
        <v>471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143</v>
      </c>
      <c r="AU124" s="17" t="s">
        <v>88</v>
      </c>
    </row>
    <row r="125" spans="1:65" s="2" customFormat="1" ht="24.2" customHeight="1">
      <c r="A125" s="34"/>
      <c r="B125" s="35"/>
      <c r="C125" s="186" t="s">
        <v>88</v>
      </c>
      <c r="D125" s="186" t="s">
        <v>134</v>
      </c>
      <c r="E125" s="187" t="s">
        <v>472</v>
      </c>
      <c r="F125" s="188" t="s">
        <v>473</v>
      </c>
      <c r="G125" s="189" t="s">
        <v>178</v>
      </c>
      <c r="H125" s="190">
        <v>14177</v>
      </c>
      <c r="I125" s="191"/>
      <c r="J125" s="192">
        <f>ROUND(I125*H125,2)</f>
        <v>0</v>
      </c>
      <c r="K125" s="188" t="s">
        <v>138</v>
      </c>
      <c r="L125" s="39"/>
      <c r="M125" s="193" t="s">
        <v>1</v>
      </c>
      <c r="N125" s="194" t="s">
        <v>43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139</v>
      </c>
      <c r="AT125" s="197" t="s">
        <v>134</v>
      </c>
      <c r="AU125" s="197" t="s">
        <v>88</v>
      </c>
      <c r="AY125" s="17" t="s">
        <v>132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86</v>
      </c>
      <c r="BK125" s="198">
        <f>ROUND(I125*H125,2)</f>
        <v>0</v>
      </c>
      <c r="BL125" s="17" t="s">
        <v>139</v>
      </c>
      <c r="BM125" s="197" t="s">
        <v>474</v>
      </c>
    </row>
    <row r="126" spans="1:47" s="2" customFormat="1" ht="19.5">
      <c r="A126" s="34"/>
      <c r="B126" s="35"/>
      <c r="C126" s="36"/>
      <c r="D126" s="199" t="s">
        <v>141</v>
      </c>
      <c r="E126" s="36"/>
      <c r="F126" s="200" t="s">
        <v>475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141</v>
      </c>
      <c r="AU126" s="17" t="s">
        <v>88</v>
      </c>
    </row>
    <row r="127" spans="1:47" s="2" customFormat="1" ht="12">
      <c r="A127" s="34"/>
      <c r="B127" s="35"/>
      <c r="C127" s="36"/>
      <c r="D127" s="204" t="s">
        <v>143</v>
      </c>
      <c r="E127" s="36"/>
      <c r="F127" s="205" t="s">
        <v>476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143</v>
      </c>
      <c r="AU127" s="17" t="s">
        <v>88</v>
      </c>
    </row>
    <row r="128" spans="1:65" s="2" customFormat="1" ht="16.5" customHeight="1">
      <c r="A128" s="34"/>
      <c r="B128" s="35"/>
      <c r="C128" s="239" t="s">
        <v>156</v>
      </c>
      <c r="D128" s="239" t="s">
        <v>240</v>
      </c>
      <c r="E128" s="240" t="s">
        <v>477</v>
      </c>
      <c r="F128" s="241" t="s">
        <v>478</v>
      </c>
      <c r="G128" s="242" t="s">
        <v>479</v>
      </c>
      <c r="H128" s="243">
        <v>283.54</v>
      </c>
      <c r="I128" s="244"/>
      <c r="J128" s="245">
        <f>ROUND(I128*H128,2)</f>
        <v>0</v>
      </c>
      <c r="K128" s="241" t="s">
        <v>138</v>
      </c>
      <c r="L128" s="246"/>
      <c r="M128" s="247" t="s">
        <v>1</v>
      </c>
      <c r="N128" s="248" t="s">
        <v>43</v>
      </c>
      <c r="O128" s="71"/>
      <c r="P128" s="195">
        <f>O128*H128</f>
        <v>0</v>
      </c>
      <c r="Q128" s="195">
        <v>0.001</v>
      </c>
      <c r="R128" s="195">
        <f>Q128*H128</f>
        <v>0.28354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193</v>
      </c>
      <c r="AT128" s="197" t="s">
        <v>240</v>
      </c>
      <c r="AU128" s="197" t="s">
        <v>88</v>
      </c>
      <c r="AY128" s="17" t="s">
        <v>132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86</v>
      </c>
      <c r="BK128" s="198">
        <f>ROUND(I128*H128,2)</f>
        <v>0</v>
      </c>
      <c r="BL128" s="17" t="s">
        <v>139</v>
      </c>
      <c r="BM128" s="197" t="s">
        <v>480</v>
      </c>
    </row>
    <row r="129" spans="1:47" s="2" customFormat="1" ht="12">
      <c r="A129" s="34"/>
      <c r="B129" s="35"/>
      <c r="C129" s="36"/>
      <c r="D129" s="199" t="s">
        <v>141</v>
      </c>
      <c r="E129" s="36"/>
      <c r="F129" s="200" t="s">
        <v>478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141</v>
      </c>
      <c r="AU129" s="17" t="s">
        <v>88</v>
      </c>
    </row>
    <row r="130" spans="2:51" s="13" customFormat="1" ht="12">
      <c r="B130" s="206"/>
      <c r="C130" s="207"/>
      <c r="D130" s="199" t="s">
        <v>145</v>
      </c>
      <c r="E130" s="207"/>
      <c r="F130" s="209" t="s">
        <v>481</v>
      </c>
      <c r="G130" s="207"/>
      <c r="H130" s="210">
        <v>283.54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145</v>
      </c>
      <c r="AU130" s="216" t="s">
        <v>88</v>
      </c>
      <c r="AV130" s="13" t="s">
        <v>88</v>
      </c>
      <c r="AW130" s="13" t="s">
        <v>4</v>
      </c>
      <c r="AX130" s="13" t="s">
        <v>86</v>
      </c>
      <c r="AY130" s="216" t="s">
        <v>132</v>
      </c>
    </row>
    <row r="131" spans="1:65" s="2" customFormat="1" ht="33" customHeight="1">
      <c r="A131" s="34"/>
      <c r="B131" s="35"/>
      <c r="C131" s="186" t="s">
        <v>139</v>
      </c>
      <c r="D131" s="186" t="s">
        <v>134</v>
      </c>
      <c r="E131" s="187" t="s">
        <v>482</v>
      </c>
      <c r="F131" s="188" t="s">
        <v>483</v>
      </c>
      <c r="G131" s="189" t="s">
        <v>243</v>
      </c>
      <c r="H131" s="190">
        <v>470</v>
      </c>
      <c r="I131" s="191"/>
      <c r="J131" s="192">
        <f>ROUND(I131*H131,2)</f>
        <v>0</v>
      </c>
      <c r="K131" s="188" t="s">
        <v>138</v>
      </c>
      <c r="L131" s="39"/>
      <c r="M131" s="193" t="s">
        <v>1</v>
      </c>
      <c r="N131" s="194" t="s">
        <v>43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139</v>
      </c>
      <c r="AT131" s="197" t="s">
        <v>134</v>
      </c>
      <c r="AU131" s="197" t="s">
        <v>88</v>
      </c>
      <c r="AY131" s="17" t="s">
        <v>132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86</v>
      </c>
      <c r="BK131" s="198">
        <f>ROUND(I131*H131,2)</f>
        <v>0</v>
      </c>
      <c r="BL131" s="17" t="s">
        <v>139</v>
      </c>
      <c r="BM131" s="197" t="s">
        <v>484</v>
      </c>
    </row>
    <row r="132" spans="1:47" s="2" customFormat="1" ht="29.25">
      <c r="A132" s="34"/>
      <c r="B132" s="35"/>
      <c r="C132" s="36"/>
      <c r="D132" s="199" t="s">
        <v>141</v>
      </c>
      <c r="E132" s="36"/>
      <c r="F132" s="200" t="s">
        <v>485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141</v>
      </c>
      <c r="AU132" s="17" t="s">
        <v>88</v>
      </c>
    </row>
    <row r="133" spans="1:47" s="2" customFormat="1" ht="12">
      <c r="A133" s="34"/>
      <c r="B133" s="35"/>
      <c r="C133" s="36"/>
      <c r="D133" s="204" t="s">
        <v>143</v>
      </c>
      <c r="E133" s="36"/>
      <c r="F133" s="205" t="s">
        <v>486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143</v>
      </c>
      <c r="AU133" s="17" t="s">
        <v>88</v>
      </c>
    </row>
    <row r="134" spans="2:51" s="13" customFormat="1" ht="12">
      <c r="B134" s="206"/>
      <c r="C134" s="207"/>
      <c r="D134" s="199" t="s">
        <v>145</v>
      </c>
      <c r="E134" s="208" t="s">
        <v>1</v>
      </c>
      <c r="F134" s="209" t="s">
        <v>487</v>
      </c>
      <c r="G134" s="207"/>
      <c r="H134" s="210">
        <v>130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145</v>
      </c>
      <c r="AU134" s="216" t="s">
        <v>88</v>
      </c>
      <c r="AV134" s="13" t="s">
        <v>88</v>
      </c>
      <c r="AW134" s="13" t="s">
        <v>34</v>
      </c>
      <c r="AX134" s="13" t="s">
        <v>78</v>
      </c>
      <c r="AY134" s="216" t="s">
        <v>132</v>
      </c>
    </row>
    <row r="135" spans="2:51" s="13" customFormat="1" ht="12">
      <c r="B135" s="206"/>
      <c r="C135" s="207"/>
      <c r="D135" s="199" t="s">
        <v>145</v>
      </c>
      <c r="E135" s="208" t="s">
        <v>1</v>
      </c>
      <c r="F135" s="209" t="s">
        <v>488</v>
      </c>
      <c r="G135" s="207"/>
      <c r="H135" s="210">
        <v>120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145</v>
      </c>
      <c r="AU135" s="216" t="s">
        <v>88</v>
      </c>
      <c r="AV135" s="13" t="s">
        <v>88</v>
      </c>
      <c r="AW135" s="13" t="s">
        <v>34</v>
      </c>
      <c r="AX135" s="13" t="s">
        <v>78</v>
      </c>
      <c r="AY135" s="216" t="s">
        <v>132</v>
      </c>
    </row>
    <row r="136" spans="2:51" s="13" customFormat="1" ht="12">
      <c r="B136" s="206"/>
      <c r="C136" s="207"/>
      <c r="D136" s="199" t="s">
        <v>145</v>
      </c>
      <c r="E136" s="208" t="s">
        <v>1</v>
      </c>
      <c r="F136" s="209" t="s">
        <v>489</v>
      </c>
      <c r="G136" s="207"/>
      <c r="H136" s="210">
        <v>85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145</v>
      </c>
      <c r="AU136" s="216" t="s">
        <v>88</v>
      </c>
      <c r="AV136" s="13" t="s">
        <v>88</v>
      </c>
      <c r="AW136" s="13" t="s">
        <v>34</v>
      </c>
      <c r="AX136" s="13" t="s">
        <v>78</v>
      </c>
      <c r="AY136" s="216" t="s">
        <v>132</v>
      </c>
    </row>
    <row r="137" spans="2:51" s="13" customFormat="1" ht="12">
      <c r="B137" s="206"/>
      <c r="C137" s="207"/>
      <c r="D137" s="199" t="s">
        <v>145</v>
      </c>
      <c r="E137" s="208" t="s">
        <v>1</v>
      </c>
      <c r="F137" s="209" t="s">
        <v>490</v>
      </c>
      <c r="G137" s="207"/>
      <c r="H137" s="210">
        <v>50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145</v>
      </c>
      <c r="AU137" s="216" t="s">
        <v>88</v>
      </c>
      <c r="AV137" s="13" t="s">
        <v>88</v>
      </c>
      <c r="AW137" s="13" t="s">
        <v>34</v>
      </c>
      <c r="AX137" s="13" t="s">
        <v>78</v>
      </c>
      <c r="AY137" s="216" t="s">
        <v>132</v>
      </c>
    </row>
    <row r="138" spans="2:51" s="13" customFormat="1" ht="12">
      <c r="B138" s="206"/>
      <c r="C138" s="207"/>
      <c r="D138" s="199" t="s">
        <v>145</v>
      </c>
      <c r="E138" s="208" t="s">
        <v>1</v>
      </c>
      <c r="F138" s="209" t="s">
        <v>491</v>
      </c>
      <c r="G138" s="207"/>
      <c r="H138" s="210">
        <v>5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145</v>
      </c>
      <c r="AU138" s="216" t="s">
        <v>88</v>
      </c>
      <c r="AV138" s="13" t="s">
        <v>88</v>
      </c>
      <c r="AW138" s="13" t="s">
        <v>34</v>
      </c>
      <c r="AX138" s="13" t="s">
        <v>78</v>
      </c>
      <c r="AY138" s="216" t="s">
        <v>132</v>
      </c>
    </row>
    <row r="139" spans="2:51" s="13" customFormat="1" ht="12">
      <c r="B139" s="206"/>
      <c r="C139" s="207"/>
      <c r="D139" s="199" t="s">
        <v>145</v>
      </c>
      <c r="E139" s="208" t="s">
        <v>1</v>
      </c>
      <c r="F139" s="209" t="s">
        <v>492</v>
      </c>
      <c r="G139" s="207"/>
      <c r="H139" s="210">
        <v>40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145</v>
      </c>
      <c r="AU139" s="216" t="s">
        <v>88</v>
      </c>
      <c r="AV139" s="13" t="s">
        <v>88</v>
      </c>
      <c r="AW139" s="13" t="s">
        <v>34</v>
      </c>
      <c r="AX139" s="13" t="s">
        <v>78</v>
      </c>
      <c r="AY139" s="216" t="s">
        <v>132</v>
      </c>
    </row>
    <row r="140" spans="2:51" s="13" customFormat="1" ht="12">
      <c r="B140" s="206"/>
      <c r="C140" s="207"/>
      <c r="D140" s="199" t="s">
        <v>145</v>
      </c>
      <c r="E140" s="208" t="s">
        <v>1</v>
      </c>
      <c r="F140" s="209" t="s">
        <v>493</v>
      </c>
      <c r="G140" s="207"/>
      <c r="H140" s="210">
        <v>20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145</v>
      </c>
      <c r="AU140" s="216" t="s">
        <v>88</v>
      </c>
      <c r="AV140" s="13" t="s">
        <v>88</v>
      </c>
      <c r="AW140" s="13" t="s">
        <v>34</v>
      </c>
      <c r="AX140" s="13" t="s">
        <v>78</v>
      </c>
      <c r="AY140" s="216" t="s">
        <v>132</v>
      </c>
    </row>
    <row r="141" spans="2:51" s="13" customFormat="1" ht="12">
      <c r="B141" s="206"/>
      <c r="C141" s="207"/>
      <c r="D141" s="199" t="s">
        <v>145</v>
      </c>
      <c r="E141" s="208" t="s">
        <v>1</v>
      </c>
      <c r="F141" s="209" t="s">
        <v>494</v>
      </c>
      <c r="G141" s="207"/>
      <c r="H141" s="210">
        <v>20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145</v>
      </c>
      <c r="AU141" s="216" t="s">
        <v>88</v>
      </c>
      <c r="AV141" s="13" t="s">
        <v>88</v>
      </c>
      <c r="AW141" s="13" t="s">
        <v>34</v>
      </c>
      <c r="AX141" s="13" t="s">
        <v>78</v>
      </c>
      <c r="AY141" s="216" t="s">
        <v>132</v>
      </c>
    </row>
    <row r="142" spans="2:51" s="14" customFormat="1" ht="12">
      <c r="B142" s="217"/>
      <c r="C142" s="218"/>
      <c r="D142" s="199" t="s">
        <v>145</v>
      </c>
      <c r="E142" s="219" t="s">
        <v>1</v>
      </c>
      <c r="F142" s="220" t="s">
        <v>148</v>
      </c>
      <c r="G142" s="218"/>
      <c r="H142" s="221">
        <v>470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145</v>
      </c>
      <c r="AU142" s="227" t="s">
        <v>88</v>
      </c>
      <c r="AV142" s="14" t="s">
        <v>139</v>
      </c>
      <c r="AW142" s="14" t="s">
        <v>34</v>
      </c>
      <c r="AX142" s="14" t="s">
        <v>86</v>
      </c>
      <c r="AY142" s="227" t="s">
        <v>132</v>
      </c>
    </row>
    <row r="143" spans="1:65" s="2" customFormat="1" ht="16.5" customHeight="1">
      <c r="A143" s="34"/>
      <c r="B143" s="35"/>
      <c r="C143" s="239" t="s">
        <v>169</v>
      </c>
      <c r="D143" s="239" t="s">
        <v>240</v>
      </c>
      <c r="E143" s="240" t="s">
        <v>495</v>
      </c>
      <c r="F143" s="241" t="s">
        <v>496</v>
      </c>
      <c r="G143" s="242" t="s">
        <v>137</v>
      </c>
      <c r="H143" s="243">
        <v>29.375</v>
      </c>
      <c r="I143" s="244"/>
      <c r="J143" s="245">
        <f>ROUND(I143*H143,2)</f>
        <v>0</v>
      </c>
      <c r="K143" s="241" t="s">
        <v>138</v>
      </c>
      <c r="L143" s="246"/>
      <c r="M143" s="247" t="s">
        <v>1</v>
      </c>
      <c r="N143" s="248" t="s">
        <v>43</v>
      </c>
      <c r="O143" s="71"/>
      <c r="P143" s="195">
        <f>O143*H143</f>
        <v>0</v>
      </c>
      <c r="Q143" s="195">
        <v>0.22</v>
      </c>
      <c r="R143" s="195">
        <f>Q143*H143</f>
        <v>6.4625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193</v>
      </c>
      <c r="AT143" s="197" t="s">
        <v>240</v>
      </c>
      <c r="AU143" s="197" t="s">
        <v>88</v>
      </c>
      <c r="AY143" s="17" t="s">
        <v>132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86</v>
      </c>
      <c r="BK143" s="198">
        <f>ROUND(I143*H143,2)</f>
        <v>0</v>
      </c>
      <c r="BL143" s="17" t="s">
        <v>139</v>
      </c>
      <c r="BM143" s="197" t="s">
        <v>497</v>
      </c>
    </row>
    <row r="144" spans="1:47" s="2" customFormat="1" ht="12">
      <c r="A144" s="34"/>
      <c r="B144" s="35"/>
      <c r="C144" s="36"/>
      <c r="D144" s="199" t="s">
        <v>141</v>
      </c>
      <c r="E144" s="36"/>
      <c r="F144" s="200" t="s">
        <v>496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141</v>
      </c>
      <c r="AU144" s="17" t="s">
        <v>88</v>
      </c>
    </row>
    <row r="145" spans="1:47" s="2" customFormat="1" ht="19.5">
      <c r="A145" s="34"/>
      <c r="B145" s="35"/>
      <c r="C145" s="36"/>
      <c r="D145" s="199" t="s">
        <v>498</v>
      </c>
      <c r="E145" s="36"/>
      <c r="F145" s="228" t="s">
        <v>499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498</v>
      </c>
      <c r="AU145" s="17" t="s">
        <v>88</v>
      </c>
    </row>
    <row r="146" spans="2:51" s="15" customFormat="1" ht="12">
      <c r="B146" s="229"/>
      <c r="C146" s="230"/>
      <c r="D146" s="199" t="s">
        <v>145</v>
      </c>
      <c r="E146" s="231" t="s">
        <v>1</v>
      </c>
      <c r="F146" s="232" t="s">
        <v>500</v>
      </c>
      <c r="G146" s="230"/>
      <c r="H146" s="231" t="s">
        <v>1</v>
      </c>
      <c r="I146" s="233"/>
      <c r="J146" s="230"/>
      <c r="K146" s="230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145</v>
      </c>
      <c r="AU146" s="238" t="s">
        <v>88</v>
      </c>
      <c r="AV146" s="15" t="s">
        <v>86</v>
      </c>
      <c r="AW146" s="15" t="s">
        <v>34</v>
      </c>
      <c r="AX146" s="15" t="s">
        <v>78</v>
      </c>
      <c r="AY146" s="238" t="s">
        <v>132</v>
      </c>
    </row>
    <row r="147" spans="2:51" s="13" customFormat="1" ht="22.5">
      <c r="B147" s="206"/>
      <c r="C147" s="207"/>
      <c r="D147" s="199" t="s">
        <v>145</v>
      </c>
      <c r="E147" s="208" t="s">
        <v>1</v>
      </c>
      <c r="F147" s="209" t="s">
        <v>501</v>
      </c>
      <c r="G147" s="207"/>
      <c r="H147" s="210">
        <v>29.375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145</v>
      </c>
      <c r="AU147" s="216" t="s">
        <v>88</v>
      </c>
      <c r="AV147" s="13" t="s">
        <v>88</v>
      </c>
      <c r="AW147" s="13" t="s">
        <v>34</v>
      </c>
      <c r="AX147" s="13" t="s">
        <v>78</v>
      </c>
      <c r="AY147" s="216" t="s">
        <v>132</v>
      </c>
    </row>
    <row r="148" spans="2:51" s="14" customFormat="1" ht="12">
      <c r="B148" s="217"/>
      <c r="C148" s="218"/>
      <c r="D148" s="199" t="s">
        <v>145</v>
      </c>
      <c r="E148" s="219" t="s">
        <v>1</v>
      </c>
      <c r="F148" s="220" t="s">
        <v>148</v>
      </c>
      <c r="G148" s="218"/>
      <c r="H148" s="221">
        <v>29.375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145</v>
      </c>
      <c r="AU148" s="227" t="s">
        <v>88</v>
      </c>
      <c r="AV148" s="14" t="s">
        <v>139</v>
      </c>
      <c r="AW148" s="14" t="s">
        <v>34</v>
      </c>
      <c r="AX148" s="14" t="s">
        <v>86</v>
      </c>
      <c r="AY148" s="227" t="s">
        <v>132</v>
      </c>
    </row>
    <row r="149" spans="1:65" s="2" customFormat="1" ht="16.5" customHeight="1">
      <c r="A149" s="34"/>
      <c r="B149" s="35"/>
      <c r="C149" s="239" t="s">
        <v>175</v>
      </c>
      <c r="D149" s="239" t="s">
        <v>240</v>
      </c>
      <c r="E149" s="240" t="s">
        <v>502</v>
      </c>
      <c r="F149" s="241" t="s">
        <v>503</v>
      </c>
      <c r="G149" s="242" t="s">
        <v>250</v>
      </c>
      <c r="H149" s="243">
        <v>52.875</v>
      </c>
      <c r="I149" s="244"/>
      <c r="J149" s="245">
        <f>ROUND(I149*H149,2)</f>
        <v>0</v>
      </c>
      <c r="K149" s="241" t="s">
        <v>138</v>
      </c>
      <c r="L149" s="246"/>
      <c r="M149" s="247" t="s">
        <v>1</v>
      </c>
      <c r="N149" s="248" t="s">
        <v>43</v>
      </c>
      <c r="O149" s="71"/>
      <c r="P149" s="195">
        <f>O149*H149</f>
        <v>0</v>
      </c>
      <c r="Q149" s="195">
        <v>1</v>
      </c>
      <c r="R149" s="195">
        <f>Q149*H149</f>
        <v>52.875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193</v>
      </c>
      <c r="AT149" s="197" t="s">
        <v>240</v>
      </c>
      <c r="AU149" s="197" t="s">
        <v>88</v>
      </c>
      <c r="AY149" s="17" t="s">
        <v>132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86</v>
      </c>
      <c r="BK149" s="198">
        <f>ROUND(I149*H149,2)</f>
        <v>0</v>
      </c>
      <c r="BL149" s="17" t="s">
        <v>139</v>
      </c>
      <c r="BM149" s="197" t="s">
        <v>504</v>
      </c>
    </row>
    <row r="150" spans="1:47" s="2" customFormat="1" ht="12">
      <c r="A150" s="34"/>
      <c r="B150" s="35"/>
      <c r="C150" s="36"/>
      <c r="D150" s="199" t="s">
        <v>141</v>
      </c>
      <c r="E150" s="36"/>
      <c r="F150" s="200" t="s">
        <v>503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141</v>
      </c>
      <c r="AU150" s="17" t="s">
        <v>88</v>
      </c>
    </row>
    <row r="151" spans="2:51" s="15" customFormat="1" ht="12">
      <c r="B151" s="229"/>
      <c r="C151" s="230"/>
      <c r="D151" s="199" t="s">
        <v>145</v>
      </c>
      <c r="E151" s="231" t="s">
        <v>1</v>
      </c>
      <c r="F151" s="232" t="s">
        <v>505</v>
      </c>
      <c r="G151" s="230"/>
      <c r="H151" s="231" t="s">
        <v>1</v>
      </c>
      <c r="I151" s="233"/>
      <c r="J151" s="230"/>
      <c r="K151" s="230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145</v>
      </c>
      <c r="AU151" s="238" t="s">
        <v>88</v>
      </c>
      <c r="AV151" s="15" t="s">
        <v>86</v>
      </c>
      <c r="AW151" s="15" t="s">
        <v>34</v>
      </c>
      <c r="AX151" s="15" t="s">
        <v>78</v>
      </c>
      <c r="AY151" s="238" t="s">
        <v>132</v>
      </c>
    </row>
    <row r="152" spans="2:51" s="13" customFormat="1" ht="22.5">
      <c r="B152" s="206"/>
      <c r="C152" s="207"/>
      <c r="D152" s="199" t="s">
        <v>145</v>
      </c>
      <c r="E152" s="208" t="s">
        <v>1</v>
      </c>
      <c r="F152" s="209" t="s">
        <v>506</v>
      </c>
      <c r="G152" s="207"/>
      <c r="H152" s="210">
        <v>52.875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145</v>
      </c>
      <c r="AU152" s="216" t="s">
        <v>88</v>
      </c>
      <c r="AV152" s="13" t="s">
        <v>88</v>
      </c>
      <c r="AW152" s="13" t="s">
        <v>34</v>
      </c>
      <c r="AX152" s="13" t="s">
        <v>78</v>
      </c>
      <c r="AY152" s="216" t="s">
        <v>132</v>
      </c>
    </row>
    <row r="153" spans="2:51" s="14" customFormat="1" ht="12">
      <c r="B153" s="217"/>
      <c r="C153" s="218"/>
      <c r="D153" s="199" t="s">
        <v>145</v>
      </c>
      <c r="E153" s="219" t="s">
        <v>1</v>
      </c>
      <c r="F153" s="220" t="s">
        <v>148</v>
      </c>
      <c r="G153" s="218"/>
      <c r="H153" s="221">
        <v>52.875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145</v>
      </c>
      <c r="AU153" s="227" t="s">
        <v>88</v>
      </c>
      <c r="AV153" s="14" t="s">
        <v>139</v>
      </c>
      <c r="AW153" s="14" t="s">
        <v>34</v>
      </c>
      <c r="AX153" s="14" t="s">
        <v>86</v>
      </c>
      <c r="AY153" s="227" t="s">
        <v>132</v>
      </c>
    </row>
    <row r="154" spans="1:65" s="2" customFormat="1" ht="33" customHeight="1">
      <c r="A154" s="34"/>
      <c r="B154" s="35"/>
      <c r="C154" s="186" t="s">
        <v>183</v>
      </c>
      <c r="D154" s="186" t="s">
        <v>134</v>
      </c>
      <c r="E154" s="187" t="s">
        <v>507</v>
      </c>
      <c r="F154" s="188" t="s">
        <v>508</v>
      </c>
      <c r="G154" s="189" t="s">
        <v>243</v>
      </c>
      <c r="H154" s="190">
        <v>805</v>
      </c>
      <c r="I154" s="191"/>
      <c r="J154" s="192">
        <f>ROUND(I154*H154,2)</f>
        <v>0</v>
      </c>
      <c r="K154" s="188" t="s">
        <v>138</v>
      </c>
      <c r="L154" s="39"/>
      <c r="M154" s="193" t="s">
        <v>1</v>
      </c>
      <c r="N154" s="194" t="s">
        <v>43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139</v>
      </c>
      <c r="AT154" s="197" t="s">
        <v>134</v>
      </c>
      <c r="AU154" s="197" t="s">
        <v>88</v>
      </c>
      <c r="AY154" s="17" t="s">
        <v>132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86</v>
      </c>
      <c r="BK154" s="198">
        <f>ROUND(I154*H154,2)</f>
        <v>0</v>
      </c>
      <c r="BL154" s="17" t="s">
        <v>139</v>
      </c>
      <c r="BM154" s="197" t="s">
        <v>509</v>
      </c>
    </row>
    <row r="155" spans="1:47" s="2" customFormat="1" ht="19.5">
      <c r="A155" s="34"/>
      <c r="B155" s="35"/>
      <c r="C155" s="36"/>
      <c r="D155" s="199" t="s">
        <v>141</v>
      </c>
      <c r="E155" s="36"/>
      <c r="F155" s="200" t="s">
        <v>510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141</v>
      </c>
      <c r="AU155" s="17" t="s">
        <v>88</v>
      </c>
    </row>
    <row r="156" spans="1:47" s="2" customFormat="1" ht="12">
      <c r="A156" s="34"/>
      <c r="B156" s="35"/>
      <c r="C156" s="36"/>
      <c r="D156" s="204" t="s">
        <v>143</v>
      </c>
      <c r="E156" s="36"/>
      <c r="F156" s="205" t="s">
        <v>511</v>
      </c>
      <c r="G156" s="36"/>
      <c r="H156" s="36"/>
      <c r="I156" s="201"/>
      <c r="J156" s="36"/>
      <c r="K156" s="36"/>
      <c r="L156" s="39"/>
      <c r="M156" s="202"/>
      <c r="N156" s="203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143</v>
      </c>
      <c r="AU156" s="17" t="s">
        <v>88</v>
      </c>
    </row>
    <row r="157" spans="2:51" s="13" customFormat="1" ht="12">
      <c r="B157" s="206"/>
      <c r="C157" s="207"/>
      <c r="D157" s="199" t="s">
        <v>145</v>
      </c>
      <c r="E157" s="208" t="s">
        <v>1</v>
      </c>
      <c r="F157" s="209" t="s">
        <v>512</v>
      </c>
      <c r="G157" s="207"/>
      <c r="H157" s="210">
        <v>335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145</v>
      </c>
      <c r="AU157" s="216" t="s">
        <v>88</v>
      </c>
      <c r="AV157" s="13" t="s">
        <v>88</v>
      </c>
      <c r="AW157" s="13" t="s">
        <v>34</v>
      </c>
      <c r="AX157" s="13" t="s">
        <v>78</v>
      </c>
      <c r="AY157" s="216" t="s">
        <v>132</v>
      </c>
    </row>
    <row r="158" spans="2:51" s="13" customFormat="1" ht="12">
      <c r="B158" s="206"/>
      <c r="C158" s="207"/>
      <c r="D158" s="199" t="s">
        <v>145</v>
      </c>
      <c r="E158" s="208" t="s">
        <v>1</v>
      </c>
      <c r="F158" s="209" t="s">
        <v>513</v>
      </c>
      <c r="G158" s="207"/>
      <c r="H158" s="210">
        <v>200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145</v>
      </c>
      <c r="AU158" s="216" t="s">
        <v>88</v>
      </c>
      <c r="AV158" s="13" t="s">
        <v>88</v>
      </c>
      <c r="AW158" s="13" t="s">
        <v>34</v>
      </c>
      <c r="AX158" s="13" t="s">
        <v>78</v>
      </c>
      <c r="AY158" s="216" t="s">
        <v>132</v>
      </c>
    </row>
    <row r="159" spans="2:51" s="13" customFormat="1" ht="12">
      <c r="B159" s="206"/>
      <c r="C159" s="207"/>
      <c r="D159" s="199" t="s">
        <v>145</v>
      </c>
      <c r="E159" s="208" t="s">
        <v>1</v>
      </c>
      <c r="F159" s="209" t="s">
        <v>514</v>
      </c>
      <c r="G159" s="207"/>
      <c r="H159" s="210">
        <v>175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145</v>
      </c>
      <c r="AU159" s="216" t="s">
        <v>88</v>
      </c>
      <c r="AV159" s="13" t="s">
        <v>88</v>
      </c>
      <c r="AW159" s="13" t="s">
        <v>34</v>
      </c>
      <c r="AX159" s="13" t="s">
        <v>78</v>
      </c>
      <c r="AY159" s="216" t="s">
        <v>132</v>
      </c>
    </row>
    <row r="160" spans="2:51" s="13" customFormat="1" ht="12">
      <c r="B160" s="206"/>
      <c r="C160" s="207"/>
      <c r="D160" s="199" t="s">
        <v>145</v>
      </c>
      <c r="E160" s="208" t="s">
        <v>1</v>
      </c>
      <c r="F160" s="209" t="s">
        <v>515</v>
      </c>
      <c r="G160" s="207"/>
      <c r="H160" s="210">
        <v>80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145</v>
      </c>
      <c r="AU160" s="216" t="s">
        <v>88</v>
      </c>
      <c r="AV160" s="13" t="s">
        <v>88</v>
      </c>
      <c r="AW160" s="13" t="s">
        <v>34</v>
      </c>
      <c r="AX160" s="13" t="s">
        <v>78</v>
      </c>
      <c r="AY160" s="216" t="s">
        <v>132</v>
      </c>
    </row>
    <row r="161" spans="2:51" s="13" customFormat="1" ht="12">
      <c r="B161" s="206"/>
      <c r="C161" s="207"/>
      <c r="D161" s="199" t="s">
        <v>145</v>
      </c>
      <c r="E161" s="208" t="s">
        <v>1</v>
      </c>
      <c r="F161" s="209" t="s">
        <v>516</v>
      </c>
      <c r="G161" s="207"/>
      <c r="H161" s="210">
        <v>15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145</v>
      </c>
      <c r="AU161" s="216" t="s">
        <v>88</v>
      </c>
      <c r="AV161" s="13" t="s">
        <v>88</v>
      </c>
      <c r="AW161" s="13" t="s">
        <v>34</v>
      </c>
      <c r="AX161" s="13" t="s">
        <v>78</v>
      </c>
      <c r="AY161" s="216" t="s">
        <v>132</v>
      </c>
    </row>
    <row r="162" spans="2:51" s="14" customFormat="1" ht="12">
      <c r="B162" s="217"/>
      <c r="C162" s="218"/>
      <c r="D162" s="199" t="s">
        <v>145</v>
      </c>
      <c r="E162" s="219" t="s">
        <v>1</v>
      </c>
      <c r="F162" s="220" t="s">
        <v>148</v>
      </c>
      <c r="G162" s="218"/>
      <c r="H162" s="221">
        <v>805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145</v>
      </c>
      <c r="AU162" s="227" t="s">
        <v>88</v>
      </c>
      <c r="AV162" s="14" t="s">
        <v>139</v>
      </c>
      <c r="AW162" s="14" t="s">
        <v>34</v>
      </c>
      <c r="AX162" s="14" t="s">
        <v>86</v>
      </c>
      <c r="AY162" s="227" t="s">
        <v>132</v>
      </c>
    </row>
    <row r="163" spans="1:65" s="2" customFormat="1" ht="24.2" customHeight="1">
      <c r="A163" s="34"/>
      <c r="B163" s="35"/>
      <c r="C163" s="186" t="s">
        <v>193</v>
      </c>
      <c r="D163" s="186" t="s">
        <v>134</v>
      </c>
      <c r="E163" s="187" t="s">
        <v>517</v>
      </c>
      <c r="F163" s="188" t="s">
        <v>518</v>
      </c>
      <c r="G163" s="189" t="s">
        <v>243</v>
      </c>
      <c r="H163" s="190">
        <v>805</v>
      </c>
      <c r="I163" s="191"/>
      <c r="J163" s="192">
        <f>ROUND(I163*H163,2)</f>
        <v>0</v>
      </c>
      <c r="K163" s="188" t="s">
        <v>138</v>
      </c>
      <c r="L163" s="39"/>
      <c r="M163" s="193" t="s">
        <v>1</v>
      </c>
      <c r="N163" s="194" t="s">
        <v>43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139</v>
      </c>
      <c r="AT163" s="197" t="s">
        <v>134</v>
      </c>
      <c r="AU163" s="197" t="s">
        <v>88</v>
      </c>
      <c r="AY163" s="17" t="s">
        <v>132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86</v>
      </c>
      <c r="BK163" s="198">
        <f>ROUND(I163*H163,2)</f>
        <v>0</v>
      </c>
      <c r="BL163" s="17" t="s">
        <v>139</v>
      </c>
      <c r="BM163" s="197" t="s">
        <v>519</v>
      </c>
    </row>
    <row r="164" spans="1:47" s="2" customFormat="1" ht="19.5">
      <c r="A164" s="34"/>
      <c r="B164" s="35"/>
      <c r="C164" s="36"/>
      <c r="D164" s="199" t="s">
        <v>141</v>
      </c>
      <c r="E164" s="36"/>
      <c r="F164" s="200" t="s">
        <v>520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141</v>
      </c>
      <c r="AU164" s="17" t="s">
        <v>88</v>
      </c>
    </row>
    <row r="165" spans="1:47" s="2" customFormat="1" ht="12">
      <c r="A165" s="34"/>
      <c r="B165" s="35"/>
      <c r="C165" s="36"/>
      <c r="D165" s="204" t="s">
        <v>143</v>
      </c>
      <c r="E165" s="36"/>
      <c r="F165" s="205" t="s">
        <v>521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143</v>
      </c>
      <c r="AU165" s="17" t="s">
        <v>88</v>
      </c>
    </row>
    <row r="166" spans="1:65" s="2" customFormat="1" ht="16.5" customHeight="1">
      <c r="A166" s="34"/>
      <c r="B166" s="35"/>
      <c r="C166" s="239" t="s">
        <v>201</v>
      </c>
      <c r="D166" s="239" t="s">
        <v>240</v>
      </c>
      <c r="E166" s="240" t="s">
        <v>522</v>
      </c>
      <c r="F166" s="241" t="s">
        <v>523</v>
      </c>
      <c r="G166" s="242" t="s">
        <v>243</v>
      </c>
      <c r="H166" s="243">
        <v>335</v>
      </c>
      <c r="I166" s="244"/>
      <c r="J166" s="245">
        <f>ROUND(I166*H166,2)</f>
        <v>0</v>
      </c>
      <c r="K166" s="241" t="s">
        <v>271</v>
      </c>
      <c r="L166" s="246"/>
      <c r="M166" s="247" t="s">
        <v>1</v>
      </c>
      <c r="N166" s="248" t="s">
        <v>43</v>
      </c>
      <c r="O166" s="71"/>
      <c r="P166" s="195">
        <f>O166*H166</f>
        <v>0</v>
      </c>
      <c r="Q166" s="195">
        <v>0.0035</v>
      </c>
      <c r="R166" s="195">
        <f>Q166*H166</f>
        <v>1.1725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193</v>
      </c>
      <c r="AT166" s="197" t="s">
        <v>240</v>
      </c>
      <c r="AU166" s="197" t="s">
        <v>88</v>
      </c>
      <c r="AY166" s="17" t="s">
        <v>132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86</v>
      </c>
      <c r="BK166" s="198">
        <f>ROUND(I166*H166,2)</f>
        <v>0</v>
      </c>
      <c r="BL166" s="17" t="s">
        <v>139</v>
      </c>
      <c r="BM166" s="197" t="s">
        <v>524</v>
      </c>
    </row>
    <row r="167" spans="2:51" s="13" customFormat="1" ht="12">
      <c r="B167" s="206"/>
      <c r="C167" s="207"/>
      <c r="D167" s="199" t="s">
        <v>145</v>
      </c>
      <c r="E167" s="208" t="s">
        <v>1</v>
      </c>
      <c r="F167" s="209" t="s">
        <v>512</v>
      </c>
      <c r="G167" s="207"/>
      <c r="H167" s="210">
        <v>335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145</v>
      </c>
      <c r="AU167" s="216" t="s">
        <v>88</v>
      </c>
      <c r="AV167" s="13" t="s">
        <v>88</v>
      </c>
      <c r="AW167" s="13" t="s">
        <v>34</v>
      </c>
      <c r="AX167" s="13" t="s">
        <v>78</v>
      </c>
      <c r="AY167" s="216" t="s">
        <v>132</v>
      </c>
    </row>
    <row r="168" spans="2:51" s="14" customFormat="1" ht="12">
      <c r="B168" s="217"/>
      <c r="C168" s="218"/>
      <c r="D168" s="199" t="s">
        <v>145</v>
      </c>
      <c r="E168" s="219" t="s">
        <v>1</v>
      </c>
      <c r="F168" s="220" t="s">
        <v>148</v>
      </c>
      <c r="G168" s="218"/>
      <c r="H168" s="221">
        <v>335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145</v>
      </c>
      <c r="AU168" s="227" t="s">
        <v>88</v>
      </c>
      <c r="AV168" s="14" t="s">
        <v>139</v>
      </c>
      <c r="AW168" s="14" t="s">
        <v>34</v>
      </c>
      <c r="AX168" s="14" t="s">
        <v>86</v>
      </c>
      <c r="AY168" s="227" t="s">
        <v>132</v>
      </c>
    </row>
    <row r="169" spans="1:65" s="2" customFormat="1" ht="16.5" customHeight="1">
      <c r="A169" s="34"/>
      <c r="B169" s="35"/>
      <c r="C169" s="239" t="s">
        <v>208</v>
      </c>
      <c r="D169" s="239" t="s">
        <v>240</v>
      </c>
      <c r="E169" s="240" t="s">
        <v>525</v>
      </c>
      <c r="F169" s="241" t="s">
        <v>526</v>
      </c>
      <c r="G169" s="242" t="s">
        <v>243</v>
      </c>
      <c r="H169" s="243">
        <v>200</v>
      </c>
      <c r="I169" s="244"/>
      <c r="J169" s="245">
        <f>ROUND(I169*H169,2)</f>
        <v>0</v>
      </c>
      <c r="K169" s="241" t="s">
        <v>271</v>
      </c>
      <c r="L169" s="246"/>
      <c r="M169" s="247" t="s">
        <v>1</v>
      </c>
      <c r="N169" s="248" t="s">
        <v>43</v>
      </c>
      <c r="O169" s="71"/>
      <c r="P169" s="195">
        <f>O169*H169</f>
        <v>0</v>
      </c>
      <c r="Q169" s="195">
        <v>0.0035</v>
      </c>
      <c r="R169" s="195">
        <f>Q169*H169</f>
        <v>0.7000000000000001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193</v>
      </c>
      <c r="AT169" s="197" t="s">
        <v>240</v>
      </c>
      <c r="AU169" s="197" t="s">
        <v>88</v>
      </c>
      <c r="AY169" s="17" t="s">
        <v>132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86</v>
      </c>
      <c r="BK169" s="198">
        <f>ROUND(I169*H169,2)</f>
        <v>0</v>
      </c>
      <c r="BL169" s="17" t="s">
        <v>139</v>
      </c>
      <c r="BM169" s="197" t="s">
        <v>527</v>
      </c>
    </row>
    <row r="170" spans="2:51" s="13" customFormat="1" ht="12">
      <c r="B170" s="206"/>
      <c r="C170" s="207"/>
      <c r="D170" s="199" t="s">
        <v>145</v>
      </c>
      <c r="E170" s="208" t="s">
        <v>1</v>
      </c>
      <c r="F170" s="209" t="s">
        <v>513</v>
      </c>
      <c r="G170" s="207"/>
      <c r="H170" s="210">
        <v>200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145</v>
      </c>
      <c r="AU170" s="216" t="s">
        <v>88</v>
      </c>
      <c r="AV170" s="13" t="s">
        <v>88</v>
      </c>
      <c r="AW170" s="13" t="s">
        <v>34</v>
      </c>
      <c r="AX170" s="13" t="s">
        <v>78</v>
      </c>
      <c r="AY170" s="216" t="s">
        <v>132</v>
      </c>
    </row>
    <row r="171" spans="2:51" s="14" customFormat="1" ht="12">
      <c r="B171" s="217"/>
      <c r="C171" s="218"/>
      <c r="D171" s="199" t="s">
        <v>145</v>
      </c>
      <c r="E171" s="219" t="s">
        <v>1</v>
      </c>
      <c r="F171" s="220" t="s">
        <v>148</v>
      </c>
      <c r="G171" s="218"/>
      <c r="H171" s="221">
        <v>200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145</v>
      </c>
      <c r="AU171" s="227" t="s">
        <v>88</v>
      </c>
      <c r="AV171" s="14" t="s">
        <v>139</v>
      </c>
      <c r="AW171" s="14" t="s">
        <v>34</v>
      </c>
      <c r="AX171" s="14" t="s">
        <v>86</v>
      </c>
      <c r="AY171" s="227" t="s">
        <v>132</v>
      </c>
    </row>
    <row r="172" spans="1:65" s="2" customFormat="1" ht="16.5" customHeight="1">
      <c r="A172" s="34"/>
      <c r="B172" s="35"/>
      <c r="C172" s="239" t="s">
        <v>217</v>
      </c>
      <c r="D172" s="239" t="s">
        <v>240</v>
      </c>
      <c r="E172" s="240" t="s">
        <v>528</v>
      </c>
      <c r="F172" s="241" t="s">
        <v>529</v>
      </c>
      <c r="G172" s="242" t="s">
        <v>243</v>
      </c>
      <c r="H172" s="243">
        <v>175</v>
      </c>
      <c r="I172" s="244"/>
      <c r="J172" s="245">
        <f>ROUND(I172*H172,2)</f>
        <v>0</v>
      </c>
      <c r="K172" s="241" t="s">
        <v>271</v>
      </c>
      <c r="L172" s="246"/>
      <c r="M172" s="247" t="s">
        <v>1</v>
      </c>
      <c r="N172" s="248" t="s">
        <v>43</v>
      </c>
      <c r="O172" s="71"/>
      <c r="P172" s="195">
        <f>O172*H172</f>
        <v>0</v>
      </c>
      <c r="Q172" s="195">
        <v>0.0035</v>
      </c>
      <c r="R172" s="195">
        <f>Q172*H172</f>
        <v>0.6125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193</v>
      </c>
      <c r="AT172" s="197" t="s">
        <v>240</v>
      </c>
      <c r="AU172" s="197" t="s">
        <v>88</v>
      </c>
      <c r="AY172" s="17" t="s">
        <v>132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86</v>
      </c>
      <c r="BK172" s="198">
        <f>ROUND(I172*H172,2)</f>
        <v>0</v>
      </c>
      <c r="BL172" s="17" t="s">
        <v>139</v>
      </c>
      <c r="BM172" s="197" t="s">
        <v>530</v>
      </c>
    </row>
    <row r="173" spans="2:51" s="13" customFormat="1" ht="12">
      <c r="B173" s="206"/>
      <c r="C173" s="207"/>
      <c r="D173" s="199" t="s">
        <v>145</v>
      </c>
      <c r="E173" s="208" t="s">
        <v>1</v>
      </c>
      <c r="F173" s="209" t="s">
        <v>514</v>
      </c>
      <c r="G173" s="207"/>
      <c r="H173" s="210">
        <v>175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145</v>
      </c>
      <c r="AU173" s="216" t="s">
        <v>88</v>
      </c>
      <c r="AV173" s="13" t="s">
        <v>88</v>
      </c>
      <c r="AW173" s="13" t="s">
        <v>34</v>
      </c>
      <c r="AX173" s="13" t="s">
        <v>78</v>
      </c>
      <c r="AY173" s="216" t="s">
        <v>132</v>
      </c>
    </row>
    <row r="174" spans="2:51" s="14" customFormat="1" ht="12">
      <c r="B174" s="217"/>
      <c r="C174" s="218"/>
      <c r="D174" s="199" t="s">
        <v>145</v>
      </c>
      <c r="E174" s="219" t="s">
        <v>1</v>
      </c>
      <c r="F174" s="220" t="s">
        <v>148</v>
      </c>
      <c r="G174" s="218"/>
      <c r="H174" s="221">
        <v>175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145</v>
      </c>
      <c r="AU174" s="227" t="s">
        <v>88</v>
      </c>
      <c r="AV174" s="14" t="s">
        <v>139</v>
      </c>
      <c r="AW174" s="14" t="s">
        <v>34</v>
      </c>
      <c r="AX174" s="14" t="s">
        <v>86</v>
      </c>
      <c r="AY174" s="227" t="s">
        <v>132</v>
      </c>
    </row>
    <row r="175" spans="1:65" s="2" customFormat="1" ht="16.5" customHeight="1">
      <c r="A175" s="34"/>
      <c r="B175" s="35"/>
      <c r="C175" s="239" t="s">
        <v>225</v>
      </c>
      <c r="D175" s="239" t="s">
        <v>240</v>
      </c>
      <c r="E175" s="240" t="s">
        <v>531</v>
      </c>
      <c r="F175" s="241" t="s">
        <v>532</v>
      </c>
      <c r="G175" s="242" t="s">
        <v>243</v>
      </c>
      <c r="H175" s="243">
        <v>80</v>
      </c>
      <c r="I175" s="244"/>
      <c r="J175" s="245">
        <f>ROUND(I175*H175,2)</f>
        <v>0</v>
      </c>
      <c r="K175" s="241" t="s">
        <v>271</v>
      </c>
      <c r="L175" s="246"/>
      <c r="M175" s="247" t="s">
        <v>1</v>
      </c>
      <c r="N175" s="248" t="s">
        <v>43</v>
      </c>
      <c r="O175" s="71"/>
      <c r="P175" s="195">
        <f>O175*H175</f>
        <v>0</v>
      </c>
      <c r="Q175" s="195">
        <v>0.0035</v>
      </c>
      <c r="R175" s="195">
        <f>Q175*H175</f>
        <v>0.28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193</v>
      </c>
      <c r="AT175" s="197" t="s">
        <v>240</v>
      </c>
      <c r="AU175" s="197" t="s">
        <v>88</v>
      </c>
      <c r="AY175" s="17" t="s">
        <v>132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86</v>
      </c>
      <c r="BK175" s="198">
        <f>ROUND(I175*H175,2)</f>
        <v>0</v>
      </c>
      <c r="BL175" s="17" t="s">
        <v>139</v>
      </c>
      <c r="BM175" s="197" t="s">
        <v>533</v>
      </c>
    </row>
    <row r="176" spans="2:51" s="13" customFormat="1" ht="12">
      <c r="B176" s="206"/>
      <c r="C176" s="207"/>
      <c r="D176" s="199" t="s">
        <v>145</v>
      </c>
      <c r="E176" s="208" t="s">
        <v>1</v>
      </c>
      <c r="F176" s="209" t="s">
        <v>515</v>
      </c>
      <c r="G176" s="207"/>
      <c r="H176" s="210">
        <v>80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145</v>
      </c>
      <c r="AU176" s="216" t="s">
        <v>88</v>
      </c>
      <c r="AV176" s="13" t="s">
        <v>88</v>
      </c>
      <c r="AW176" s="13" t="s">
        <v>34</v>
      </c>
      <c r="AX176" s="13" t="s">
        <v>78</v>
      </c>
      <c r="AY176" s="216" t="s">
        <v>132</v>
      </c>
    </row>
    <row r="177" spans="2:51" s="14" customFormat="1" ht="12">
      <c r="B177" s="217"/>
      <c r="C177" s="218"/>
      <c r="D177" s="199" t="s">
        <v>145</v>
      </c>
      <c r="E177" s="219" t="s">
        <v>1</v>
      </c>
      <c r="F177" s="220" t="s">
        <v>148</v>
      </c>
      <c r="G177" s="218"/>
      <c r="H177" s="221">
        <v>80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145</v>
      </c>
      <c r="AU177" s="227" t="s">
        <v>88</v>
      </c>
      <c r="AV177" s="14" t="s">
        <v>139</v>
      </c>
      <c r="AW177" s="14" t="s">
        <v>34</v>
      </c>
      <c r="AX177" s="14" t="s">
        <v>86</v>
      </c>
      <c r="AY177" s="227" t="s">
        <v>132</v>
      </c>
    </row>
    <row r="178" spans="1:65" s="2" customFormat="1" ht="16.5" customHeight="1">
      <c r="A178" s="34"/>
      <c r="B178" s="35"/>
      <c r="C178" s="239" t="s">
        <v>232</v>
      </c>
      <c r="D178" s="239" t="s">
        <v>240</v>
      </c>
      <c r="E178" s="240" t="s">
        <v>534</v>
      </c>
      <c r="F178" s="241" t="s">
        <v>535</v>
      </c>
      <c r="G178" s="242" t="s">
        <v>243</v>
      </c>
      <c r="H178" s="243">
        <v>15</v>
      </c>
      <c r="I178" s="244"/>
      <c r="J178" s="245">
        <f>ROUND(I178*H178,2)</f>
        <v>0</v>
      </c>
      <c r="K178" s="241" t="s">
        <v>271</v>
      </c>
      <c r="L178" s="246"/>
      <c r="M178" s="247" t="s">
        <v>1</v>
      </c>
      <c r="N178" s="248" t="s">
        <v>43</v>
      </c>
      <c r="O178" s="71"/>
      <c r="P178" s="195">
        <f>O178*H178</f>
        <v>0</v>
      </c>
      <c r="Q178" s="195">
        <v>0.0035</v>
      </c>
      <c r="R178" s="195">
        <f>Q178*H178</f>
        <v>0.0525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193</v>
      </c>
      <c r="AT178" s="197" t="s">
        <v>240</v>
      </c>
      <c r="AU178" s="197" t="s">
        <v>88</v>
      </c>
      <c r="AY178" s="17" t="s">
        <v>132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86</v>
      </c>
      <c r="BK178" s="198">
        <f>ROUND(I178*H178,2)</f>
        <v>0</v>
      </c>
      <c r="BL178" s="17" t="s">
        <v>139</v>
      </c>
      <c r="BM178" s="197" t="s">
        <v>536</v>
      </c>
    </row>
    <row r="179" spans="2:51" s="13" customFormat="1" ht="12">
      <c r="B179" s="206"/>
      <c r="C179" s="207"/>
      <c r="D179" s="199" t="s">
        <v>145</v>
      </c>
      <c r="E179" s="208" t="s">
        <v>1</v>
      </c>
      <c r="F179" s="209" t="s">
        <v>516</v>
      </c>
      <c r="G179" s="207"/>
      <c r="H179" s="210">
        <v>15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145</v>
      </c>
      <c r="AU179" s="216" t="s">
        <v>88</v>
      </c>
      <c r="AV179" s="13" t="s">
        <v>88</v>
      </c>
      <c r="AW179" s="13" t="s">
        <v>34</v>
      </c>
      <c r="AX179" s="13" t="s">
        <v>78</v>
      </c>
      <c r="AY179" s="216" t="s">
        <v>132</v>
      </c>
    </row>
    <row r="180" spans="2:51" s="14" customFormat="1" ht="12">
      <c r="B180" s="217"/>
      <c r="C180" s="218"/>
      <c r="D180" s="199" t="s">
        <v>145</v>
      </c>
      <c r="E180" s="219" t="s">
        <v>1</v>
      </c>
      <c r="F180" s="220" t="s">
        <v>148</v>
      </c>
      <c r="G180" s="218"/>
      <c r="H180" s="221">
        <v>15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145</v>
      </c>
      <c r="AU180" s="227" t="s">
        <v>88</v>
      </c>
      <c r="AV180" s="14" t="s">
        <v>139</v>
      </c>
      <c r="AW180" s="14" t="s">
        <v>34</v>
      </c>
      <c r="AX180" s="14" t="s">
        <v>86</v>
      </c>
      <c r="AY180" s="227" t="s">
        <v>132</v>
      </c>
    </row>
    <row r="181" spans="1:65" s="2" customFormat="1" ht="24.2" customHeight="1">
      <c r="A181" s="34"/>
      <c r="B181" s="35"/>
      <c r="C181" s="186" t="s">
        <v>239</v>
      </c>
      <c r="D181" s="186" t="s">
        <v>134</v>
      </c>
      <c r="E181" s="187" t="s">
        <v>537</v>
      </c>
      <c r="F181" s="188" t="s">
        <v>538</v>
      </c>
      <c r="G181" s="189" t="s">
        <v>243</v>
      </c>
      <c r="H181" s="190">
        <v>470</v>
      </c>
      <c r="I181" s="191"/>
      <c r="J181" s="192">
        <f>ROUND(I181*H181,2)</f>
        <v>0</v>
      </c>
      <c r="K181" s="188" t="s">
        <v>138</v>
      </c>
      <c r="L181" s="39"/>
      <c r="M181" s="193" t="s">
        <v>1</v>
      </c>
      <c r="N181" s="194" t="s">
        <v>43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139</v>
      </c>
      <c r="AT181" s="197" t="s">
        <v>134</v>
      </c>
      <c r="AU181" s="197" t="s">
        <v>88</v>
      </c>
      <c r="AY181" s="17" t="s">
        <v>132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86</v>
      </c>
      <c r="BK181" s="198">
        <f>ROUND(I181*H181,2)</f>
        <v>0</v>
      </c>
      <c r="BL181" s="17" t="s">
        <v>139</v>
      </c>
      <c r="BM181" s="197" t="s">
        <v>539</v>
      </c>
    </row>
    <row r="182" spans="1:47" s="2" customFormat="1" ht="29.25">
      <c r="A182" s="34"/>
      <c r="B182" s="35"/>
      <c r="C182" s="36"/>
      <c r="D182" s="199" t="s">
        <v>141</v>
      </c>
      <c r="E182" s="36"/>
      <c r="F182" s="200" t="s">
        <v>540</v>
      </c>
      <c r="G182" s="36"/>
      <c r="H182" s="36"/>
      <c r="I182" s="201"/>
      <c r="J182" s="36"/>
      <c r="K182" s="36"/>
      <c r="L182" s="39"/>
      <c r="M182" s="202"/>
      <c r="N182" s="203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141</v>
      </c>
      <c r="AU182" s="17" t="s">
        <v>88</v>
      </c>
    </row>
    <row r="183" spans="1:47" s="2" customFormat="1" ht="12">
      <c r="A183" s="34"/>
      <c r="B183" s="35"/>
      <c r="C183" s="36"/>
      <c r="D183" s="204" t="s">
        <v>143</v>
      </c>
      <c r="E183" s="36"/>
      <c r="F183" s="205" t="s">
        <v>541</v>
      </c>
      <c r="G183" s="36"/>
      <c r="H183" s="36"/>
      <c r="I183" s="201"/>
      <c r="J183" s="36"/>
      <c r="K183" s="36"/>
      <c r="L183" s="39"/>
      <c r="M183" s="202"/>
      <c r="N183" s="203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143</v>
      </c>
      <c r="AU183" s="17" t="s">
        <v>88</v>
      </c>
    </row>
    <row r="184" spans="1:47" s="2" customFormat="1" ht="48.75">
      <c r="A184" s="34"/>
      <c r="B184" s="35"/>
      <c r="C184" s="36"/>
      <c r="D184" s="199" t="s">
        <v>498</v>
      </c>
      <c r="E184" s="36"/>
      <c r="F184" s="228" t="s">
        <v>542</v>
      </c>
      <c r="G184" s="36"/>
      <c r="H184" s="36"/>
      <c r="I184" s="201"/>
      <c r="J184" s="36"/>
      <c r="K184" s="36"/>
      <c r="L184" s="39"/>
      <c r="M184" s="202"/>
      <c r="N184" s="203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498</v>
      </c>
      <c r="AU184" s="17" t="s">
        <v>88</v>
      </c>
    </row>
    <row r="185" spans="2:51" s="13" customFormat="1" ht="12">
      <c r="B185" s="206"/>
      <c r="C185" s="207"/>
      <c r="D185" s="199" t="s">
        <v>145</v>
      </c>
      <c r="E185" s="208" t="s">
        <v>1</v>
      </c>
      <c r="F185" s="209" t="s">
        <v>487</v>
      </c>
      <c r="G185" s="207"/>
      <c r="H185" s="210">
        <v>130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145</v>
      </c>
      <c r="AU185" s="216" t="s">
        <v>88</v>
      </c>
      <c r="AV185" s="13" t="s">
        <v>88</v>
      </c>
      <c r="AW185" s="13" t="s">
        <v>34</v>
      </c>
      <c r="AX185" s="13" t="s">
        <v>78</v>
      </c>
      <c r="AY185" s="216" t="s">
        <v>132</v>
      </c>
    </row>
    <row r="186" spans="2:51" s="13" customFormat="1" ht="12">
      <c r="B186" s="206"/>
      <c r="C186" s="207"/>
      <c r="D186" s="199" t="s">
        <v>145</v>
      </c>
      <c r="E186" s="208" t="s">
        <v>1</v>
      </c>
      <c r="F186" s="209" t="s">
        <v>488</v>
      </c>
      <c r="G186" s="207"/>
      <c r="H186" s="210">
        <v>120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145</v>
      </c>
      <c r="AU186" s="216" t="s">
        <v>88</v>
      </c>
      <c r="AV186" s="13" t="s">
        <v>88</v>
      </c>
      <c r="AW186" s="13" t="s">
        <v>34</v>
      </c>
      <c r="AX186" s="13" t="s">
        <v>78</v>
      </c>
      <c r="AY186" s="216" t="s">
        <v>132</v>
      </c>
    </row>
    <row r="187" spans="2:51" s="13" customFormat="1" ht="12">
      <c r="B187" s="206"/>
      <c r="C187" s="207"/>
      <c r="D187" s="199" t="s">
        <v>145</v>
      </c>
      <c r="E187" s="208" t="s">
        <v>1</v>
      </c>
      <c r="F187" s="209" t="s">
        <v>489</v>
      </c>
      <c r="G187" s="207"/>
      <c r="H187" s="210">
        <v>85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145</v>
      </c>
      <c r="AU187" s="216" t="s">
        <v>88</v>
      </c>
      <c r="AV187" s="13" t="s">
        <v>88</v>
      </c>
      <c r="AW187" s="13" t="s">
        <v>34</v>
      </c>
      <c r="AX187" s="13" t="s">
        <v>78</v>
      </c>
      <c r="AY187" s="216" t="s">
        <v>132</v>
      </c>
    </row>
    <row r="188" spans="2:51" s="13" customFormat="1" ht="12">
      <c r="B188" s="206"/>
      <c r="C188" s="207"/>
      <c r="D188" s="199" t="s">
        <v>145</v>
      </c>
      <c r="E188" s="208" t="s">
        <v>1</v>
      </c>
      <c r="F188" s="209" t="s">
        <v>490</v>
      </c>
      <c r="G188" s="207"/>
      <c r="H188" s="210">
        <v>50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145</v>
      </c>
      <c r="AU188" s="216" t="s">
        <v>88</v>
      </c>
      <c r="AV188" s="13" t="s">
        <v>88</v>
      </c>
      <c r="AW188" s="13" t="s">
        <v>34</v>
      </c>
      <c r="AX188" s="13" t="s">
        <v>78</v>
      </c>
      <c r="AY188" s="216" t="s">
        <v>132</v>
      </c>
    </row>
    <row r="189" spans="2:51" s="13" customFormat="1" ht="12">
      <c r="B189" s="206"/>
      <c r="C189" s="207"/>
      <c r="D189" s="199" t="s">
        <v>145</v>
      </c>
      <c r="E189" s="208" t="s">
        <v>1</v>
      </c>
      <c r="F189" s="209" t="s">
        <v>491</v>
      </c>
      <c r="G189" s="207"/>
      <c r="H189" s="210">
        <v>5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145</v>
      </c>
      <c r="AU189" s="216" t="s">
        <v>88</v>
      </c>
      <c r="AV189" s="13" t="s">
        <v>88</v>
      </c>
      <c r="AW189" s="13" t="s">
        <v>34</v>
      </c>
      <c r="AX189" s="13" t="s">
        <v>78</v>
      </c>
      <c r="AY189" s="216" t="s">
        <v>132</v>
      </c>
    </row>
    <row r="190" spans="2:51" s="13" customFormat="1" ht="12">
      <c r="B190" s="206"/>
      <c r="C190" s="207"/>
      <c r="D190" s="199" t="s">
        <v>145</v>
      </c>
      <c r="E190" s="208" t="s">
        <v>1</v>
      </c>
      <c r="F190" s="209" t="s">
        <v>492</v>
      </c>
      <c r="G190" s="207"/>
      <c r="H190" s="210">
        <v>40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145</v>
      </c>
      <c r="AU190" s="216" t="s">
        <v>88</v>
      </c>
      <c r="AV190" s="13" t="s">
        <v>88</v>
      </c>
      <c r="AW190" s="13" t="s">
        <v>34</v>
      </c>
      <c r="AX190" s="13" t="s">
        <v>78</v>
      </c>
      <c r="AY190" s="216" t="s">
        <v>132</v>
      </c>
    </row>
    <row r="191" spans="2:51" s="13" customFormat="1" ht="12">
      <c r="B191" s="206"/>
      <c r="C191" s="207"/>
      <c r="D191" s="199" t="s">
        <v>145</v>
      </c>
      <c r="E191" s="208" t="s">
        <v>1</v>
      </c>
      <c r="F191" s="209" t="s">
        <v>493</v>
      </c>
      <c r="G191" s="207"/>
      <c r="H191" s="210">
        <v>20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145</v>
      </c>
      <c r="AU191" s="216" t="s">
        <v>88</v>
      </c>
      <c r="AV191" s="13" t="s">
        <v>88</v>
      </c>
      <c r="AW191" s="13" t="s">
        <v>34</v>
      </c>
      <c r="AX191" s="13" t="s">
        <v>78</v>
      </c>
      <c r="AY191" s="216" t="s">
        <v>132</v>
      </c>
    </row>
    <row r="192" spans="2:51" s="13" customFormat="1" ht="12">
      <c r="B192" s="206"/>
      <c r="C192" s="207"/>
      <c r="D192" s="199" t="s">
        <v>145</v>
      </c>
      <c r="E192" s="208" t="s">
        <v>1</v>
      </c>
      <c r="F192" s="209" t="s">
        <v>494</v>
      </c>
      <c r="G192" s="207"/>
      <c r="H192" s="210">
        <v>20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145</v>
      </c>
      <c r="AU192" s="216" t="s">
        <v>88</v>
      </c>
      <c r="AV192" s="13" t="s">
        <v>88</v>
      </c>
      <c r="AW192" s="13" t="s">
        <v>34</v>
      </c>
      <c r="AX192" s="13" t="s">
        <v>78</v>
      </c>
      <c r="AY192" s="216" t="s">
        <v>132</v>
      </c>
    </row>
    <row r="193" spans="2:51" s="14" customFormat="1" ht="12">
      <c r="B193" s="217"/>
      <c r="C193" s="218"/>
      <c r="D193" s="199" t="s">
        <v>145</v>
      </c>
      <c r="E193" s="219" t="s">
        <v>1</v>
      </c>
      <c r="F193" s="220" t="s">
        <v>148</v>
      </c>
      <c r="G193" s="218"/>
      <c r="H193" s="221">
        <v>470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145</v>
      </c>
      <c r="AU193" s="227" t="s">
        <v>88</v>
      </c>
      <c r="AV193" s="14" t="s">
        <v>139</v>
      </c>
      <c r="AW193" s="14" t="s">
        <v>34</v>
      </c>
      <c r="AX193" s="14" t="s">
        <v>86</v>
      </c>
      <c r="AY193" s="227" t="s">
        <v>132</v>
      </c>
    </row>
    <row r="194" spans="1:65" s="2" customFormat="1" ht="16.5" customHeight="1">
      <c r="A194" s="34"/>
      <c r="B194" s="35"/>
      <c r="C194" s="239" t="s">
        <v>8</v>
      </c>
      <c r="D194" s="239" t="s">
        <v>240</v>
      </c>
      <c r="E194" s="240" t="s">
        <v>543</v>
      </c>
      <c r="F194" s="241" t="s">
        <v>544</v>
      </c>
      <c r="G194" s="242" t="s">
        <v>243</v>
      </c>
      <c r="H194" s="243">
        <v>130</v>
      </c>
      <c r="I194" s="244"/>
      <c r="J194" s="245">
        <f>ROUND(I194*H194,2)</f>
        <v>0</v>
      </c>
      <c r="K194" s="241" t="s">
        <v>271</v>
      </c>
      <c r="L194" s="246"/>
      <c r="M194" s="247" t="s">
        <v>1</v>
      </c>
      <c r="N194" s="248" t="s">
        <v>43</v>
      </c>
      <c r="O194" s="71"/>
      <c r="P194" s="195">
        <f>O194*H194</f>
        <v>0</v>
      </c>
      <c r="Q194" s="195">
        <v>0.025</v>
      </c>
      <c r="R194" s="195">
        <f>Q194*H194</f>
        <v>3.25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193</v>
      </c>
      <c r="AT194" s="197" t="s">
        <v>240</v>
      </c>
      <c r="AU194" s="197" t="s">
        <v>88</v>
      </c>
      <c r="AY194" s="17" t="s">
        <v>132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86</v>
      </c>
      <c r="BK194" s="198">
        <f>ROUND(I194*H194,2)</f>
        <v>0</v>
      </c>
      <c r="BL194" s="17" t="s">
        <v>139</v>
      </c>
      <c r="BM194" s="197" t="s">
        <v>545</v>
      </c>
    </row>
    <row r="195" spans="2:51" s="13" customFormat="1" ht="12">
      <c r="B195" s="206"/>
      <c r="C195" s="207"/>
      <c r="D195" s="199" t="s">
        <v>145</v>
      </c>
      <c r="E195" s="208" t="s">
        <v>1</v>
      </c>
      <c r="F195" s="209" t="s">
        <v>487</v>
      </c>
      <c r="G195" s="207"/>
      <c r="H195" s="210">
        <v>130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145</v>
      </c>
      <c r="AU195" s="216" t="s">
        <v>88</v>
      </c>
      <c r="AV195" s="13" t="s">
        <v>88</v>
      </c>
      <c r="AW195" s="13" t="s">
        <v>34</v>
      </c>
      <c r="AX195" s="13" t="s">
        <v>86</v>
      </c>
      <c r="AY195" s="216" t="s">
        <v>132</v>
      </c>
    </row>
    <row r="196" spans="1:65" s="2" customFormat="1" ht="16.5" customHeight="1">
      <c r="A196" s="34"/>
      <c r="B196" s="35"/>
      <c r="C196" s="239" t="s">
        <v>324</v>
      </c>
      <c r="D196" s="239" t="s">
        <v>240</v>
      </c>
      <c r="E196" s="240" t="s">
        <v>546</v>
      </c>
      <c r="F196" s="241" t="s">
        <v>547</v>
      </c>
      <c r="G196" s="242" t="s">
        <v>243</v>
      </c>
      <c r="H196" s="243">
        <v>120</v>
      </c>
      <c r="I196" s="244"/>
      <c r="J196" s="245">
        <f>ROUND(I196*H196,2)</f>
        <v>0</v>
      </c>
      <c r="K196" s="241" t="s">
        <v>271</v>
      </c>
      <c r="L196" s="246"/>
      <c r="M196" s="247" t="s">
        <v>1</v>
      </c>
      <c r="N196" s="248" t="s">
        <v>43</v>
      </c>
      <c r="O196" s="71"/>
      <c r="P196" s="195">
        <f>O196*H196</f>
        <v>0</v>
      </c>
      <c r="Q196" s="195">
        <v>0.025</v>
      </c>
      <c r="R196" s="195">
        <f>Q196*H196</f>
        <v>3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193</v>
      </c>
      <c r="AT196" s="197" t="s">
        <v>240</v>
      </c>
      <c r="AU196" s="197" t="s">
        <v>88</v>
      </c>
      <c r="AY196" s="17" t="s">
        <v>132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86</v>
      </c>
      <c r="BK196" s="198">
        <f>ROUND(I196*H196,2)</f>
        <v>0</v>
      </c>
      <c r="BL196" s="17" t="s">
        <v>139</v>
      </c>
      <c r="BM196" s="197" t="s">
        <v>548</v>
      </c>
    </row>
    <row r="197" spans="2:51" s="13" customFormat="1" ht="12">
      <c r="B197" s="206"/>
      <c r="C197" s="207"/>
      <c r="D197" s="199" t="s">
        <v>145</v>
      </c>
      <c r="E197" s="208" t="s">
        <v>1</v>
      </c>
      <c r="F197" s="209" t="s">
        <v>488</v>
      </c>
      <c r="G197" s="207"/>
      <c r="H197" s="210">
        <v>120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145</v>
      </c>
      <c r="AU197" s="216" t="s">
        <v>88</v>
      </c>
      <c r="AV197" s="13" t="s">
        <v>88</v>
      </c>
      <c r="AW197" s="13" t="s">
        <v>34</v>
      </c>
      <c r="AX197" s="13" t="s">
        <v>86</v>
      </c>
      <c r="AY197" s="216" t="s">
        <v>132</v>
      </c>
    </row>
    <row r="198" spans="1:65" s="2" customFormat="1" ht="16.5" customHeight="1">
      <c r="A198" s="34"/>
      <c r="B198" s="35"/>
      <c r="C198" s="239" t="s">
        <v>335</v>
      </c>
      <c r="D198" s="239" t="s">
        <v>240</v>
      </c>
      <c r="E198" s="240" t="s">
        <v>549</v>
      </c>
      <c r="F198" s="241" t="s">
        <v>550</v>
      </c>
      <c r="G198" s="242" t="s">
        <v>243</v>
      </c>
      <c r="H198" s="243">
        <v>85</v>
      </c>
      <c r="I198" s="244"/>
      <c r="J198" s="245">
        <f>ROUND(I198*H198,2)</f>
        <v>0</v>
      </c>
      <c r="K198" s="241" t="s">
        <v>271</v>
      </c>
      <c r="L198" s="246"/>
      <c r="M198" s="247" t="s">
        <v>1</v>
      </c>
      <c r="N198" s="248" t="s">
        <v>43</v>
      </c>
      <c r="O198" s="71"/>
      <c r="P198" s="195">
        <f>O198*H198</f>
        <v>0</v>
      </c>
      <c r="Q198" s="195">
        <v>0.025</v>
      </c>
      <c r="R198" s="195">
        <f>Q198*H198</f>
        <v>2.125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193</v>
      </c>
      <c r="AT198" s="197" t="s">
        <v>240</v>
      </c>
      <c r="AU198" s="197" t="s">
        <v>88</v>
      </c>
      <c r="AY198" s="17" t="s">
        <v>132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86</v>
      </c>
      <c r="BK198" s="198">
        <f>ROUND(I198*H198,2)</f>
        <v>0</v>
      </c>
      <c r="BL198" s="17" t="s">
        <v>139</v>
      </c>
      <c r="BM198" s="197" t="s">
        <v>551</v>
      </c>
    </row>
    <row r="199" spans="2:51" s="13" customFormat="1" ht="12">
      <c r="B199" s="206"/>
      <c r="C199" s="207"/>
      <c r="D199" s="199" t="s">
        <v>145</v>
      </c>
      <c r="E199" s="208" t="s">
        <v>1</v>
      </c>
      <c r="F199" s="209" t="s">
        <v>489</v>
      </c>
      <c r="G199" s="207"/>
      <c r="H199" s="210">
        <v>85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145</v>
      </c>
      <c r="AU199" s="216" t="s">
        <v>88</v>
      </c>
      <c r="AV199" s="13" t="s">
        <v>88</v>
      </c>
      <c r="AW199" s="13" t="s">
        <v>34</v>
      </c>
      <c r="AX199" s="13" t="s">
        <v>86</v>
      </c>
      <c r="AY199" s="216" t="s">
        <v>132</v>
      </c>
    </row>
    <row r="200" spans="1:65" s="2" customFormat="1" ht="16.5" customHeight="1">
      <c r="A200" s="34"/>
      <c r="B200" s="35"/>
      <c r="C200" s="239" t="s">
        <v>341</v>
      </c>
      <c r="D200" s="239" t="s">
        <v>240</v>
      </c>
      <c r="E200" s="240" t="s">
        <v>552</v>
      </c>
      <c r="F200" s="241" t="s">
        <v>553</v>
      </c>
      <c r="G200" s="242" t="s">
        <v>243</v>
      </c>
      <c r="H200" s="243">
        <v>50</v>
      </c>
      <c r="I200" s="244"/>
      <c r="J200" s="245">
        <f>ROUND(I200*H200,2)</f>
        <v>0</v>
      </c>
      <c r="K200" s="241" t="s">
        <v>271</v>
      </c>
      <c r="L200" s="246"/>
      <c r="M200" s="247" t="s">
        <v>1</v>
      </c>
      <c r="N200" s="248" t="s">
        <v>43</v>
      </c>
      <c r="O200" s="71"/>
      <c r="P200" s="195">
        <f>O200*H200</f>
        <v>0</v>
      </c>
      <c r="Q200" s="195">
        <v>0.025</v>
      </c>
      <c r="R200" s="195">
        <f>Q200*H200</f>
        <v>1.25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193</v>
      </c>
      <c r="AT200" s="197" t="s">
        <v>240</v>
      </c>
      <c r="AU200" s="197" t="s">
        <v>88</v>
      </c>
      <c r="AY200" s="17" t="s">
        <v>132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86</v>
      </c>
      <c r="BK200" s="198">
        <f>ROUND(I200*H200,2)</f>
        <v>0</v>
      </c>
      <c r="BL200" s="17" t="s">
        <v>139</v>
      </c>
      <c r="BM200" s="197" t="s">
        <v>554</v>
      </c>
    </row>
    <row r="201" spans="2:51" s="13" customFormat="1" ht="12">
      <c r="B201" s="206"/>
      <c r="C201" s="207"/>
      <c r="D201" s="199" t="s">
        <v>145</v>
      </c>
      <c r="E201" s="208" t="s">
        <v>1</v>
      </c>
      <c r="F201" s="209" t="s">
        <v>490</v>
      </c>
      <c r="G201" s="207"/>
      <c r="H201" s="210">
        <v>50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145</v>
      </c>
      <c r="AU201" s="216" t="s">
        <v>88</v>
      </c>
      <c r="AV201" s="13" t="s">
        <v>88</v>
      </c>
      <c r="AW201" s="13" t="s">
        <v>34</v>
      </c>
      <c r="AX201" s="13" t="s">
        <v>86</v>
      </c>
      <c r="AY201" s="216" t="s">
        <v>132</v>
      </c>
    </row>
    <row r="202" spans="1:65" s="2" customFormat="1" ht="16.5" customHeight="1">
      <c r="A202" s="34"/>
      <c r="B202" s="35"/>
      <c r="C202" s="239" t="s">
        <v>348</v>
      </c>
      <c r="D202" s="239" t="s">
        <v>240</v>
      </c>
      <c r="E202" s="240" t="s">
        <v>555</v>
      </c>
      <c r="F202" s="241" t="s">
        <v>556</v>
      </c>
      <c r="G202" s="242" t="s">
        <v>243</v>
      </c>
      <c r="H202" s="243">
        <v>5</v>
      </c>
      <c r="I202" s="244"/>
      <c r="J202" s="245">
        <f>ROUND(I202*H202,2)</f>
        <v>0</v>
      </c>
      <c r="K202" s="241" t="s">
        <v>271</v>
      </c>
      <c r="L202" s="246"/>
      <c r="M202" s="247" t="s">
        <v>1</v>
      </c>
      <c r="N202" s="248" t="s">
        <v>43</v>
      </c>
      <c r="O202" s="71"/>
      <c r="P202" s="195">
        <f>O202*H202</f>
        <v>0</v>
      </c>
      <c r="Q202" s="195">
        <v>0.025</v>
      </c>
      <c r="R202" s="195">
        <f>Q202*H202</f>
        <v>0.125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193</v>
      </c>
      <c r="AT202" s="197" t="s">
        <v>240</v>
      </c>
      <c r="AU202" s="197" t="s">
        <v>88</v>
      </c>
      <c r="AY202" s="17" t="s">
        <v>132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86</v>
      </c>
      <c r="BK202" s="198">
        <f>ROUND(I202*H202,2)</f>
        <v>0</v>
      </c>
      <c r="BL202" s="17" t="s">
        <v>139</v>
      </c>
      <c r="BM202" s="197" t="s">
        <v>557</v>
      </c>
    </row>
    <row r="203" spans="2:51" s="13" customFormat="1" ht="12">
      <c r="B203" s="206"/>
      <c r="C203" s="207"/>
      <c r="D203" s="199" t="s">
        <v>145</v>
      </c>
      <c r="E203" s="208" t="s">
        <v>1</v>
      </c>
      <c r="F203" s="209" t="s">
        <v>491</v>
      </c>
      <c r="G203" s="207"/>
      <c r="H203" s="210">
        <v>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145</v>
      </c>
      <c r="AU203" s="216" t="s">
        <v>88</v>
      </c>
      <c r="AV203" s="13" t="s">
        <v>88</v>
      </c>
      <c r="AW203" s="13" t="s">
        <v>34</v>
      </c>
      <c r="AX203" s="13" t="s">
        <v>86</v>
      </c>
      <c r="AY203" s="216" t="s">
        <v>132</v>
      </c>
    </row>
    <row r="204" spans="1:65" s="2" customFormat="1" ht="16.5" customHeight="1">
      <c r="A204" s="34"/>
      <c r="B204" s="35"/>
      <c r="C204" s="239" t="s">
        <v>357</v>
      </c>
      <c r="D204" s="239" t="s">
        <v>240</v>
      </c>
      <c r="E204" s="240" t="s">
        <v>558</v>
      </c>
      <c r="F204" s="241" t="s">
        <v>559</v>
      </c>
      <c r="G204" s="242" t="s">
        <v>243</v>
      </c>
      <c r="H204" s="243">
        <v>40</v>
      </c>
      <c r="I204" s="244"/>
      <c r="J204" s="245">
        <f>ROUND(I204*H204,2)</f>
        <v>0</v>
      </c>
      <c r="K204" s="241" t="s">
        <v>271</v>
      </c>
      <c r="L204" s="246"/>
      <c r="M204" s="247" t="s">
        <v>1</v>
      </c>
      <c r="N204" s="248" t="s">
        <v>43</v>
      </c>
      <c r="O204" s="71"/>
      <c r="P204" s="195">
        <f>O204*H204</f>
        <v>0</v>
      </c>
      <c r="Q204" s="195">
        <v>0.025</v>
      </c>
      <c r="R204" s="195">
        <f>Q204*H204</f>
        <v>1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193</v>
      </c>
      <c r="AT204" s="197" t="s">
        <v>240</v>
      </c>
      <c r="AU204" s="197" t="s">
        <v>88</v>
      </c>
      <c r="AY204" s="17" t="s">
        <v>132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86</v>
      </c>
      <c r="BK204" s="198">
        <f>ROUND(I204*H204,2)</f>
        <v>0</v>
      </c>
      <c r="BL204" s="17" t="s">
        <v>139</v>
      </c>
      <c r="BM204" s="197" t="s">
        <v>560</v>
      </c>
    </row>
    <row r="205" spans="2:51" s="13" customFormat="1" ht="12">
      <c r="B205" s="206"/>
      <c r="C205" s="207"/>
      <c r="D205" s="199" t="s">
        <v>145</v>
      </c>
      <c r="E205" s="208" t="s">
        <v>1</v>
      </c>
      <c r="F205" s="209" t="s">
        <v>492</v>
      </c>
      <c r="G205" s="207"/>
      <c r="H205" s="210">
        <v>40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145</v>
      </c>
      <c r="AU205" s="216" t="s">
        <v>88</v>
      </c>
      <c r="AV205" s="13" t="s">
        <v>88</v>
      </c>
      <c r="AW205" s="13" t="s">
        <v>34</v>
      </c>
      <c r="AX205" s="13" t="s">
        <v>86</v>
      </c>
      <c r="AY205" s="216" t="s">
        <v>132</v>
      </c>
    </row>
    <row r="206" spans="1:65" s="2" customFormat="1" ht="16.5" customHeight="1">
      <c r="A206" s="34"/>
      <c r="B206" s="35"/>
      <c r="C206" s="239" t="s">
        <v>7</v>
      </c>
      <c r="D206" s="239" t="s">
        <v>240</v>
      </c>
      <c r="E206" s="240" t="s">
        <v>561</v>
      </c>
      <c r="F206" s="241" t="s">
        <v>562</v>
      </c>
      <c r="G206" s="242" t="s">
        <v>243</v>
      </c>
      <c r="H206" s="243">
        <v>20</v>
      </c>
      <c r="I206" s="244"/>
      <c r="J206" s="245">
        <f>ROUND(I206*H206,2)</f>
        <v>0</v>
      </c>
      <c r="K206" s="241" t="s">
        <v>271</v>
      </c>
      <c r="L206" s="246"/>
      <c r="M206" s="247" t="s">
        <v>1</v>
      </c>
      <c r="N206" s="248" t="s">
        <v>43</v>
      </c>
      <c r="O206" s="71"/>
      <c r="P206" s="195">
        <f>O206*H206</f>
        <v>0</v>
      </c>
      <c r="Q206" s="195">
        <v>0.025</v>
      </c>
      <c r="R206" s="195">
        <f>Q206*H206</f>
        <v>0.5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193</v>
      </c>
      <c r="AT206" s="197" t="s">
        <v>240</v>
      </c>
      <c r="AU206" s="197" t="s">
        <v>88</v>
      </c>
      <c r="AY206" s="17" t="s">
        <v>132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86</v>
      </c>
      <c r="BK206" s="198">
        <f>ROUND(I206*H206,2)</f>
        <v>0</v>
      </c>
      <c r="BL206" s="17" t="s">
        <v>139</v>
      </c>
      <c r="BM206" s="197" t="s">
        <v>563</v>
      </c>
    </row>
    <row r="207" spans="2:51" s="13" customFormat="1" ht="12">
      <c r="B207" s="206"/>
      <c r="C207" s="207"/>
      <c r="D207" s="199" t="s">
        <v>145</v>
      </c>
      <c r="E207" s="208" t="s">
        <v>1</v>
      </c>
      <c r="F207" s="209" t="s">
        <v>493</v>
      </c>
      <c r="G207" s="207"/>
      <c r="H207" s="210">
        <v>20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145</v>
      </c>
      <c r="AU207" s="216" t="s">
        <v>88</v>
      </c>
      <c r="AV207" s="13" t="s">
        <v>88</v>
      </c>
      <c r="AW207" s="13" t="s">
        <v>34</v>
      </c>
      <c r="AX207" s="13" t="s">
        <v>86</v>
      </c>
      <c r="AY207" s="216" t="s">
        <v>132</v>
      </c>
    </row>
    <row r="208" spans="1:65" s="2" customFormat="1" ht="16.5" customHeight="1">
      <c r="A208" s="34"/>
      <c r="B208" s="35"/>
      <c r="C208" s="239" t="s">
        <v>368</v>
      </c>
      <c r="D208" s="239" t="s">
        <v>240</v>
      </c>
      <c r="E208" s="240" t="s">
        <v>564</v>
      </c>
      <c r="F208" s="241" t="s">
        <v>565</v>
      </c>
      <c r="G208" s="242" t="s">
        <v>243</v>
      </c>
      <c r="H208" s="243">
        <v>20</v>
      </c>
      <c r="I208" s="244"/>
      <c r="J208" s="245">
        <f>ROUND(I208*H208,2)</f>
        <v>0</v>
      </c>
      <c r="K208" s="241" t="s">
        <v>271</v>
      </c>
      <c r="L208" s="246"/>
      <c r="M208" s="247" t="s">
        <v>1</v>
      </c>
      <c r="N208" s="248" t="s">
        <v>43</v>
      </c>
      <c r="O208" s="71"/>
      <c r="P208" s="195">
        <f>O208*H208</f>
        <v>0</v>
      </c>
      <c r="Q208" s="195">
        <v>0.025</v>
      </c>
      <c r="R208" s="195">
        <f>Q208*H208</f>
        <v>0.5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193</v>
      </c>
      <c r="AT208" s="197" t="s">
        <v>240</v>
      </c>
      <c r="AU208" s="197" t="s">
        <v>88</v>
      </c>
      <c r="AY208" s="17" t="s">
        <v>132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86</v>
      </c>
      <c r="BK208" s="198">
        <f>ROUND(I208*H208,2)</f>
        <v>0</v>
      </c>
      <c r="BL208" s="17" t="s">
        <v>139</v>
      </c>
      <c r="BM208" s="197" t="s">
        <v>566</v>
      </c>
    </row>
    <row r="209" spans="2:51" s="13" customFormat="1" ht="12">
      <c r="B209" s="206"/>
      <c r="C209" s="207"/>
      <c r="D209" s="199" t="s">
        <v>145</v>
      </c>
      <c r="E209" s="208" t="s">
        <v>1</v>
      </c>
      <c r="F209" s="209" t="s">
        <v>494</v>
      </c>
      <c r="G209" s="207"/>
      <c r="H209" s="210">
        <v>20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145</v>
      </c>
      <c r="AU209" s="216" t="s">
        <v>88</v>
      </c>
      <c r="AV209" s="13" t="s">
        <v>88</v>
      </c>
      <c r="AW209" s="13" t="s">
        <v>34</v>
      </c>
      <c r="AX209" s="13" t="s">
        <v>86</v>
      </c>
      <c r="AY209" s="216" t="s">
        <v>132</v>
      </c>
    </row>
    <row r="210" spans="1:65" s="2" customFormat="1" ht="24.2" customHeight="1">
      <c r="A210" s="34"/>
      <c r="B210" s="35"/>
      <c r="C210" s="186" t="s">
        <v>372</v>
      </c>
      <c r="D210" s="186" t="s">
        <v>134</v>
      </c>
      <c r="E210" s="187" t="s">
        <v>567</v>
      </c>
      <c r="F210" s="188" t="s">
        <v>568</v>
      </c>
      <c r="G210" s="189" t="s">
        <v>243</v>
      </c>
      <c r="H210" s="190">
        <v>470</v>
      </c>
      <c r="I210" s="191"/>
      <c r="J210" s="192">
        <f>ROUND(I210*H210,2)</f>
        <v>0</v>
      </c>
      <c r="K210" s="188" t="s">
        <v>138</v>
      </c>
      <c r="L210" s="39"/>
      <c r="M210" s="193" t="s">
        <v>1</v>
      </c>
      <c r="N210" s="194" t="s">
        <v>43</v>
      </c>
      <c r="O210" s="71"/>
      <c r="P210" s="195">
        <f>O210*H210</f>
        <v>0</v>
      </c>
      <c r="Q210" s="195">
        <v>5E-05</v>
      </c>
      <c r="R210" s="195">
        <f>Q210*H210</f>
        <v>0.0235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139</v>
      </c>
      <c r="AT210" s="197" t="s">
        <v>134</v>
      </c>
      <c r="AU210" s="197" t="s">
        <v>88</v>
      </c>
      <c r="AY210" s="17" t="s">
        <v>132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86</v>
      </c>
      <c r="BK210" s="198">
        <f>ROUND(I210*H210,2)</f>
        <v>0</v>
      </c>
      <c r="BL210" s="17" t="s">
        <v>139</v>
      </c>
      <c r="BM210" s="197" t="s">
        <v>569</v>
      </c>
    </row>
    <row r="211" spans="1:47" s="2" customFormat="1" ht="12">
      <c r="A211" s="34"/>
      <c r="B211" s="35"/>
      <c r="C211" s="36"/>
      <c r="D211" s="199" t="s">
        <v>141</v>
      </c>
      <c r="E211" s="36"/>
      <c r="F211" s="200" t="s">
        <v>570</v>
      </c>
      <c r="G211" s="36"/>
      <c r="H211" s="36"/>
      <c r="I211" s="201"/>
      <c r="J211" s="36"/>
      <c r="K211" s="36"/>
      <c r="L211" s="39"/>
      <c r="M211" s="202"/>
      <c r="N211" s="203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141</v>
      </c>
      <c r="AU211" s="17" t="s">
        <v>88</v>
      </c>
    </row>
    <row r="212" spans="1:47" s="2" customFormat="1" ht="12">
      <c r="A212" s="34"/>
      <c r="B212" s="35"/>
      <c r="C212" s="36"/>
      <c r="D212" s="204" t="s">
        <v>143</v>
      </c>
      <c r="E212" s="36"/>
      <c r="F212" s="205" t="s">
        <v>571</v>
      </c>
      <c r="G212" s="36"/>
      <c r="H212" s="36"/>
      <c r="I212" s="201"/>
      <c r="J212" s="36"/>
      <c r="K212" s="36"/>
      <c r="L212" s="39"/>
      <c r="M212" s="202"/>
      <c r="N212" s="203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143</v>
      </c>
      <c r="AU212" s="17" t="s">
        <v>88</v>
      </c>
    </row>
    <row r="213" spans="2:51" s="13" customFormat="1" ht="12">
      <c r="B213" s="206"/>
      <c r="C213" s="207"/>
      <c r="D213" s="199" t="s">
        <v>145</v>
      </c>
      <c r="E213" s="208" t="s">
        <v>1</v>
      </c>
      <c r="F213" s="209" t="s">
        <v>572</v>
      </c>
      <c r="G213" s="207"/>
      <c r="H213" s="210">
        <v>470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145</v>
      </c>
      <c r="AU213" s="216" t="s">
        <v>88</v>
      </c>
      <c r="AV213" s="13" t="s">
        <v>88</v>
      </c>
      <c r="AW213" s="13" t="s">
        <v>34</v>
      </c>
      <c r="AX213" s="13" t="s">
        <v>86</v>
      </c>
      <c r="AY213" s="216" t="s">
        <v>132</v>
      </c>
    </row>
    <row r="214" spans="1:65" s="2" customFormat="1" ht="21.75" customHeight="1">
      <c r="A214" s="34"/>
      <c r="B214" s="35"/>
      <c r="C214" s="239" t="s">
        <v>376</v>
      </c>
      <c r="D214" s="239" t="s">
        <v>240</v>
      </c>
      <c r="E214" s="240" t="s">
        <v>573</v>
      </c>
      <c r="F214" s="241" t="s">
        <v>574</v>
      </c>
      <c r="G214" s="242" t="s">
        <v>243</v>
      </c>
      <c r="H214" s="243">
        <v>1410</v>
      </c>
      <c r="I214" s="244"/>
      <c r="J214" s="245">
        <f>ROUND(I214*H214,2)</f>
        <v>0</v>
      </c>
      <c r="K214" s="241" t="s">
        <v>138</v>
      </c>
      <c r="L214" s="246"/>
      <c r="M214" s="247" t="s">
        <v>1</v>
      </c>
      <c r="N214" s="248" t="s">
        <v>43</v>
      </c>
      <c r="O214" s="71"/>
      <c r="P214" s="195">
        <f>O214*H214</f>
        <v>0</v>
      </c>
      <c r="Q214" s="195">
        <v>0.0059</v>
      </c>
      <c r="R214" s="195">
        <f>Q214*H214</f>
        <v>8.318999999999999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193</v>
      </c>
      <c r="AT214" s="197" t="s">
        <v>240</v>
      </c>
      <c r="AU214" s="197" t="s">
        <v>88</v>
      </c>
      <c r="AY214" s="17" t="s">
        <v>132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86</v>
      </c>
      <c r="BK214" s="198">
        <f>ROUND(I214*H214,2)</f>
        <v>0</v>
      </c>
      <c r="BL214" s="17" t="s">
        <v>139</v>
      </c>
      <c r="BM214" s="197" t="s">
        <v>575</v>
      </c>
    </row>
    <row r="215" spans="1:47" s="2" customFormat="1" ht="12">
      <c r="A215" s="34"/>
      <c r="B215" s="35"/>
      <c r="C215" s="36"/>
      <c r="D215" s="199" t="s">
        <v>141</v>
      </c>
      <c r="E215" s="36"/>
      <c r="F215" s="200" t="s">
        <v>574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141</v>
      </c>
      <c r="AU215" s="17" t="s">
        <v>88</v>
      </c>
    </row>
    <row r="216" spans="2:51" s="13" customFormat="1" ht="12">
      <c r="B216" s="206"/>
      <c r="C216" s="207"/>
      <c r="D216" s="199" t="s">
        <v>145</v>
      </c>
      <c r="E216" s="208" t="s">
        <v>1</v>
      </c>
      <c r="F216" s="209" t="s">
        <v>576</v>
      </c>
      <c r="G216" s="207"/>
      <c r="H216" s="210">
        <v>1410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145</v>
      </c>
      <c r="AU216" s="216" t="s">
        <v>88</v>
      </c>
      <c r="AV216" s="13" t="s">
        <v>88</v>
      </c>
      <c r="AW216" s="13" t="s">
        <v>34</v>
      </c>
      <c r="AX216" s="13" t="s">
        <v>86</v>
      </c>
      <c r="AY216" s="216" t="s">
        <v>132</v>
      </c>
    </row>
    <row r="217" spans="1:65" s="2" customFormat="1" ht="24.2" customHeight="1">
      <c r="A217" s="34"/>
      <c r="B217" s="35"/>
      <c r="C217" s="186" t="s">
        <v>381</v>
      </c>
      <c r="D217" s="186" t="s">
        <v>134</v>
      </c>
      <c r="E217" s="187" t="s">
        <v>577</v>
      </c>
      <c r="F217" s="188" t="s">
        <v>578</v>
      </c>
      <c r="G217" s="189" t="s">
        <v>243</v>
      </c>
      <c r="H217" s="190">
        <v>1275</v>
      </c>
      <c r="I217" s="191"/>
      <c r="J217" s="192">
        <f>ROUND(I217*H217,2)</f>
        <v>0</v>
      </c>
      <c r="K217" s="188" t="s">
        <v>138</v>
      </c>
      <c r="L217" s="39"/>
      <c r="M217" s="193" t="s">
        <v>1</v>
      </c>
      <c r="N217" s="194" t="s">
        <v>43</v>
      </c>
      <c r="O217" s="71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139</v>
      </c>
      <c r="AT217" s="197" t="s">
        <v>134</v>
      </c>
      <c r="AU217" s="197" t="s">
        <v>88</v>
      </c>
      <c r="AY217" s="17" t="s">
        <v>132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86</v>
      </c>
      <c r="BK217" s="198">
        <f>ROUND(I217*H217,2)</f>
        <v>0</v>
      </c>
      <c r="BL217" s="17" t="s">
        <v>139</v>
      </c>
      <c r="BM217" s="197" t="s">
        <v>579</v>
      </c>
    </row>
    <row r="218" spans="1:47" s="2" customFormat="1" ht="19.5">
      <c r="A218" s="34"/>
      <c r="B218" s="35"/>
      <c r="C218" s="36"/>
      <c r="D218" s="199" t="s">
        <v>141</v>
      </c>
      <c r="E218" s="36"/>
      <c r="F218" s="200" t="s">
        <v>580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141</v>
      </c>
      <c r="AU218" s="17" t="s">
        <v>88</v>
      </c>
    </row>
    <row r="219" spans="1:47" s="2" customFormat="1" ht="12">
      <c r="A219" s="34"/>
      <c r="B219" s="35"/>
      <c r="C219" s="36"/>
      <c r="D219" s="204" t="s">
        <v>143</v>
      </c>
      <c r="E219" s="36"/>
      <c r="F219" s="205" t="s">
        <v>581</v>
      </c>
      <c r="G219" s="36"/>
      <c r="H219" s="36"/>
      <c r="I219" s="201"/>
      <c r="J219" s="36"/>
      <c r="K219" s="36"/>
      <c r="L219" s="39"/>
      <c r="M219" s="202"/>
      <c r="N219" s="203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143</v>
      </c>
      <c r="AU219" s="17" t="s">
        <v>88</v>
      </c>
    </row>
    <row r="220" spans="2:51" s="13" customFormat="1" ht="12">
      <c r="B220" s="206"/>
      <c r="C220" s="207"/>
      <c r="D220" s="199" t="s">
        <v>145</v>
      </c>
      <c r="E220" s="208" t="s">
        <v>1</v>
      </c>
      <c r="F220" s="209" t="s">
        <v>582</v>
      </c>
      <c r="G220" s="207"/>
      <c r="H220" s="210">
        <v>805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145</v>
      </c>
      <c r="AU220" s="216" t="s">
        <v>88</v>
      </c>
      <c r="AV220" s="13" t="s">
        <v>88</v>
      </c>
      <c r="AW220" s="13" t="s">
        <v>34</v>
      </c>
      <c r="AX220" s="13" t="s">
        <v>78</v>
      </c>
      <c r="AY220" s="216" t="s">
        <v>132</v>
      </c>
    </row>
    <row r="221" spans="2:51" s="13" customFormat="1" ht="12">
      <c r="B221" s="206"/>
      <c r="C221" s="207"/>
      <c r="D221" s="199" t="s">
        <v>145</v>
      </c>
      <c r="E221" s="208" t="s">
        <v>1</v>
      </c>
      <c r="F221" s="209" t="s">
        <v>583</v>
      </c>
      <c r="G221" s="207"/>
      <c r="H221" s="210">
        <v>470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145</v>
      </c>
      <c r="AU221" s="216" t="s">
        <v>88</v>
      </c>
      <c r="AV221" s="13" t="s">
        <v>88</v>
      </c>
      <c r="AW221" s="13" t="s">
        <v>34</v>
      </c>
      <c r="AX221" s="13" t="s">
        <v>78</v>
      </c>
      <c r="AY221" s="216" t="s">
        <v>132</v>
      </c>
    </row>
    <row r="222" spans="2:51" s="14" customFormat="1" ht="12">
      <c r="B222" s="217"/>
      <c r="C222" s="218"/>
      <c r="D222" s="199" t="s">
        <v>145</v>
      </c>
      <c r="E222" s="219" t="s">
        <v>1</v>
      </c>
      <c r="F222" s="220" t="s">
        <v>148</v>
      </c>
      <c r="G222" s="218"/>
      <c r="H222" s="221">
        <v>1275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145</v>
      </c>
      <c r="AU222" s="227" t="s">
        <v>88</v>
      </c>
      <c r="AV222" s="14" t="s">
        <v>139</v>
      </c>
      <c r="AW222" s="14" t="s">
        <v>34</v>
      </c>
      <c r="AX222" s="14" t="s">
        <v>86</v>
      </c>
      <c r="AY222" s="227" t="s">
        <v>132</v>
      </c>
    </row>
    <row r="223" spans="1:65" s="2" customFormat="1" ht="16.5" customHeight="1">
      <c r="A223" s="34"/>
      <c r="B223" s="35"/>
      <c r="C223" s="239" t="s">
        <v>385</v>
      </c>
      <c r="D223" s="239" t="s">
        <v>240</v>
      </c>
      <c r="E223" s="240" t="s">
        <v>584</v>
      </c>
      <c r="F223" s="241" t="s">
        <v>585</v>
      </c>
      <c r="G223" s="242" t="s">
        <v>479</v>
      </c>
      <c r="H223" s="243">
        <v>318.75</v>
      </c>
      <c r="I223" s="244"/>
      <c r="J223" s="245">
        <f>ROUND(I223*H223,2)</f>
        <v>0</v>
      </c>
      <c r="K223" s="241" t="s">
        <v>138</v>
      </c>
      <c r="L223" s="246"/>
      <c r="M223" s="247" t="s">
        <v>1</v>
      </c>
      <c r="N223" s="248" t="s">
        <v>43</v>
      </c>
      <c r="O223" s="71"/>
      <c r="P223" s="195">
        <f>O223*H223</f>
        <v>0</v>
      </c>
      <c r="Q223" s="195">
        <v>0.001</v>
      </c>
      <c r="R223" s="195">
        <f>Q223*H223</f>
        <v>0.31875000000000003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193</v>
      </c>
      <c r="AT223" s="197" t="s">
        <v>240</v>
      </c>
      <c r="AU223" s="197" t="s">
        <v>88</v>
      </c>
      <c r="AY223" s="17" t="s">
        <v>132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86</v>
      </c>
      <c r="BK223" s="198">
        <f>ROUND(I223*H223,2)</f>
        <v>0</v>
      </c>
      <c r="BL223" s="17" t="s">
        <v>139</v>
      </c>
      <c r="BM223" s="197" t="s">
        <v>586</v>
      </c>
    </row>
    <row r="224" spans="1:47" s="2" customFormat="1" ht="12">
      <c r="A224" s="34"/>
      <c r="B224" s="35"/>
      <c r="C224" s="36"/>
      <c r="D224" s="199" t="s">
        <v>141</v>
      </c>
      <c r="E224" s="36"/>
      <c r="F224" s="200" t="s">
        <v>585</v>
      </c>
      <c r="G224" s="36"/>
      <c r="H224" s="36"/>
      <c r="I224" s="201"/>
      <c r="J224" s="36"/>
      <c r="K224" s="36"/>
      <c r="L224" s="39"/>
      <c r="M224" s="202"/>
      <c r="N224" s="203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141</v>
      </c>
      <c r="AU224" s="17" t="s">
        <v>88</v>
      </c>
    </row>
    <row r="225" spans="2:51" s="13" customFormat="1" ht="12">
      <c r="B225" s="206"/>
      <c r="C225" s="207"/>
      <c r="D225" s="199" t="s">
        <v>145</v>
      </c>
      <c r="E225" s="208" t="s">
        <v>1</v>
      </c>
      <c r="F225" s="209" t="s">
        <v>587</v>
      </c>
      <c r="G225" s="207"/>
      <c r="H225" s="210">
        <v>201.25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145</v>
      </c>
      <c r="AU225" s="216" t="s">
        <v>88</v>
      </c>
      <c r="AV225" s="13" t="s">
        <v>88</v>
      </c>
      <c r="AW225" s="13" t="s">
        <v>34</v>
      </c>
      <c r="AX225" s="13" t="s">
        <v>78</v>
      </c>
      <c r="AY225" s="216" t="s">
        <v>132</v>
      </c>
    </row>
    <row r="226" spans="2:51" s="13" customFormat="1" ht="12">
      <c r="B226" s="206"/>
      <c r="C226" s="207"/>
      <c r="D226" s="199" t="s">
        <v>145</v>
      </c>
      <c r="E226" s="208" t="s">
        <v>1</v>
      </c>
      <c r="F226" s="209" t="s">
        <v>588</v>
      </c>
      <c r="G226" s="207"/>
      <c r="H226" s="210">
        <v>117.5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145</v>
      </c>
      <c r="AU226" s="216" t="s">
        <v>88</v>
      </c>
      <c r="AV226" s="13" t="s">
        <v>88</v>
      </c>
      <c r="AW226" s="13" t="s">
        <v>34</v>
      </c>
      <c r="AX226" s="13" t="s">
        <v>78</v>
      </c>
      <c r="AY226" s="216" t="s">
        <v>132</v>
      </c>
    </row>
    <row r="227" spans="2:51" s="14" customFormat="1" ht="12">
      <c r="B227" s="217"/>
      <c r="C227" s="218"/>
      <c r="D227" s="199" t="s">
        <v>145</v>
      </c>
      <c r="E227" s="219" t="s">
        <v>1</v>
      </c>
      <c r="F227" s="220" t="s">
        <v>148</v>
      </c>
      <c r="G227" s="218"/>
      <c r="H227" s="221">
        <v>318.75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145</v>
      </c>
      <c r="AU227" s="227" t="s">
        <v>88</v>
      </c>
      <c r="AV227" s="14" t="s">
        <v>139</v>
      </c>
      <c r="AW227" s="14" t="s">
        <v>34</v>
      </c>
      <c r="AX227" s="14" t="s">
        <v>86</v>
      </c>
      <c r="AY227" s="227" t="s">
        <v>132</v>
      </c>
    </row>
    <row r="228" spans="1:65" s="2" customFormat="1" ht="16.5" customHeight="1">
      <c r="A228" s="34"/>
      <c r="B228" s="35"/>
      <c r="C228" s="186" t="s">
        <v>389</v>
      </c>
      <c r="D228" s="186" t="s">
        <v>134</v>
      </c>
      <c r="E228" s="187" t="s">
        <v>589</v>
      </c>
      <c r="F228" s="188" t="s">
        <v>590</v>
      </c>
      <c r="G228" s="189" t="s">
        <v>243</v>
      </c>
      <c r="H228" s="190">
        <v>470</v>
      </c>
      <c r="I228" s="191"/>
      <c r="J228" s="192">
        <f>ROUND(I228*H228,2)</f>
        <v>0</v>
      </c>
      <c r="K228" s="188" t="s">
        <v>271</v>
      </c>
      <c r="L228" s="39"/>
      <c r="M228" s="193" t="s">
        <v>1</v>
      </c>
      <c r="N228" s="194" t="s">
        <v>43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139</v>
      </c>
      <c r="AT228" s="197" t="s">
        <v>134</v>
      </c>
      <c r="AU228" s="197" t="s">
        <v>88</v>
      </c>
      <c r="AY228" s="17" t="s">
        <v>132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86</v>
      </c>
      <c r="BK228" s="198">
        <f>ROUND(I228*H228,2)</f>
        <v>0</v>
      </c>
      <c r="BL228" s="17" t="s">
        <v>139</v>
      </c>
      <c r="BM228" s="197" t="s">
        <v>591</v>
      </c>
    </row>
    <row r="229" spans="1:65" s="2" customFormat="1" ht="16.5" customHeight="1">
      <c r="A229" s="34"/>
      <c r="B229" s="35"/>
      <c r="C229" s="186" t="s">
        <v>592</v>
      </c>
      <c r="D229" s="186" t="s">
        <v>134</v>
      </c>
      <c r="E229" s="187" t="s">
        <v>593</v>
      </c>
      <c r="F229" s="188" t="s">
        <v>594</v>
      </c>
      <c r="G229" s="189" t="s">
        <v>137</v>
      </c>
      <c r="H229" s="190">
        <v>177.2</v>
      </c>
      <c r="I229" s="191"/>
      <c r="J229" s="192">
        <f>ROUND(I229*H229,2)</f>
        <v>0</v>
      </c>
      <c r="K229" s="188" t="s">
        <v>138</v>
      </c>
      <c r="L229" s="39"/>
      <c r="M229" s="193" t="s">
        <v>1</v>
      </c>
      <c r="N229" s="194" t="s">
        <v>43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139</v>
      </c>
      <c r="AT229" s="197" t="s">
        <v>134</v>
      </c>
      <c r="AU229" s="197" t="s">
        <v>88</v>
      </c>
      <c r="AY229" s="17" t="s">
        <v>132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86</v>
      </c>
      <c r="BK229" s="198">
        <f>ROUND(I229*H229,2)</f>
        <v>0</v>
      </c>
      <c r="BL229" s="17" t="s">
        <v>139</v>
      </c>
      <c r="BM229" s="197" t="s">
        <v>595</v>
      </c>
    </row>
    <row r="230" spans="1:47" s="2" customFormat="1" ht="12">
      <c r="A230" s="34"/>
      <c r="B230" s="35"/>
      <c r="C230" s="36"/>
      <c r="D230" s="199" t="s">
        <v>141</v>
      </c>
      <c r="E230" s="36"/>
      <c r="F230" s="200" t="s">
        <v>596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141</v>
      </c>
      <c r="AU230" s="17" t="s">
        <v>88</v>
      </c>
    </row>
    <row r="231" spans="1:47" s="2" customFormat="1" ht="12">
      <c r="A231" s="34"/>
      <c r="B231" s="35"/>
      <c r="C231" s="36"/>
      <c r="D231" s="204" t="s">
        <v>143</v>
      </c>
      <c r="E231" s="36"/>
      <c r="F231" s="205" t="s">
        <v>597</v>
      </c>
      <c r="G231" s="36"/>
      <c r="H231" s="36"/>
      <c r="I231" s="201"/>
      <c r="J231" s="36"/>
      <c r="K231" s="36"/>
      <c r="L231" s="39"/>
      <c r="M231" s="202"/>
      <c r="N231" s="203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143</v>
      </c>
      <c r="AU231" s="17" t="s">
        <v>88</v>
      </c>
    </row>
    <row r="232" spans="2:51" s="13" customFormat="1" ht="12">
      <c r="B232" s="206"/>
      <c r="C232" s="207"/>
      <c r="D232" s="199" t="s">
        <v>145</v>
      </c>
      <c r="E232" s="208" t="s">
        <v>1</v>
      </c>
      <c r="F232" s="209" t="s">
        <v>598</v>
      </c>
      <c r="G232" s="207"/>
      <c r="H232" s="210">
        <v>112.8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145</v>
      </c>
      <c r="AU232" s="216" t="s">
        <v>88</v>
      </c>
      <c r="AV232" s="13" t="s">
        <v>88</v>
      </c>
      <c r="AW232" s="13" t="s">
        <v>34</v>
      </c>
      <c r="AX232" s="13" t="s">
        <v>78</v>
      </c>
      <c r="AY232" s="216" t="s">
        <v>132</v>
      </c>
    </row>
    <row r="233" spans="2:51" s="13" customFormat="1" ht="12">
      <c r="B233" s="206"/>
      <c r="C233" s="207"/>
      <c r="D233" s="199" t="s">
        <v>145</v>
      </c>
      <c r="E233" s="208" t="s">
        <v>1</v>
      </c>
      <c r="F233" s="209" t="s">
        <v>599</v>
      </c>
      <c r="G233" s="207"/>
      <c r="H233" s="210">
        <v>64.4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145</v>
      </c>
      <c r="AU233" s="216" t="s">
        <v>88</v>
      </c>
      <c r="AV233" s="13" t="s">
        <v>88</v>
      </c>
      <c r="AW233" s="13" t="s">
        <v>34</v>
      </c>
      <c r="AX233" s="13" t="s">
        <v>78</v>
      </c>
      <c r="AY233" s="216" t="s">
        <v>132</v>
      </c>
    </row>
    <row r="234" spans="2:51" s="14" customFormat="1" ht="12">
      <c r="B234" s="217"/>
      <c r="C234" s="218"/>
      <c r="D234" s="199" t="s">
        <v>145</v>
      </c>
      <c r="E234" s="219" t="s">
        <v>1</v>
      </c>
      <c r="F234" s="220" t="s">
        <v>148</v>
      </c>
      <c r="G234" s="218"/>
      <c r="H234" s="221">
        <v>177.2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145</v>
      </c>
      <c r="AU234" s="227" t="s">
        <v>88</v>
      </c>
      <c r="AV234" s="14" t="s">
        <v>139</v>
      </c>
      <c r="AW234" s="14" t="s">
        <v>34</v>
      </c>
      <c r="AX234" s="14" t="s">
        <v>86</v>
      </c>
      <c r="AY234" s="227" t="s">
        <v>132</v>
      </c>
    </row>
    <row r="235" spans="2:63" s="12" customFormat="1" ht="22.9" customHeight="1">
      <c r="B235" s="170"/>
      <c r="C235" s="171"/>
      <c r="D235" s="172" t="s">
        <v>77</v>
      </c>
      <c r="E235" s="184" t="s">
        <v>246</v>
      </c>
      <c r="F235" s="184" t="s">
        <v>247</v>
      </c>
      <c r="G235" s="171"/>
      <c r="H235" s="171"/>
      <c r="I235" s="174"/>
      <c r="J235" s="185">
        <f>BK235</f>
        <v>0</v>
      </c>
      <c r="K235" s="171"/>
      <c r="L235" s="176"/>
      <c r="M235" s="177"/>
      <c r="N235" s="178"/>
      <c r="O235" s="178"/>
      <c r="P235" s="179">
        <f>SUM(P236:P238)</f>
        <v>0</v>
      </c>
      <c r="Q235" s="178"/>
      <c r="R235" s="179">
        <f>SUM(R236:R238)</f>
        <v>0</v>
      </c>
      <c r="S235" s="178"/>
      <c r="T235" s="180">
        <f>SUM(T236:T238)</f>
        <v>0</v>
      </c>
      <c r="AR235" s="181" t="s">
        <v>86</v>
      </c>
      <c r="AT235" s="182" t="s">
        <v>77</v>
      </c>
      <c r="AU235" s="182" t="s">
        <v>86</v>
      </c>
      <c r="AY235" s="181" t="s">
        <v>132</v>
      </c>
      <c r="BK235" s="183">
        <f>SUM(BK236:BK238)</f>
        <v>0</v>
      </c>
    </row>
    <row r="236" spans="1:65" s="2" customFormat="1" ht="24.2" customHeight="1">
      <c r="A236" s="34"/>
      <c r="B236" s="35"/>
      <c r="C236" s="186" t="s">
        <v>600</v>
      </c>
      <c r="D236" s="186" t="s">
        <v>134</v>
      </c>
      <c r="E236" s="187" t="s">
        <v>248</v>
      </c>
      <c r="F236" s="188" t="s">
        <v>249</v>
      </c>
      <c r="G236" s="189" t="s">
        <v>250</v>
      </c>
      <c r="H236" s="190">
        <v>82.85</v>
      </c>
      <c r="I236" s="191"/>
      <c r="J236" s="192">
        <f>ROUND(I236*H236,2)</f>
        <v>0</v>
      </c>
      <c r="K236" s="188" t="s">
        <v>138</v>
      </c>
      <c r="L236" s="39"/>
      <c r="M236" s="193" t="s">
        <v>1</v>
      </c>
      <c r="N236" s="194" t="s">
        <v>43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139</v>
      </c>
      <c r="AT236" s="197" t="s">
        <v>134</v>
      </c>
      <c r="AU236" s="197" t="s">
        <v>88</v>
      </c>
      <c r="AY236" s="17" t="s">
        <v>132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86</v>
      </c>
      <c r="BK236" s="198">
        <f>ROUND(I236*H236,2)</f>
        <v>0</v>
      </c>
      <c r="BL236" s="17" t="s">
        <v>139</v>
      </c>
      <c r="BM236" s="197" t="s">
        <v>601</v>
      </c>
    </row>
    <row r="237" spans="1:47" s="2" customFormat="1" ht="19.5">
      <c r="A237" s="34"/>
      <c r="B237" s="35"/>
      <c r="C237" s="36"/>
      <c r="D237" s="199" t="s">
        <v>141</v>
      </c>
      <c r="E237" s="36"/>
      <c r="F237" s="200" t="s">
        <v>252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141</v>
      </c>
      <c r="AU237" s="17" t="s">
        <v>88</v>
      </c>
    </row>
    <row r="238" spans="1:47" s="2" customFormat="1" ht="12">
      <c r="A238" s="34"/>
      <c r="B238" s="35"/>
      <c r="C238" s="36"/>
      <c r="D238" s="204" t="s">
        <v>143</v>
      </c>
      <c r="E238" s="36"/>
      <c r="F238" s="205" t="s">
        <v>253</v>
      </c>
      <c r="G238" s="36"/>
      <c r="H238" s="36"/>
      <c r="I238" s="201"/>
      <c r="J238" s="36"/>
      <c r="K238" s="36"/>
      <c r="L238" s="39"/>
      <c r="M238" s="249"/>
      <c r="N238" s="250"/>
      <c r="O238" s="251"/>
      <c r="P238" s="251"/>
      <c r="Q238" s="251"/>
      <c r="R238" s="251"/>
      <c r="S238" s="251"/>
      <c r="T238" s="25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143</v>
      </c>
      <c r="AU238" s="17" t="s">
        <v>88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iLph4q+p1KS5QLCHReoxfb7NKAay7TK/JUYX2Ok76QEFNjHeDakECVucod9/Qb8qMZq3dEce4XZPuEuuG+RtXQ==" saltValue="C3B2xXaxH2RJFDM8LWuZNJGsYnrfcdKXo756lptmiaZOfLaP8kO95bnqFKrq/hUMKNlaSOneeEkMZw5dTVaPBA==" spinCount="100000" sheet="1" objects="1" scenarios="1" formatColumns="0" formatRows="0" autoFilter="0"/>
  <autoFilter ref="C118:K23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24" r:id="rId1" display="https://podminky.urs.cz/item/CS_URS_2021_02/181151311"/>
    <hyperlink ref="F127" r:id="rId2" display="https://podminky.urs.cz/item/CS_URS_2021_02/181451121"/>
    <hyperlink ref="F133" r:id="rId3" display="https://podminky.urs.cz/item/CS_URS_2021_02/183101314"/>
    <hyperlink ref="F156" r:id="rId4" display="https://podminky.urs.cz/item/CS_URS_2021_02/183151111"/>
    <hyperlink ref="F165" r:id="rId5" display="https://podminky.urs.cz/item/CS_URS_2021_02/184102110"/>
    <hyperlink ref="F183" r:id="rId6" display="https://podminky.urs.cz/item/CS_URS_2021_02/184102113"/>
    <hyperlink ref="F212" r:id="rId7" display="https://podminky.urs.cz/item/CS_URS_2021_02/184215132"/>
    <hyperlink ref="F219" r:id="rId8" display="https://podminky.urs.cz/item/CS_URS_2021_02/184816111"/>
    <hyperlink ref="F231" r:id="rId9" display="https://podminky.urs.cz/item/CS_URS_2021_02/185804311"/>
    <hyperlink ref="F238" r:id="rId10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2"/>
  <headerFooter>
    <oddFooter>&amp;CStrana &amp;P z &amp;N</oddFooter>
  </headerFooter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103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5" customHeight="1" hidden="1">
      <c r="B4" s="20"/>
      <c r="D4" s="110" t="s">
        <v>104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301" t="str">
        <f>'Rekapitulace stavby'!K6</f>
        <v>Skládka odpadů Hrádek u Pacova – Rozšíření skládky III. etapa</v>
      </c>
      <c r="F7" s="302"/>
      <c r="G7" s="302"/>
      <c r="H7" s="302"/>
      <c r="L7" s="20"/>
    </row>
    <row r="8" spans="1:31" s="2" customFormat="1" ht="12" customHeight="1" hidden="1">
      <c r="A8" s="34"/>
      <c r="B8" s="39"/>
      <c r="C8" s="34"/>
      <c r="D8" s="112" t="s">
        <v>105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3" t="s">
        <v>602</v>
      </c>
      <c r="F9" s="304"/>
      <c r="G9" s="304"/>
      <c r="H9" s="30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1. 9. 2021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7" t="s">
        <v>1</v>
      </c>
      <c r="F27" s="307"/>
      <c r="G27" s="307"/>
      <c r="H27" s="30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42</v>
      </c>
      <c r="E33" s="112" t="s">
        <v>43</v>
      </c>
      <c r="F33" s="123">
        <f>ROUND((SUM(BE118:BE121)),2)</f>
        <v>0</v>
      </c>
      <c r="G33" s="34"/>
      <c r="H33" s="34"/>
      <c r="I33" s="124">
        <v>0.21</v>
      </c>
      <c r="J33" s="123">
        <f>ROUND(((SUM(BE118:BE121))*I33),2)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44</v>
      </c>
      <c r="F34" s="123">
        <f>ROUND((SUM(BF118:BF121)),2)</f>
        <v>0</v>
      </c>
      <c r="G34" s="34"/>
      <c r="H34" s="34"/>
      <c r="I34" s="124">
        <v>0.15</v>
      </c>
      <c r="J34" s="123">
        <f>ROUND(((SUM(BF118:BF121))*I34),2)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45</v>
      </c>
      <c r="F35" s="123">
        <f>ROUND((SUM(BG118:BG121)),2)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46</v>
      </c>
      <c r="F36" s="123">
        <f>ROUND((SUM(BH118:BH121)),2)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47</v>
      </c>
      <c r="F37" s="123">
        <f>ROUND((SUM(BI118:BI121)),2)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9" t="str">
        <f>E7</f>
        <v>Skládka odpadů Hrádek u Pacova – Rozšíření skládky III. etapa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7" t="str">
        <f>E9</f>
        <v>VON - Vedlejší a ostatní náklady</v>
      </c>
      <c r="F87" s="298"/>
      <c r="G87" s="298"/>
      <c r="H87" s="29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1. 9. 2021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 hidden="1">
      <c r="A91" s="34"/>
      <c r="B91" s="35"/>
      <c r="C91" s="29" t="s">
        <v>24</v>
      </c>
      <c r="D91" s="36"/>
      <c r="E91" s="36"/>
      <c r="F91" s="27" t="str">
        <f>E15</f>
        <v>SOMPO a.s., Svatovítské nám. 126, 393 01 Pelhřimov</v>
      </c>
      <c r="G91" s="36"/>
      <c r="H91" s="36"/>
      <c r="I91" s="29" t="s">
        <v>30</v>
      </c>
      <c r="J91" s="32" t="str">
        <f>E21</f>
        <v>Sweco Hydroprojekt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108</v>
      </c>
      <c r="D94" s="144"/>
      <c r="E94" s="144"/>
      <c r="F94" s="144"/>
      <c r="G94" s="144"/>
      <c r="H94" s="144"/>
      <c r="I94" s="144"/>
      <c r="J94" s="145" t="s">
        <v>109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110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111</v>
      </c>
    </row>
    <row r="97" spans="2:12" s="9" customFormat="1" ht="24.95" customHeight="1" hidden="1">
      <c r="B97" s="147"/>
      <c r="C97" s="148"/>
      <c r="D97" s="149" t="s">
        <v>603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604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 hidden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 hidden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ht="12" hidden="1"/>
    <row r="102" ht="12" hidden="1"/>
    <row r="103" ht="12" hidden="1"/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117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99" t="str">
        <f>E7</f>
        <v>Skládka odpadů Hrádek u Pacova – Rozšíření skládky III. etapa</v>
      </c>
      <c r="F108" s="300"/>
      <c r="G108" s="300"/>
      <c r="H108" s="300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105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7" t="str">
        <f>E9</f>
        <v>VON - Vedlejší a ostatní náklady</v>
      </c>
      <c r="F110" s="298"/>
      <c r="G110" s="298"/>
      <c r="H110" s="29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1. 9. 2021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7" customHeight="1">
      <c r="A114" s="34"/>
      <c r="B114" s="35"/>
      <c r="C114" s="29" t="s">
        <v>24</v>
      </c>
      <c r="D114" s="36"/>
      <c r="E114" s="36"/>
      <c r="F114" s="27" t="str">
        <f>E15</f>
        <v>SOMPO a.s., Svatovítské nám. 126, 393 01 Pelhřimov</v>
      </c>
      <c r="G114" s="36"/>
      <c r="H114" s="36"/>
      <c r="I114" s="29" t="s">
        <v>30</v>
      </c>
      <c r="J114" s="32" t="str">
        <f>E21</f>
        <v>Sweco Hydroprojekt a.s.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35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118</v>
      </c>
      <c r="D117" s="162" t="s">
        <v>63</v>
      </c>
      <c r="E117" s="162" t="s">
        <v>59</v>
      </c>
      <c r="F117" s="162" t="s">
        <v>60</v>
      </c>
      <c r="G117" s="162" t="s">
        <v>119</v>
      </c>
      <c r="H117" s="162" t="s">
        <v>120</v>
      </c>
      <c r="I117" s="162" t="s">
        <v>121</v>
      </c>
      <c r="J117" s="162" t="s">
        <v>109</v>
      </c>
      <c r="K117" s="163" t="s">
        <v>122</v>
      </c>
      <c r="L117" s="164"/>
      <c r="M117" s="75" t="s">
        <v>1</v>
      </c>
      <c r="N117" s="76" t="s">
        <v>42</v>
      </c>
      <c r="O117" s="76" t="s">
        <v>123</v>
      </c>
      <c r="P117" s="76" t="s">
        <v>124</v>
      </c>
      <c r="Q117" s="76" t="s">
        <v>125</v>
      </c>
      <c r="R117" s="76" t="s">
        <v>126</v>
      </c>
      <c r="S117" s="76" t="s">
        <v>127</v>
      </c>
      <c r="T117" s="77" t="s">
        <v>128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129</v>
      </c>
      <c r="D118" s="36"/>
      <c r="E118" s="36"/>
      <c r="F118" s="36"/>
      <c r="G118" s="36"/>
      <c r="H118" s="36"/>
      <c r="I118" s="36"/>
      <c r="J118" s="165">
        <f>BK118</f>
        <v>0</v>
      </c>
      <c r="K118" s="36"/>
      <c r="L118" s="39"/>
      <c r="M118" s="78"/>
      <c r="N118" s="166"/>
      <c r="O118" s="79"/>
      <c r="P118" s="167">
        <f>P119</f>
        <v>0</v>
      </c>
      <c r="Q118" s="79"/>
      <c r="R118" s="167">
        <f>R119</f>
        <v>0</v>
      </c>
      <c r="S118" s="79"/>
      <c r="T118" s="168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77</v>
      </c>
      <c r="AU118" s="17" t="s">
        <v>111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605</v>
      </c>
      <c r="F119" s="173" t="s">
        <v>606</v>
      </c>
      <c r="G119" s="171"/>
      <c r="H119" s="171"/>
      <c r="I119" s="174"/>
      <c r="J119" s="175">
        <f>BK119</f>
        <v>0</v>
      </c>
      <c r="K119" s="171"/>
      <c r="L119" s="176"/>
      <c r="M119" s="177"/>
      <c r="N119" s="178"/>
      <c r="O119" s="178"/>
      <c r="P119" s="179">
        <f>P120</f>
        <v>0</v>
      </c>
      <c r="Q119" s="178"/>
      <c r="R119" s="179">
        <f>R120</f>
        <v>0</v>
      </c>
      <c r="S119" s="178"/>
      <c r="T119" s="180">
        <f>T120</f>
        <v>0</v>
      </c>
      <c r="AR119" s="181" t="s">
        <v>169</v>
      </c>
      <c r="AT119" s="182" t="s">
        <v>77</v>
      </c>
      <c r="AU119" s="182" t="s">
        <v>78</v>
      </c>
      <c r="AY119" s="181" t="s">
        <v>132</v>
      </c>
      <c r="BK119" s="183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4" t="s">
        <v>607</v>
      </c>
      <c r="F120" s="184" t="s">
        <v>608</v>
      </c>
      <c r="G120" s="171"/>
      <c r="H120" s="171"/>
      <c r="I120" s="174"/>
      <c r="J120" s="185">
        <f>BK120</f>
        <v>0</v>
      </c>
      <c r="K120" s="171"/>
      <c r="L120" s="176"/>
      <c r="M120" s="177"/>
      <c r="N120" s="178"/>
      <c r="O120" s="178"/>
      <c r="P120" s="179">
        <f>P121</f>
        <v>0</v>
      </c>
      <c r="Q120" s="178"/>
      <c r="R120" s="179">
        <f>R121</f>
        <v>0</v>
      </c>
      <c r="S120" s="178"/>
      <c r="T120" s="180">
        <f>T121</f>
        <v>0</v>
      </c>
      <c r="AR120" s="181" t="s">
        <v>169</v>
      </c>
      <c r="AT120" s="182" t="s">
        <v>77</v>
      </c>
      <c r="AU120" s="182" t="s">
        <v>86</v>
      </c>
      <c r="AY120" s="181" t="s">
        <v>132</v>
      </c>
      <c r="BK120" s="183">
        <f>BK121</f>
        <v>0</v>
      </c>
    </row>
    <row r="121" spans="1:65" s="2" customFormat="1" ht="16.5" customHeight="1">
      <c r="A121" s="34"/>
      <c r="B121" s="35"/>
      <c r="C121" s="186" t="s">
        <v>86</v>
      </c>
      <c r="D121" s="186" t="s">
        <v>134</v>
      </c>
      <c r="E121" s="187" t="s">
        <v>609</v>
      </c>
      <c r="F121" s="188" t="s">
        <v>608</v>
      </c>
      <c r="G121" s="189" t="s">
        <v>610</v>
      </c>
      <c r="H121" s="190">
        <v>1</v>
      </c>
      <c r="I121" s="191"/>
      <c r="J121" s="192">
        <f>ROUND(I121*H121,2)</f>
        <v>0</v>
      </c>
      <c r="K121" s="188" t="s">
        <v>1</v>
      </c>
      <c r="L121" s="39"/>
      <c r="M121" s="253" t="s">
        <v>1</v>
      </c>
      <c r="N121" s="254" t="s">
        <v>43</v>
      </c>
      <c r="O121" s="251"/>
      <c r="P121" s="255">
        <f>O121*H121</f>
        <v>0</v>
      </c>
      <c r="Q121" s="255">
        <v>0</v>
      </c>
      <c r="R121" s="255">
        <f>Q121*H121</f>
        <v>0</v>
      </c>
      <c r="S121" s="255">
        <v>0</v>
      </c>
      <c r="T121" s="25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7" t="s">
        <v>611</v>
      </c>
      <c r="AT121" s="197" t="s">
        <v>134</v>
      </c>
      <c r="AU121" s="197" t="s">
        <v>88</v>
      </c>
      <c r="AY121" s="17" t="s">
        <v>132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7" t="s">
        <v>86</v>
      </c>
      <c r="BK121" s="198">
        <f>ROUND(I121*H121,2)</f>
        <v>0</v>
      </c>
      <c r="BL121" s="17" t="s">
        <v>611</v>
      </c>
      <c r="BM121" s="197" t="s">
        <v>612</v>
      </c>
    </row>
    <row r="122" spans="1:31" s="2" customFormat="1" ht="6.95" customHeight="1">
      <c r="A122" s="34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39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</sheetData>
  <sheetProtection algorithmName="SHA-512" hashValue="+392AU+cD3EEhlh3HubHvrdDJy6CAI+RgAGMr8cFpcE5fSewL4to9YTdKHPwpelJKWHwPp/JmTf9EHRjAC1vsQ==" saltValue="UoDH02sdK/SJsiou8Ieie9PJlNqJ/zHgN3mp4wH+fGQdEMSbPXLWdXVMW1bC/gm164cwoOkgA+dyHk9vyFWEqQ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Klocová, Lucie</dc:creator>
  <cp:keywords/>
  <dc:description/>
  <cp:lastModifiedBy>Romana Kocourová</cp:lastModifiedBy>
  <cp:lastPrinted>2022-03-04T10:25:40Z</cp:lastPrinted>
  <dcterms:created xsi:type="dcterms:W3CDTF">2022-03-03T09:57:50Z</dcterms:created>
  <dcterms:modified xsi:type="dcterms:W3CDTF">2022-03-04T12:24:02Z</dcterms:modified>
  <cp:category/>
  <cp:version/>
  <cp:contentType/>
  <cp:contentStatus/>
</cp:coreProperties>
</file>